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субсидий'!$A$1:$BN$380</definedName>
  </definedNames>
  <calcPr calcId="125725"/>
</workbook>
</file>

<file path=xl/calcChain.xml><?xml version="1.0" encoding="utf-8"?>
<calcChain xmlns="http://schemas.openxmlformats.org/spreadsheetml/2006/main">
  <c r="BA39" i="7"/>
  <c r="AP57"/>
  <c r="AP28"/>
  <c r="AP7"/>
  <c r="BN378"/>
  <c r="BN377"/>
  <c r="BN376"/>
  <c r="BN375"/>
  <c r="BN374"/>
  <c r="BN373"/>
  <c r="BN372"/>
  <c r="BN371"/>
  <c r="BN370"/>
  <c r="BN369"/>
  <c r="BN368"/>
  <c r="BN367"/>
  <c r="BN365"/>
  <c r="BN364"/>
  <c r="BN363"/>
  <c r="BN362"/>
  <c r="BN361"/>
  <c r="BN360"/>
  <c r="BN359"/>
  <c r="BN358"/>
  <c r="BN357"/>
  <c r="BN356"/>
  <c r="BN354"/>
  <c r="BN353"/>
  <c r="BN352"/>
  <c r="BN351"/>
  <c r="BN350"/>
  <c r="BN349"/>
  <c r="BN348"/>
  <c r="BN347"/>
  <c r="BN346"/>
  <c r="BN345"/>
  <c r="BN344"/>
  <c r="BN342"/>
  <c r="BN341"/>
  <c r="BN340"/>
  <c r="BN339"/>
  <c r="BN338"/>
  <c r="BN337"/>
  <c r="BN336"/>
  <c r="BN335"/>
  <c r="BN334"/>
  <c r="BN333"/>
  <c r="BN332"/>
  <c r="BN330"/>
  <c r="BN329"/>
  <c r="BN328"/>
  <c r="BN327"/>
  <c r="BN326"/>
  <c r="BN325"/>
  <c r="BN324"/>
  <c r="BN323"/>
  <c r="BN322"/>
  <c r="BN321"/>
  <c r="BN320"/>
  <c r="BN319"/>
  <c r="BN318"/>
  <c r="BN317"/>
  <c r="BN316"/>
  <c r="BN314"/>
  <c r="BN313"/>
  <c r="BN312"/>
  <c r="BN311"/>
  <c r="BN310"/>
  <c r="BN309"/>
  <c r="BN308"/>
  <c r="BN307"/>
  <c r="BN306"/>
  <c r="BN305"/>
  <c r="BN304"/>
  <c r="BN303"/>
  <c r="BN302"/>
  <c r="BN301"/>
  <c r="BN300"/>
  <c r="BN299"/>
  <c r="BN298"/>
  <c r="BN297"/>
  <c r="BN296"/>
  <c r="BN295"/>
  <c r="BN294"/>
  <c r="BN293"/>
  <c r="BN292"/>
  <c r="BN291"/>
  <c r="BN289"/>
  <c r="BN288"/>
  <c r="BN287"/>
  <c r="BN286"/>
  <c r="BN285"/>
  <c r="BN284"/>
  <c r="BN283"/>
  <c r="BN282"/>
  <c r="BN281"/>
  <c r="BN280"/>
  <c r="BN279"/>
  <c r="BN278"/>
  <c r="BN277"/>
  <c r="BN276"/>
  <c r="BN275"/>
  <c r="BN274"/>
  <c r="BN273"/>
  <c r="BN271"/>
  <c r="BN270"/>
  <c r="BN269"/>
  <c r="BN268"/>
  <c r="BN267"/>
  <c r="BN266"/>
  <c r="BN265"/>
  <c r="BN263"/>
  <c r="BN262"/>
  <c r="BN261"/>
  <c r="BN260"/>
  <c r="BN259"/>
  <c r="BN258"/>
  <c r="BN257"/>
  <c r="BN256"/>
  <c r="BN255"/>
  <c r="BN254"/>
  <c r="BN253"/>
  <c r="BN252"/>
  <c r="BN251"/>
  <c r="BN250"/>
  <c r="BN249"/>
  <c r="BN247"/>
  <c r="BN246"/>
  <c r="BN245"/>
  <c r="BN244"/>
  <c r="BN243"/>
  <c r="BN242"/>
  <c r="BN241"/>
  <c r="BN240"/>
  <c r="BN238"/>
  <c r="BN237"/>
  <c r="BN236"/>
  <c r="BN235"/>
  <c r="BN234"/>
  <c r="BN233"/>
  <c r="BN232"/>
  <c r="BN231"/>
  <c r="BN230"/>
  <c r="BN228"/>
  <c r="BN227"/>
  <c r="BN226"/>
  <c r="BN225"/>
  <c r="BN224"/>
  <c r="BN223"/>
  <c r="BN222"/>
  <c r="BN221"/>
  <c r="BN220"/>
  <c r="BN219"/>
  <c r="BN218"/>
  <c r="BN217"/>
  <c r="BN216"/>
  <c r="BN214"/>
  <c r="BN213"/>
  <c r="BN212"/>
  <c r="BN211"/>
  <c r="BN210"/>
  <c r="BN209"/>
  <c r="BN208"/>
  <c r="BN207"/>
  <c r="BN206"/>
  <c r="BN205"/>
  <c r="BN204"/>
  <c r="BN203"/>
  <c r="BN201"/>
  <c r="BN200"/>
  <c r="BN199"/>
  <c r="BN198"/>
  <c r="BN197"/>
  <c r="BN196"/>
  <c r="BN195"/>
  <c r="BN194"/>
  <c r="BN193"/>
  <c r="BN192"/>
  <c r="BN191"/>
  <c r="BN190"/>
  <c r="BN189"/>
  <c r="BN187"/>
  <c r="BN186"/>
  <c r="BN185"/>
  <c r="BN184"/>
  <c r="BN183"/>
  <c r="BN182"/>
  <c r="BN180"/>
  <c r="BN179"/>
  <c r="BN178"/>
  <c r="BN177"/>
  <c r="BN176"/>
  <c r="BN175"/>
  <c r="BN174"/>
  <c r="BN173"/>
  <c r="BN172"/>
  <c r="BN171"/>
  <c r="BN170"/>
  <c r="BN169"/>
  <c r="BN168"/>
  <c r="BN166"/>
  <c r="BN165"/>
  <c r="BN164"/>
  <c r="BN163"/>
  <c r="BN162"/>
  <c r="BN161"/>
  <c r="BN160"/>
  <c r="BN159"/>
  <c r="BN158"/>
  <c r="BN157"/>
  <c r="BN156"/>
  <c r="BN155"/>
  <c r="BN153"/>
  <c r="BN152"/>
  <c r="BN151"/>
  <c r="BN150"/>
  <c r="BN149"/>
  <c r="BN148"/>
  <c r="BN146"/>
  <c r="BN145"/>
  <c r="BN144"/>
  <c r="BN143"/>
  <c r="BN142"/>
  <c r="BN141"/>
  <c r="BN140"/>
  <c r="BN139"/>
  <c r="BN137"/>
  <c r="BN136"/>
  <c r="BN135"/>
  <c r="BN134"/>
  <c r="BN133"/>
  <c r="BN132"/>
  <c r="BN131"/>
  <c r="BN129"/>
  <c r="BN128"/>
  <c r="BN127"/>
  <c r="BN126"/>
  <c r="BN125"/>
  <c r="BN124"/>
  <c r="BN123"/>
  <c r="BN122"/>
  <c r="BN121"/>
  <c r="BN120"/>
  <c r="BN119"/>
  <c r="BN118"/>
  <c r="BN117"/>
  <c r="BN116"/>
  <c r="BN115"/>
  <c r="BN113"/>
  <c r="BN112"/>
  <c r="BN111"/>
  <c r="BN110"/>
  <c r="BN109"/>
  <c r="BN108"/>
  <c r="BN107"/>
  <c r="BN106"/>
  <c r="BN105"/>
  <c r="BN104"/>
  <c r="BN103"/>
  <c r="BN102"/>
  <c r="BN101"/>
  <c r="BN99"/>
  <c r="BN98"/>
  <c r="BN97"/>
  <c r="BN96"/>
  <c r="BN95"/>
  <c r="BN94"/>
  <c r="BN93"/>
  <c r="BN92"/>
  <c r="BN91"/>
  <c r="BN89"/>
  <c r="BN88"/>
  <c r="BN87"/>
  <c r="BN86"/>
  <c r="BN85"/>
  <c r="BN84"/>
  <c r="BN83"/>
  <c r="BN82"/>
  <c r="BN80"/>
  <c r="BN79"/>
  <c r="BN78"/>
  <c r="BN77"/>
  <c r="BN76"/>
  <c r="BN74"/>
  <c r="BN73"/>
  <c r="BN72"/>
  <c r="BN71"/>
  <c r="BN70"/>
  <c r="BN69"/>
  <c r="BN68"/>
  <c r="BN67"/>
  <c r="BN66"/>
  <c r="BN65"/>
  <c r="BN64"/>
  <c r="BN63"/>
  <c r="BN61"/>
  <c r="BN60"/>
  <c r="BN59"/>
  <c r="BN58"/>
  <c r="BN57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6"/>
  <c r="BN25"/>
  <c r="BN23"/>
  <c r="BN22"/>
  <c r="BN21"/>
  <c r="BN20"/>
  <c r="BN19"/>
  <c r="BN18"/>
  <c r="BN8"/>
  <c r="BN9"/>
  <c r="BN10"/>
  <c r="BN11"/>
  <c r="BN12"/>
  <c r="BN13"/>
  <c r="BN14"/>
  <c r="BN15"/>
  <c r="BN16"/>
  <c r="BN7"/>
  <c r="BN55"/>
  <c r="BM379"/>
  <c r="BL379"/>
  <c r="BK379"/>
  <c r="BJ379"/>
  <c r="BI379"/>
  <c r="BH379"/>
  <c r="BN27" l="1"/>
  <c r="BN6"/>
  <c r="AY55" l="1"/>
  <c r="AW55"/>
  <c r="AX55"/>
  <c r="AY27"/>
  <c r="AW27"/>
  <c r="AX27"/>
  <c r="AY17"/>
  <c r="AW17"/>
  <c r="AX17"/>
  <c r="AY6"/>
  <c r="AW6"/>
  <c r="AX6"/>
  <c r="AY379" l="1"/>
  <c r="AX379"/>
  <c r="AW379"/>
  <c r="AR378"/>
  <c r="AR375"/>
  <c r="AR377"/>
  <c r="AR376"/>
  <c r="AR374"/>
  <c r="AR373"/>
  <c r="AR372"/>
  <c r="AR371"/>
  <c r="AR370"/>
  <c r="AR369"/>
  <c r="AR368"/>
  <c r="AR367"/>
  <c r="AR365"/>
  <c r="AR364"/>
  <c r="AR363"/>
  <c r="AR362"/>
  <c r="AR361"/>
  <c r="AR360"/>
  <c r="AR359"/>
  <c r="AR358"/>
  <c r="AR357"/>
  <c r="AR356"/>
  <c r="AR354"/>
  <c r="AR353"/>
  <c r="AR352"/>
  <c r="AR351"/>
  <c r="AR350"/>
  <c r="AR349"/>
  <c r="AR348"/>
  <c r="AR347"/>
  <c r="AR346"/>
  <c r="AR345"/>
  <c r="AR344"/>
  <c r="AR342"/>
  <c r="AR341"/>
  <c r="AR340"/>
  <c r="AR339"/>
  <c r="AR338"/>
  <c r="AR337"/>
  <c r="AR336"/>
  <c r="AR335"/>
  <c r="AR334"/>
  <c r="AR333"/>
  <c r="AR332"/>
  <c r="AR330"/>
  <c r="AR329"/>
  <c r="AR328"/>
  <c r="AR327"/>
  <c r="AR326"/>
  <c r="AR325"/>
  <c r="AR324"/>
  <c r="AR323"/>
  <c r="AR322"/>
  <c r="AR321"/>
  <c r="AR320"/>
  <c r="AR319"/>
  <c r="AR318"/>
  <c r="AR317"/>
  <c r="AR316"/>
  <c r="AR314"/>
  <c r="AR313"/>
  <c r="AR312"/>
  <c r="AR311"/>
  <c r="AR310"/>
  <c r="AR309"/>
  <c r="AR308"/>
  <c r="AR307"/>
  <c r="AR306"/>
  <c r="AR305"/>
  <c r="AR304"/>
  <c r="AR303"/>
  <c r="AR302"/>
  <c r="AR301"/>
  <c r="AR300"/>
  <c r="AR299"/>
  <c r="AR298"/>
  <c r="AR297"/>
  <c r="AR296"/>
  <c r="AR295"/>
  <c r="AR294"/>
  <c r="AR293"/>
  <c r="AR292"/>
  <c r="AR291"/>
  <c r="AR289"/>
  <c r="AR288"/>
  <c r="AR287"/>
  <c r="AR286"/>
  <c r="AR285"/>
  <c r="AR284"/>
  <c r="AR283"/>
  <c r="AR282"/>
  <c r="AR281"/>
  <c r="AR280"/>
  <c r="AR279"/>
  <c r="AR278"/>
  <c r="AR277"/>
  <c r="AR276"/>
  <c r="AR275"/>
  <c r="AR274"/>
  <c r="AR273"/>
  <c r="AR271"/>
  <c r="AR270"/>
  <c r="AR269"/>
  <c r="AR268"/>
  <c r="AR267"/>
  <c r="AR266"/>
  <c r="AR265"/>
  <c r="AR263"/>
  <c r="AR262"/>
  <c r="AR261"/>
  <c r="AR260"/>
  <c r="AR259"/>
  <c r="AR258"/>
  <c r="AR257"/>
  <c r="AR256"/>
  <c r="AR255"/>
  <c r="AR254"/>
  <c r="AR253"/>
  <c r="AR252"/>
  <c r="AR251"/>
  <c r="AR250"/>
  <c r="AR249"/>
  <c r="AR247"/>
  <c r="AR246"/>
  <c r="AR245"/>
  <c r="AR244"/>
  <c r="AR243"/>
  <c r="AR242"/>
  <c r="AR241"/>
  <c r="AR240"/>
  <c r="AR238"/>
  <c r="AR237"/>
  <c r="AR236"/>
  <c r="AR235"/>
  <c r="AR234"/>
  <c r="AR233"/>
  <c r="AR232"/>
  <c r="AR231"/>
  <c r="AR230"/>
  <c r="AR228"/>
  <c r="AR227"/>
  <c r="AR226"/>
  <c r="AR225"/>
  <c r="AR224"/>
  <c r="AR223"/>
  <c r="AR222"/>
  <c r="AR221"/>
  <c r="AR220"/>
  <c r="AR219"/>
  <c r="AR218"/>
  <c r="AR217"/>
  <c r="AR216"/>
  <c r="AR214"/>
  <c r="AR213"/>
  <c r="AR212"/>
  <c r="AR211"/>
  <c r="AR210"/>
  <c r="AR209"/>
  <c r="AR208"/>
  <c r="AR207"/>
  <c r="AR206"/>
  <c r="AR205"/>
  <c r="AR204"/>
  <c r="AR203"/>
  <c r="AR201"/>
  <c r="AR200"/>
  <c r="AR199"/>
  <c r="AR198"/>
  <c r="AR197"/>
  <c r="AR196"/>
  <c r="AR195"/>
  <c r="AR194"/>
  <c r="AR193"/>
  <c r="AR192"/>
  <c r="AR191"/>
  <c r="AR190"/>
  <c r="AR189"/>
  <c r="AR187"/>
  <c r="AR186"/>
  <c r="AR185"/>
  <c r="AR184"/>
  <c r="AR183"/>
  <c r="AR182"/>
  <c r="AR180"/>
  <c r="AR179"/>
  <c r="AR178"/>
  <c r="AR177"/>
  <c r="AR176"/>
  <c r="AR175"/>
  <c r="AR174"/>
  <c r="AR173"/>
  <c r="AR172"/>
  <c r="AR171"/>
  <c r="AR170"/>
  <c r="AR169"/>
  <c r="AR168"/>
  <c r="AR166"/>
  <c r="AR165"/>
  <c r="AR164"/>
  <c r="AR163"/>
  <c r="AR162"/>
  <c r="AR161"/>
  <c r="AR160"/>
  <c r="AR159"/>
  <c r="AR158"/>
  <c r="AR157"/>
  <c r="AR156"/>
  <c r="AR155"/>
  <c r="AR153"/>
  <c r="AR152"/>
  <c r="AR151"/>
  <c r="AR150"/>
  <c r="AR149"/>
  <c r="AR148"/>
  <c r="AR146"/>
  <c r="AR145"/>
  <c r="AR144"/>
  <c r="AR143"/>
  <c r="AR142"/>
  <c r="AR141"/>
  <c r="AR140"/>
  <c r="AR139"/>
  <c r="AR137"/>
  <c r="AR136"/>
  <c r="AR135"/>
  <c r="AR134"/>
  <c r="AR133"/>
  <c r="AR132"/>
  <c r="AR131"/>
  <c r="AR129"/>
  <c r="AR128"/>
  <c r="AR127"/>
  <c r="AR126"/>
  <c r="AR125"/>
  <c r="AR124"/>
  <c r="AR123"/>
  <c r="AR122"/>
  <c r="AR121"/>
  <c r="AR120"/>
  <c r="AR119"/>
  <c r="AR118"/>
  <c r="AR117"/>
  <c r="AR116"/>
  <c r="AR115"/>
  <c r="AR113"/>
  <c r="AR112"/>
  <c r="AR111"/>
  <c r="AR110"/>
  <c r="AR109"/>
  <c r="AR108"/>
  <c r="AR107"/>
  <c r="AR106"/>
  <c r="AR105"/>
  <c r="AR104"/>
  <c r="AR103"/>
  <c r="AR102"/>
  <c r="AR101"/>
  <c r="AR99"/>
  <c r="AR98"/>
  <c r="AR97"/>
  <c r="AR96"/>
  <c r="AR95"/>
  <c r="AR94"/>
  <c r="AR93"/>
  <c r="AR92"/>
  <c r="AR91"/>
  <c r="AR89"/>
  <c r="AR88"/>
  <c r="AR87"/>
  <c r="AR86"/>
  <c r="AR85"/>
  <c r="AR84"/>
  <c r="AR83"/>
  <c r="AR82"/>
  <c r="AR80"/>
  <c r="AR79"/>
  <c r="AR78"/>
  <c r="AR77"/>
  <c r="AR76"/>
  <c r="AR74"/>
  <c r="AR73"/>
  <c r="AR72"/>
  <c r="AR71"/>
  <c r="AR70"/>
  <c r="AR69"/>
  <c r="AR68"/>
  <c r="AR67"/>
  <c r="AR66"/>
  <c r="AR65"/>
  <c r="AR64"/>
  <c r="AR63"/>
  <c r="AR61"/>
  <c r="AR60"/>
  <c r="AR59"/>
  <c r="AR58"/>
  <c r="AR57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6"/>
  <c r="AR25"/>
  <c r="AR24"/>
  <c r="AR23"/>
  <c r="AR22"/>
  <c r="AR21"/>
  <c r="AR20"/>
  <c r="AR19"/>
  <c r="AR18"/>
  <c r="AR16"/>
  <c r="AR15"/>
  <c r="AR14"/>
  <c r="AR13"/>
  <c r="AR12"/>
  <c r="AR11"/>
  <c r="AR10"/>
  <c r="AR9"/>
  <c r="AR8"/>
  <c r="AR7"/>
  <c r="AJ29" l="1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28"/>
  <c r="AB58"/>
  <c r="AB59"/>
  <c r="AB60"/>
  <c r="AB61"/>
  <c r="AB63"/>
  <c r="AB64"/>
  <c r="AB65"/>
  <c r="AB66"/>
  <c r="AB67"/>
  <c r="AB68"/>
  <c r="AB69"/>
  <c r="AB70"/>
  <c r="AB71"/>
  <c r="AB72"/>
  <c r="AB73"/>
  <c r="AB74"/>
  <c r="AB76"/>
  <c r="AB77"/>
  <c r="AB78"/>
  <c r="AB79"/>
  <c r="AB80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1"/>
  <c r="AB102"/>
  <c r="AB103"/>
  <c r="AB104"/>
  <c r="AB105"/>
  <c r="AB106"/>
  <c r="AB107"/>
  <c r="AB108"/>
  <c r="AB109"/>
  <c r="AB110"/>
  <c r="AB111"/>
  <c r="AB112"/>
  <c r="AB113"/>
  <c r="AB115"/>
  <c r="AB116"/>
  <c r="AB117"/>
  <c r="AB118"/>
  <c r="AB119"/>
  <c r="AB120"/>
  <c r="AB121"/>
  <c r="AB122"/>
  <c r="AB123"/>
  <c r="AB124"/>
  <c r="AB125"/>
  <c r="AB126"/>
  <c r="AB127"/>
  <c r="AB128"/>
  <c r="AB129"/>
  <c r="AB131"/>
  <c r="AB132"/>
  <c r="AB133"/>
  <c r="AB134"/>
  <c r="AB135"/>
  <c r="AB136"/>
  <c r="AB137"/>
  <c r="AB139"/>
  <c r="AB140"/>
  <c r="AB141"/>
  <c r="AB142"/>
  <c r="AB143"/>
  <c r="AB144"/>
  <c r="AB145"/>
  <c r="AB146"/>
  <c r="AB148"/>
  <c r="AB149"/>
  <c r="AB150"/>
  <c r="AB151"/>
  <c r="AB152"/>
  <c r="AB153"/>
  <c r="AB155"/>
  <c r="AB156"/>
  <c r="AB157"/>
  <c r="AB158"/>
  <c r="AB159"/>
  <c r="AB160"/>
  <c r="AB161"/>
  <c r="AB162"/>
  <c r="AB163"/>
  <c r="AB164"/>
  <c r="AB165"/>
  <c r="AB166"/>
  <c r="AB168"/>
  <c r="AB169"/>
  <c r="AB170"/>
  <c r="AB171"/>
  <c r="AB172"/>
  <c r="AB173"/>
  <c r="AB174"/>
  <c r="AB175"/>
  <c r="AB176"/>
  <c r="AB177"/>
  <c r="AB178"/>
  <c r="AB179"/>
  <c r="AB180"/>
  <c r="AB182"/>
  <c r="AB183"/>
  <c r="AB184"/>
  <c r="AB185"/>
  <c r="AB186"/>
  <c r="AB187"/>
  <c r="AB189"/>
  <c r="AB190"/>
  <c r="AB191"/>
  <c r="AB192"/>
  <c r="AB193"/>
  <c r="AB194"/>
  <c r="AB195"/>
  <c r="AB196"/>
  <c r="AB197"/>
  <c r="AB198"/>
  <c r="AB199"/>
  <c r="AB200"/>
  <c r="AB201"/>
  <c r="AB203"/>
  <c r="AB204"/>
  <c r="AB205"/>
  <c r="AB206"/>
  <c r="AB207"/>
  <c r="AB208"/>
  <c r="AB209"/>
  <c r="AB210"/>
  <c r="AB211"/>
  <c r="AB212"/>
  <c r="AB213"/>
  <c r="AB214"/>
  <c r="AB216"/>
  <c r="AB217"/>
  <c r="AB218"/>
  <c r="AB219"/>
  <c r="AB220"/>
  <c r="AB221"/>
  <c r="AB222"/>
  <c r="AB223"/>
  <c r="AB224"/>
  <c r="AB225"/>
  <c r="AB226"/>
  <c r="AB227"/>
  <c r="AB228"/>
  <c r="AB230"/>
  <c r="AB231"/>
  <c r="AB232"/>
  <c r="AB233"/>
  <c r="AB234"/>
  <c r="AB235"/>
  <c r="AB236"/>
  <c r="AB237"/>
  <c r="AB238"/>
  <c r="AB240"/>
  <c r="AB241"/>
  <c r="AB242"/>
  <c r="AB243"/>
  <c r="AB244"/>
  <c r="AB245"/>
  <c r="AB246"/>
  <c r="AB247"/>
  <c r="AB249"/>
  <c r="AB250"/>
  <c r="AB251"/>
  <c r="AB252"/>
  <c r="AB253"/>
  <c r="AB254"/>
  <c r="AB255"/>
  <c r="AB256"/>
  <c r="AB257"/>
  <c r="AB258"/>
  <c r="AB259"/>
  <c r="AB260"/>
  <c r="AB261"/>
  <c r="AB262"/>
  <c r="AB263"/>
  <c r="AB265"/>
  <c r="AB266"/>
  <c r="AB267"/>
  <c r="AB268"/>
  <c r="AB269"/>
  <c r="AB270"/>
  <c r="AB271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6"/>
  <c r="AB317"/>
  <c r="AB318"/>
  <c r="AB319"/>
  <c r="AB320"/>
  <c r="AB321"/>
  <c r="AB322"/>
  <c r="AB323"/>
  <c r="AB324"/>
  <c r="AB325"/>
  <c r="AB326"/>
  <c r="AB327"/>
  <c r="AB328"/>
  <c r="AB329"/>
  <c r="AB330"/>
  <c r="AB332"/>
  <c r="AB333"/>
  <c r="AB334"/>
  <c r="AB335"/>
  <c r="AB336"/>
  <c r="AB337"/>
  <c r="AB338"/>
  <c r="AB339"/>
  <c r="AB340"/>
  <c r="AB341"/>
  <c r="AB342"/>
  <c r="AB344"/>
  <c r="AB345"/>
  <c r="AB346"/>
  <c r="AB347"/>
  <c r="AB348"/>
  <c r="AB349"/>
  <c r="AB350"/>
  <c r="AB351"/>
  <c r="AB352"/>
  <c r="AB353"/>
  <c r="AB354"/>
  <c r="AB356"/>
  <c r="AB357"/>
  <c r="AB358"/>
  <c r="AB359"/>
  <c r="AB360"/>
  <c r="AB361"/>
  <c r="AB362"/>
  <c r="AB363"/>
  <c r="AB364"/>
  <c r="AB365"/>
  <c r="AB367"/>
  <c r="AB368"/>
  <c r="AB369"/>
  <c r="AB370"/>
  <c r="AB371"/>
  <c r="AB372"/>
  <c r="AB373"/>
  <c r="AB374"/>
  <c r="AB375"/>
  <c r="AB376"/>
  <c r="AB377"/>
  <c r="AB378"/>
  <c r="AB57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28"/>
  <c r="T19"/>
  <c r="AP19" s="1"/>
  <c r="AS19" s="1"/>
  <c r="T20"/>
  <c r="AP20" s="1"/>
  <c r="AS20" s="1"/>
  <c r="T21"/>
  <c r="AP21" s="1"/>
  <c r="AS21" s="1"/>
  <c r="T22"/>
  <c r="AP22" s="1"/>
  <c r="AS22" s="1"/>
  <c r="T23"/>
  <c r="AP23" s="1"/>
  <c r="AS23" s="1"/>
  <c r="T24"/>
  <c r="AP24" s="1"/>
  <c r="AS24" s="1"/>
  <c r="T25"/>
  <c r="AP25" s="1"/>
  <c r="AS25" s="1"/>
  <c r="T26"/>
  <c r="AP26" s="1"/>
  <c r="AS26" s="1"/>
  <c r="T18"/>
  <c r="AP18" s="1"/>
  <c r="AS18" s="1"/>
  <c r="P378"/>
  <c r="P377"/>
  <c r="P376"/>
  <c r="P375"/>
  <c r="P374"/>
  <c r="P373"/>
  <c r="P372"/>
  <c r="P371"/>
  <c r="P370"/>
  <c r="P369"/>
  <c r="P368"/>
  <c r="P367"/>
  <c r="P365"/>
  <c r="P364"/>
  <c r="P363"/>
  <c r="P362"/>
  <c r="P361"/>
  <c r="P360"/>
  <c r="P359"/>
  <c r="P358"/>
  <c r="P357"/>
  <c r="P356"/>
  <c r="P354"/>
  <c r="P353"/>
  <c r="P352"/>
  <c r="P351"/>
  <c r="P350"/>
  <c r="P349"/>
  <c r="P348"/>
  <c r="P347"/>
  <c r="P346"/>
  <c r="P345"/>
  <c r="P344"/>
  <c r="P342"/>
  <c r="P341"/>
  <c r="P340"/>
  <c r="P339"/>
  <c r="P338"/>
  <c r="P337"/>
  <c r="P336"/>
  <c r="P335"/>
  <c r="P334"/>
  <c r="P333"/>
  <c r="P332"/>
  <c r="P330"/>
  <c r="P329"/>
  <c r="P328"/>
  <c r="P327"/>
  <c r="P326"/>
  <c r="P325"/>
  <c r="P324"/>
  <c r="P323"/>
  <c r="P322"/>
  <c r="P321"/>
  <c r="P320"/>
  <c r="P319"/>
  <c r="P318"/>
  <c r="P317"/>
  <c r="P316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1"/>
  <c r="P270"/>
  <c r="P269"/>
  <c r="P268"/>
  <c r="P267"/>
  <c r="P266"/>
  <c r="P265"/>
  <c r="P263"/>
  <c r="P262"/>
  <c r="P261"/>
  <c r="P260"/>
  <c r="P259"/>
  <c r="P258"/>
  <c r="P257"/>
  <c r="P256"/>
  <c r="P255"/>
  <c r="P254"/>
  <c r="P253"/>
  <c r="P252"/>
  <c r="P251"/>
  <c r="P250"/>
  <c r="P249"/>
  <c r="P247"/>
  <c r="P246"/>
  <c r="P245"/>
  <c r="P244"/>
  <c r="P243"/>
  <c r="P242"/>
  <c r="P241"/>
  <c r="P240"/>
  <c r="P238"/>
  <c r="P237"/>
  <c r="P236"/>
  <c r="P235"/>
  <c r="P234"/>
  <c r="P233"/>
  <c r="P232"/>
  <c r="P231"/>
  <c r="P230"/>
  <c r="P228"/>
  <c r="P227"/>
  <c r="P226"/>
  <c r="P225"/>
  <c r="P224"/>
  <c r="P223"/>
  <c r="P222"/>
  <c r="P221"/>
  <c r="P220"/>
  <c r="P219"/>
  <c r="P218"/>
  <c r="P217"/>
  <c r="P216"/>
  <c r="P214"/>
  <c r="P213"/>
  <c r="P212"/>
  <c r="P211"/>
  <c r="P210"/>
  <c r="P209"/>
  <c r="P208"/>
  <c r="P207"/>
  <c r="P206"/>
  <c r="P205"/>
  <c r="P204"/>
  <c r="P203"/>
  <c r="P201"/>
  <c r="P200"/>
  <c r="P199"/>
  <c r="P198"/>
  <c r="P197"/>
  <c r="P196"/>
  <c r="P195"/>
  <c r="P194"/>
  <c r="P193"/>
  <c r="P192"/>
  <c r="P191"/>
  <c r="P190"/>
  <c r="P189"/>
  <c r="P187"/>
  <c r="P186"/>
  <c r="P185"/>
  <c r="P184"/>
  <c r="P183"/>
  <c r="P182"/>
  <c r="P180"/>
  <c r="P179"/>
  <c r="P178"/>
  <c r="P177"/>
  <c r="P176"/>
  <c r="P175"/>
  <c r="P174"/>
  <c r="P173"/>
  <c r="P172"/>
  <c r="P171"/>
  <c r="P170"/>
  <c r="P169"/>
  <c r="P168"/>
  <c r="P166"/>
  <c r="P165"/>
  <c r="P164"/>
  <c r="P163"/>
  <c r="P162"/>
  <c r="P161"/>
  <c r="P160"/>
  <c r="P159"/>
  <c r="P158"/>
  <c r="P157"/>
  <c r="P156"/>
  <c r="P155"/>
  <c r="P153"/>
  <c r="P152"/>
  <c r="P151"/>
  <c r="P150"/>
  <c r="P149"/>
  <c r="P148"/>
  <c r="P146"/>
  <c r="P145"/>
  <c r="P144"/>
  <c r="P143"/>
  <c r="P142"/>
  <c r="P141"/>
  <c r="P140"/>
  <c r="P139"/>
  <c r="P137"/>
  <c r="P136"/>
  <c r="P135"/>
  <c r="P134"/>
  <c r="P133"/>
  <c r="P132"/>
  <c r="P131"/>
  <c r="P129"/>
  <c r="P128"/>
  <c r="P127"/>
  <c r="P126"/>
  <c r="P125"/>
  <c r="P124"/>
  <c r="P123"/>
  <c r="P122"/>
  <c r="P121"/>
  <c r="P120"/>
  <c r="P119"/>
  <c r="P118"/>
  <c r="P117"/>
  <c r="P116"/>
  <c r="P115"/>
  <c r="P113"/>
  <c r="P112"/>
  <c r="P111"/>
  <c r="P110"/>
  <c r="P109"/>
  <c r="P108"/>
  <c r="P107"/>
  <c r="P106"/>
  <c r="P105"/>
  <c r="P104"/>
  <c r="P103"/>
  <c r="P102"/>
  <c r="P101"/>
  <c r="P99"/>
  <c r="P98"/>
  <c r="P97"/>
  <c r="P96"/>
  <c r="P95"/>
  <c r="P94"/>
  <c r="P93"/>
  <c r="P92"/>
  <c r="P91"/>
  <c r="P89"/>
  <c r="P88"/>
  <c r="P87"/>
  <c r="P86"/>
  <c r="P85"/>
  <c r="P84"/>
  <c r="P83"/>
  <c r="P82"/>
  <c r="P80"/>
  <c r="P79"/>
  <c r="P78"/>
  <c r="P77"/>
  <c r="P76"/>
  <c r="P74"/>
  <c r="P73"/>
  <c r="P72"/>
  <c r="P71"/>
  <c r="P70"/>
  <c r="P69"/>
  <c r="P68"/>
  <c r="P67"/>
  <c r="P66"/>
  <c r="P65"/>
  <c r="P64"/>
  <c r="P63"/>
  <c r="P61"/>
  <c r="P60"/>
  <c r="P59"/>
  <c r="P58"/>
  <c r="P57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8"/>
  <c r="P9"/>
  <c r="P10"/>
  <c r="P11"/>
  <c r="P12"/>
  <c r="P13"/>
  <c r="P14"/>
  <c r="P15"/>
  <c r="P16"/>
  <c r="P7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8"/>
  <c r="L9"/>
  <c r="L10"/>
  <c r="L11"/>
  <c r="L12"/>
  <c r="L13"/>
  <c r="L14"/>
  <c r="L15"/>
  <c r="L16"/>
  <c r="L7"/>
  <c r="D378"/>
  <c r="AP378" s="1"/>
  <c r="AS378" s="1"/>
  <c r="D377"/>
  <c r="AP377" s="1"/>
  <c r="AS377" s="1"/>
  <c r="D376"/>
  <c r="AP376" s="1"/>
  <c r="AS376" s="1"/>
  <c r="D375"/>
  <c r="AP375" s="1"/>
  <c r="AS375" s="1"/>
  <c r="D374"/>
  <c r="AP374" s="1"/>
  <c r="AS374" s="1"/>
  <c r="D373"/>
  <c r="AP373" s="1"/>
  <c r="AS373" s="1"/>
  <c r="D372"/>
  <c r="AP372" s="1"/>
  <c r="AS372" s="1"/>
  <c r="D371"/>
  <c r="AP371" s="1"/>
  <c r="AS371" s="1"/>
  <c r="D370"/>
  <c r="AP370" s="1"/>
  <c r="AS370" s="1"/>
  <c r="D369"/>
  <c r="AP369" s="1"/>
  <c r="AS369" s="1"/>
  <c r="D368"/>
  <c r="AP368" s="1"/>
  <c r="AS368" s="1"/>
  <c r="D367"/>
  <c r="AP367" s="1"/>
  <c r="AS367" s="1"/>
  <c r="D365"/>
  <c r="AP365" s="1"/>
  <c r="AS365" s="1"/>
  <c r="D364"/>
  <c r="AP364" s="1"/>
  <c r="AS364" s="1"/>
  <c r="D363"/>
  <c r="AP363" s="1"/>
  <c r="AS363" s="1"/>
  <c r="D362"/>
  <c r="AP362" s="1"/>
  <c r="AS362" s="1"/>
  <c r="D361"/>
  <c r="AP361" s="1"/>
  <c r="AS361" s="1"/>
  <c r="D360"/>
  <c r="AP360" s="1"/>
  <c r="AS360" s="1"/>
  <c r="D359"/>
  <c r="AP359" s="1"/>
  <c r="AS359" s="1"/>
  <c r="D358"/>
  <c r="AP358" s="1"/>
  <c r="AS358" s="1"/>
  <c r="D357"/>
  <c r="AP357" s="1"/>
  <c r="AS357" s="1"/>
  <c r="D356"/>
  <c r="AP356" s="1"/>
  <c r="AS356" s="1"/>
  <c r="D354"/>
  <c r="AP354" s="1"/>
  <c r="AS354" s="1"/>
  <c r="D353"/>
  <c r="AP353" s="1"/>
  <c r="AS353" s="1"/>
  <c r="D352"/>
  <c r="AP352" s="1"/>
  <c r="AS352" s="1"/>
  <c r="D351"/>
  <c r="AP351" s="1"/>
  <c r="AS351" s="1"/>
  <c r="D350"/>
  <c r="AP350" s="1"/>
  <c r="AS350" s="1"/>
  <c r="D349"/>
  <c r="AP349" s="1"/>
  <c r="AS349" s="1"/>
  <c r="D348"/>
  <c r="AP348" s="1"/>
  <c r="AS348" s="1"/>
  <c r="D347"/>
  <c r="AP347" s="1"/>
  <c r="AS347" s="1"/>
  <c r="D346"/>
  <c r="AP346" s="1"/>
  <c r="AS346" s="1"/>
  <c r="D345"/>
  <c r="AP345" s="1"/>
  <c r="AS345" s="1"/>
  <c r="D344"/>
  <c r="AP344" s="1"/>
  <c r="AS344" s="1"/>
  <c r="D342"/>
  <c r="AP342" s="1"/>
  <c r="AS342" s="1"/>
  <c r="D341"/>
  <c r="AP341" s="1"/>
  <c r="AS341" s="1"/>
  <c r="D340"/>
  <c r="AP340" s="1"/>
  <c r="AS340" s="1"/>
  <c r="D339"/>
  <c r="AP339" s="1"/>
  <c r="AS339" s="1"/>
  <c r="D338"/>
  <c r="AP338" s="1"/>
  <c r="AS338" s="1"/>
  <c r="D337"/>
  <c r="AP337" s="1"/>
  <c r="AS337" s="1"/>
  <c r="D336"/>
  <c r="AP336" s="1"/>
  <c r="AS336" s="1"/>
  <c r="D335"/>
  <c r="AP335" s="1"/>
  <c r="AS335" s="1"/>
  <c r="D334"/>
  <c r="AP334" s="1"/>
  <c r="AS334" s="1"/>
  <c r="D333"/>
  <c r="AP333" s="1"/>
  <c r="AS333" s="1"/>
  <c r="D332"/>
  <c r="AP332" s="1"/>
  <c r="AS332" s="1"/>
  <c r="D330"/>
  <c r="AP330" s="1"/>
  <c r="AS330" s="1"/>
  <c r="D329"/>
  <c r="AP329" s="1"/>
  <c r="AS329" s="1"/>
  <c r="D328"/>
  <c r="AP328" s="1"/>
  <c r="AS328" s="1"/>
  <c r="D327"/>
  <c r="AP327" s="1"/>
  <c r="AS327" s="1"/>
  <c r="D326"/>
  <c r="AP326" s="1"/>
  <c r="AS326" s="1"/>
  <c r="D325"/>
  <c r="AP325" s="1"/>
  <c r="AS325" s="1"/>
  <c r="D324"/>
  <c r="AP324" s="1"/>
  <c r="AS324" s="1"/>
  <c r="D323"/>
  <c r="AP323" s="1"/>
  <c r="AS323" s="1"/>
  <c r="D322"/>
  <c r="AP322" s="1"/>
  <c r="AS322" s="1"/>
  <c r="D321"/>
  <c r="AP321" s="1"/>
  <c r="AS321" s="1"/>
  <c r="D320"/>
  <c r="AP320" s="1"/>
  <c r="AS320" s="1"/>
  <c r="D319"/>
  <c r="AP319" s="1"/>
  <c r="AS319" s="1"/>
  <c r="D318"/>
  <c r="AP318" s="1"/>
  <c r="AS318" s="1"/>
  <c r="D317"/>
  <c r="AP317" s="1"/>
  <c r="AS317" s="1"/>
  <c r="D316"/>
  <c r="AP316" s="1"/>
  <c r="AS316" s="1"/>
  <c r="D314"/>
  <c r="AP314" s="1"/>
  <c r="AS314" s="1"/>
  <c r="D313"/>
  <c r="AP313" s="1"/>
  <c r="AS313" s="1"/>
  <c r="D312"/>
  <c r="AP312" s="1"/>
  <c r="AS312" s="1"/>
  <c r="D311"/>
  <c r="AP311" s="1"/>
  <c r="AS311" s="1"/>
  <c r="D310"/>
  <c r="AP310" s="1"/>
  <c r="AS310" s="1"/>
  <c r="D309"/>
  <c r="AP309" s="1"/>
  <c r="AS309" s="1"/>
  <c r="D308"/>
  <c r="AP308" s="1"/>
  <c r="AS308" s="1"/>
  <c r="D307"/>
  <c r="AP307" s="1"/>
  <c r="AS307" s="1"/>
  <c r="D306"/>
  <c r="AP306" s="1"/>
  <c r="AS306" s="1"/>
  <c r="D305"/>
  <c r="AP305" s="1"/>
  <c r="AS305" s="1"/>
  <c r="D304"/>
  <c r="AP304" s="1"/>
  <c r="AS304" s="1"/>
  <c r="D303"/>
  <c r="AP303" s="1"/>
  <c r="AS303" s="1"/>
  <c r="D302"/>
  <c r="AP302" s="1"/>
  <c r="AS302" s="1"/>
  <c r="D301"/>
  <c r="AP301" s="1"/>
  <c r="AS301" s="1"/>
  <c r="D300"/>
  <c r="AP300" s="1"/>
  <c r="AS300" s="1"/>
  <c r="D299"/>
  <c r="AP299" s="1"/>
  <c r="AS299" s="1"/>
  <c r="D298"/>
  <c r="AP298" s="1"/>
  <c r="AS298" s="1"/>
  <c r="D297"/>
  <c r="AP297" s="1"/>
  <c r="AS297" s="1"/>
  <c r="D296"/>
  <c r="AP296" s="1"/>
  <c r="AS296" s="1"/>
  <c r="D295"/>
  <c r="AP295" s="1"/>
  <c r="AS295" s="1"/>
  <c r="D294"/>
  <c r="AP294" s="1"/>
  <c r="AS294" s="1"/>
  <c r="D293"/>
  <c r="AP293" s="1"/>
  <c r="AS293" s="1"/>
  <c r="D292"/>
  <c r="AP292" s="1"/>
  <c r="AS292" s="1"/>
  <c r="D291"/>
  <c r="AP291" s="1"/>
  <c r="AS291" s="1"/>
  <c r="D289"/>
  <c r="AP289" s="1"/>
  <c r="AS289" s="1"/>
  <c r="D288"/>
  <c r="AP288" s="1"/>
  <c r="AS288" s="1"/>
  <c r="D287"/>
  <c r="AP287" s="1"/>
  <c r="AS287" s="1"/>
  <c r="D286"/>
  <c r="AP286" s="1"/>
  <c r="AS286" s="1"/>
  <c r="D285"/>
  <c r="AP285" s="1"/>
  <c r="AS285" s="1"/>
  <c r="D284"/>
  <c r="AP284" s="1"/>
  <c r="AS284" s="1"/>
  <c r="D283"/>
  <c r="AP283" s="1"/>
  <c r="AS283" s="1"/>
  <c r="D282"/>
  <c r="AP282" s="1"/>
  <c r="AS282" s="1"/>
  <c r="D281"/>
  <c r="AP281" s="1"/>
  <c r="AS281" s="1"/>
  <c r="D280"/>
  <c r="AP280" s="1"/>
  <c r="AS280" s="1"/>
  <c r="D279"/>
  <c r="AP279" s="1"/>
  <c r="AS279" s="1"/>
  <c r="D278"/>
  <c r="AP278" s="1"/>
  <c r="AS278" s="1"/>
  <c r="D277"/>
  <c r="AP277" s="1"/>
  <c r="AS277" s="1"/>
  <c r="D276"/>
  <c r="AP276" s="1"/>
  <c r="AS276" s="1"/>
  <c r="D275"/>
  <c r="AP275" s="1"/>
  <c r="AS275" s="1"/>
  <c r="D274"/>
  <c r="AP274" s="1"/>
  <c r="AS274" s="1"/>
  <c r="D273"/>
  <c r="AP273" s="1"/>
  <c r="AS273" s="1"/>
  <c r="D271"/>
  <c r="AP271" s="1"/>
  <c r="AS271" s="1"/>
  <c r="D270"/>
  <c r="AP270" s="1"/>
  <c r="AS270" s="1"/>
  <c r="D269"/>
  <c r="AP269" s="1"/>
  <c r="AS269" s="1"/>
  <c r="D268"/>
  <c r="AP268" s="1"/>
  <c r="AS268" s="1"/>
  <c r="D267"/>
  <c r="AP267" s="1"/>
  <c r="AS267" s="1"/>
  <c r="D266"/>
  <c r="AP266" s="1"/>
  <c r="AS266" s="1"/>
  <c r="D265"/>
  <c r="AP265" s="1"/>
  <c r="AS265" s="1"/>
  <c r="D263"/>
  <c r="AP263" s="1"/>
  <c r="AS263" s="1"/>
  <c r="D262"/>
  <c r="AP262" s="1"/>
  <c r="AS262" s="1"/>
  <c r="D261"/>
  <c r="AP261" s="1"/>
  <c r="AS261" s="1"/>
  <c r="D260"/>
  <c r="AP260" s="1"/>
  <c r="AS260" s="1"/>
  <c r="D259"/>
  <c r="AP259" s="1"/>
  <c r="AS259" s="1"/>
  <c r="D258"/>
  <c r="AP258" s="1"/>
  <c r="AS258" s="1"/>
  <c r="D257"/>
  <c r="AP257" s="1"/>
  <c r="AS257" s="1"/>
  <c r="D256"/>
  <c r="AP256" s="1"/>
  <c r="AS256" s="1"/>
  <c r="D255"/>
  <c r="AP255" s="1"/>
  <c r="AS255" s="1"/>
  <c r="D254"/>
  <c r="AP254" s="1"/>
  <c r="AS254" s="1"/>
  <c r="D253"/>
  <c r="AP253" s="1"/>
  <c r="AS253" s="1"/>
  <c r="D252"/>
  <c r="AP252" s="1"/>
  <c r="AS252" s="1"/>
  <c r="D251"/>
  <c r="AP251" s="1"/>
  <c r="AS251" s="1"/>
  <c r="D250"/>
  <c r="AP250" s="1"/>
  <c r="AS250" s="1"/>
  <c r="D249"/>
  <c r="AP249" s="1"/>
  <c r="AS249" s="1"/>
  <c r="D247"/>
  <c r="AP247" s="1"/>
  <c r="AS247" s="1"/>
  <c r="D246"/>
  <c r="AP246" s="1"/>
  <c r="AS246" s="1"/>
  <c r="D245"/>
  <c r="AP245" s="1"/>
  <c r="AS245" s="1"/>
  <c r="D244"/>
  <c r="AP244" s="1"/>
  <c r="AS244" s="1"/>
  <c r="D243"/>
  <c r="AP243" s="1"/>
  <c r="AS243" s="1"/>
  <c r="D242"/>
  <c r="AP242" s="1"/>
  <c r="AS242" s="1"/>
  <c r="D241"/>
  <c r="AP241" s="1"/>
  <c r="AS241" s="1"/>
  <c r="D240"/>
  <c r="AP240" s="1"/>
  <c r="AS240" s="1"/>
  <c r="D238"/>
  <c r="AP238" s="1"/>
  <c r="AS238" s="1"/>
  <c r="D237"/>
  <c r="AP237" s="1"/>
  <c r="AS237" s="1"/>
  <c r="D236"/>
  <c r="AP236" s="1"/>
  <c r="AS236" s="1"/>
  <c r="D235"/>
  <c r="AP235" s="1"/>
  <c r="AS235" s="1"/>
  <c r="D234"/>
  <c r="AP234" s="1"/>
  <c r="AS234" s="1"/>
  <c r="D233"/>
  <c r="AP233" s="1"/>
  <c r="AS233" s="1"/>
  <c r="D232"/>
  <c r="AP232" s="1"/>
  <c r="AS232" s="1"/>
  <c r="D231"/>
  <c r="AP231" s="1"/>
  <c r="AS231" s="1"/>
  <c r="D230"/>
  <c r="AP230" s="1"/>
  <c r="AS230" s="1"/>
  <c r="D228"/>
  <c r="AP228" s="1"/>
  <c r="AS228" s="1"/>
  <c r="D227"/>
  <c r="AP227" s="1"/>
  <c r="AS227" s="1"/>
  <c r="D226"/>
  <c r="AP226" s="1"/>
  <c r="AS226" s="1"/>
  <c r="D225"/>
  <c r="AP225" s="1"/>
  <c r="AS225" s="1"/>
  <c r="D224"/>
  <c r="AP224" s="1"/>
  <c r="AS224" s="1"/>
  <c r="D223"/>
  <c r="AP223" s="1"/>
  <c r="AS223" s="1"/>
  <c r="D222"/>
  <c r="AP222" s="1"/>
  <c r="AS222" s="1"/>
  <c r="D221"/>
  <c r="AP221" s="1"/>
  <c r="AS221" s="1"/>
  <c r="D220"/>
  <c r="AP220" s="1"/>
  <c r="AS220" s="1"/>
  <c r="D219"/>
  <c r="AP219" s="1"/>
  <c r="AS219" s="1"/>
  <c r="D218"/>
  <c r="AP218" s="1"/>
  <c r="AS218" s="1"/>
  <c r="D217"/>
  <c r="AP217" s="1"/>
  <c r="AS217" s="1"/>
  <c r="D216"/>
  <c r="AP216" s="1"/>
  <c r="AS216" s="1"/>
  <c r="D214"/>
  <c r="AP214" s="1"/>
  <c r="AS214" s="1"/>
  <c r="D213"/>
  <c r="AP213" s="1"/>
  <c r="AS213" s="1"/>
  <c r="D212"/>
  <c r="AP212" s="1"/>
  <c r="AS212" s="1"/>
  <c r="D211"/>
  <c r="AP211" s="1"/>
  <c r="AS211" s="1"/>
  <c r="D210"/>
  <c r="AP210" s="1"/>
  <c r="AS210" s="1"/>
  <c r="D209"/>
  <c r="AP209" s="1"/>
  <c r="AS209" s="1"/>
  <c r="D208"/>
  <c r="AP208" s="1"/>
  <c r="AS208" s="1"/>
  <c r="D207"/>
  <c r="AP207" s="1"/>
  <c r="AS207" s="1"/>
  <c r="D206"/>
  <c r="AP206" s="1"/>
  <c r="AS206" s="1"/>
  <c r="D205"/>
  <c r="AP205" s="1"/>
  <c r="AS205" s="1"/>
  <c r="D204"/>
  <c r="AP204" s="1"/>
  <c r="AS204" s="1"/>
  <c r="D203"/>
  <c r="AP203" s="1"/>
  <c r="AS203" s="1"/>
  <c r="D201"/>
  <c r="AP201" s="1"/>
  <c r="AS201" s="1"/>
  <c r="D200"/>
  <c r="AP200" s="1"/>
  <c r="AS200" s="1"/>
  <c r="D199"/>
  <c r="AP199" s="1"/>
  <c r="AS199" s="1"/>
  <c r="D198"/>
  <c r="AP198" s="1"/>
  <c r="AS198" s="1"/>
  <c r="D197"/>
  <c r="AP197" s="1"/>
  <c r="AS197" s="1"/>
  <c r="D196"/>
  <c r="AP196" s="1"/>
  <c r="AS196" s="1"/>
  <c r="D195"/>
  <c r="AP195" s="1"/>
  <c r="AS195" s="1"/>
  <c r="D194"/>
  <c r="AP194" s="1"/>
  <c r="AS194" s="1"/>
  <c r="D193"/>
  <c r="AP193" s="1"/>
  <c r="AS193" s="1"/>
  <c r="D192"/>
  <c r="AP192" s="1"/>
  <c r="AS192" s="1"/>
  <c r="D191"/>
  <c r="AP191" s="1"/>
  <c r="AS191" s="1"/>
  <c r="D190"/>
  <c r="AP190" s="1"/>
  <c r="AS190" s="1"/>
  <c r="D189"/>
  <c r="AP189" s="1"/>
  <c r="AS189" s="1"/>
  <c r="D187"/>
  <c r="AP187" s="1"/>
  <c r="AS187" s="1"/>
  <c r="D186"/>
  <c r="AP186" s="1"/>
  <c r="AS186" s="1"/>
  <c r="D185"/>
  <c r="AP185" s="1"/>
  <c r="AS185" s="1"/>
  <c r="D184"/>
  <c r="AP184" s="1"/>
  <c r="AS184" s="1"/>
  <c r="D183"/>
  <c r="AP183" s="1"/>
  <c r="AS183" s="1"/>
  <c r="D182"/>
  <c r="AP182" s="1"/>
  <c r="AS182" s="1"/>
  <c r="D180"/>
  <c r="AP180" s="1"/>
  <c r="AS180" s="1"/>
  <c r="D179"/>
  <c r="AP179" s="1"/>
  <c r="AS179" s="1"/>
  <c r="D178"/>
  <c r="AP178" s="1"/>
  <c r="AS178" s="1"/>
  <c r="D177"/>
  <c r="AP177" s="1"/>
  <c r="AS177" s="1"/>
  <c r="D176"/>
  <c r="AP176" s="1"/>
  <c r="AS176" s="1"/>
  <c r="D175"/>
  <c r="AP175" s="1"/>
  <c r="AS175" s="1"/>
  <c r="D174"/>
  <c r="AP174" s="1"/>
  <c r="AS174" s="1"/>
  <c r="D173"/>
  <c r="AP173" s="1"/>
  <c r="AS173" s="1"/>
  <c r="D172"/>
  <c r="AP172" s="1"/>
  <c r="AS172" s="1"/>
  <c r="D171"/>
  <c r="AP171" s="1"/>
  <c r="AS171" s="1"/>
  <c r="D170"/>
  <c r="AP170" s="1"/>
  <c r="AS170" s="1"/>
  <c r="D169"/>
  <c r="AP169" s="1"/>
  <c r="AS169" s="1"/>
  <c r="D168"/>
  <c r="AP168" s="1"/>
  <c r="AS168" s="1"/>
  <c r="D166"/>
  <c r="AP166" s="1"/>
  <c r="AS166" s="1"/>
  <c r="D165"/>
  <c r="AP165" s="1"/>
  <c r="AS165" s="1"/>
  <c r="D164"/>
  <c r="AP164" s="1"/>
  <c r="AS164" s="1"/>
  <c r="D163"/>
  <c r="AP163" s="1"/>
  <c r="AS163" s="1"/>
  <c r="D162"/>
  <c r="AP162" s="1"/>
  <c r="AS162" s="1"/>
  <c r="D161"/>
  <c r="AP161" s="1"/>
  <c r="AS161" s="1"/>
  <c r="D160"/>
  <c r="AP160" s="1"/>
  <c r="AS160" s="1"/>
  <c r="D159"/>
  <c r="AP159" s="1"/>
  <c r="AS159" s="1"/>
  <c r="D158"/>
  <c r="AP158" s="1"/>
  <c r="AS158" s="1"/>
  <c r="D157"/>
  <c r="AP157" s="1"/>
  <c r="AS157" s="1"/>
  <c r="D156"/>
  <c r="AP156" s="1"/>
  <c r="AS156" s="1"/>
  <c r="D155"/>
  <c r="AP155" s="1"/>
  <c r="AS155" s="1"/>
  <c r="D153"/>
  <c r="AP153" s="1"/>
  <c r="AS153" s="1"/>
  <c r="D152"/>
  <c r="AP152" s="1"/>
  <c r="AS152" s="1"/>
  <c r="D151"/>
  <c r="AP151" s="1"/>
  <c r="AS151" s="1"/>
  <c r="D150"/>
  <c r="AP150" s="1"/>
  <c r="AS150" s="1"/>
  <c r="D149"/>
  <c r="AP149" s="1"/>
  <c r="AS149" s="1"/>
  <c r="D148"/>
  <c r="AP148" s="1"/>
  <c r="AS148" s="1"/>
  <c r="D146"/>
  <c r="AP146" s="1"/>
  <c r="AS146" s="1"/>
  <c r="D145"/>
  <c r="AP145" s="1"/>
  <c r="AS145" s="1"/>
  <c r="D144"/>
  <c r="AP144" s="1"/>
  <c r="AS144" s="1"/>
  <c r="D143"/>
  <c r="AP143" s="1"/>
  <c r="AS143" s="1"/>
  <c r="D142"/>
  <c r="AP142" s="1"/>
  <c r="AS142" s="1"/>
  <c r="D141"/>
  <c r="AP141" s="1"/>
  <c r="AS141" s="1"/>
  <c r="D140"/>
  <c r="AP140" s="1"/>
  <c r="AS140" s="1"/>
  <c r="D139"/>
  <c r="AP139" s="1"/>
  <c r="AS139" s="1"/>
  <c r="D137"/>
  <c r="AP137" s="1"/>
  <c r="AS137" s="1"/>
  <c r="D136"/>
  <c r="AP136" s="1"/>
  <c r="AS136" s="1"/>
  <c r="D135"/>
  <c r="AP135" s="1"/>
  <c r="AS135" s="1"/>
  <c r="D134"/>
  <c r="AP134" s="1"/>
  <c r="AS134" s="1"/>
  <c r="D133"/>
  <c r="AP133" s="1"/>
  <c r="AS133" s="1"/>
  <c r="D132"/>
  <c r="AP132" s="1"/>
  <c r="AS132" s="1"/>
  <c r="D131"/>
  <c r="AP131" s="1"/>
  <c r="AS131" s="1"/>
  <c r="D129"/>
  <c r="AP129" s="1"/>
  <c r="AS129" s="1"/>
  <c r="D128"/>
  <c r="AP128" s="1"/>
  <c r="AS128" s="1"/>
  <c r="D127"/>
  <c r="AP127" s="1"/>
  <c r="AS127" s="1"/>
  <c r="D126"/>
  <c r="AP126" s="1"/>
  <c r="AS126" s="1"/>
  <c r="D125"/>
  <c r="AP125" s="1"/>
  <c r="AS125" s="1"/>
  <c r="D124"/>
  <c r="AP124" s="1"/>
  <c r="AS124" s="1"/>
  <c r="D123"/>
  <c r="AP123" s="1"/>
  <c r="AS123" s="1"/>
  <c r="D122"/>
  <c r="AP122" s="1"/>
  <c r="AS122" s="1"/>
  <c r="D121"/>
  <c r="AP121" s="1"/>
  <c r="AS121" s="1"/>
  <c r="D120"/>
  <c r="AP120" s="1"/>
  <c r="AS120" s="1"/>
  <c r="D119"/>
  <c r="AP119" s="1"/>
  <c r="AS119" s="1"/>
  <c r="D118"/>
  <c r="AP118" s="1"/>
  <c r="AS118" s="1"/>
  <c r="D117"/>
  <c r="AP117" s="1"/>
  <c r="AS117" s="1"/>
  <c r="D116"/>
  <c r="AP116" s="1"/>
  <c r="AS116" s="1"/>
  <c r="D115"/>
  <c r="AP115" s="1"/>
  <c r="AS115" s="1"/>
  <c r="D113"/>
  <c r="AP113" s="1"/>
  <c r="AS113" s="1"/>
  <c r="D112"/>
  <c r="AP112" s="1"/>
  <c r="AS112" s="1"/>
  <c r="D111"/>
  <c r="AP111" s="1"/>
  <c r="AS111" s="1"/>
  <c r="D110"/>
  <c r="AP110" s="1"/>
  <c r="AS110" s="1"/>
  <c r="D109"/>
  <c r="AP109" s="1"/>
  <c r="AS109" s="1"/>
  <c r="D108"/>
  <c r="AP108" s="1"/>
  <c r="AS108" s="1"/>
  <c r="D107"/>
  <c r="AP107" s="1"/>
  <c r="AS107" s="1"/>
  <c r="D106"/>
  <c r="AP106" s="1"/>
  <c r="AS106" s="1"/>
  <c r="D105"/>
  <c r="AP105" s="1"/>
  <c r="AS105" s="1"/>
  <c r="D104"/>
  <c r="AP104" s="1"/>
  <c r="AS104" s="1"/>
  <c r="D103"/>
  <c r="AP103" s="1"/>
  <c r="AS103" s="1"/>
  <c r="D102"/>
  <c r="AP102" s="1"/>
  <c r="AS102" s="1"/>
  <c r="D101"/>
  <c r="AP101" s="1"/>
  <c r="AS101" s="1"/>
  <c r="D99"/>
  <c r="AP99" s="1"/>
  <c r="AS99" s="1"/>
  <c r="D98"/>
  <c r="AP98" s="1"/>
  <c r="AS98" s="1"/>
  <c r="D97"/>
  <c r="AP97" s="1"/>
  <c r="AS97" s="1"/>
  <c r="D96"/>
  <c r="AP96" s="1"/>
  <c r="AS96" s="1"/>
  <c r="D95"/>
  <c r="AP95" s="1"/>
  <c r="AS95" s="1"/>
  <c r="D94"/>
  <c r="AP94" s="1"/>
  <c r="AS94" s="1"/>
  <c r="D93"/>
  <c r="AP93" s="1"/>
  <c r="AS93" s="1"/>
  <c r="D92"/>
  <c r="AP92" s="1"/>
  <c r="AS92" s="1"/>
  <c r="D91"/>
  <c r="AP91" s="1"/>
  <c r="AS91" s="1"/>
  <c r="D89"/>
  <c r="AP89" s="1"/>
  <c r="AS89" s="1"/>
  <c r="D88"/>
  <c r="AP88" s="1"/>
  <c r="AS88" s="1"/>
  <c r="D87"/>
  <c r="AP87" s="1"/>
  <c r="AS87" s="1"/>
  <c r="D86"/>
  <c r="AP86" s="1"/>
  <c r="AS86" s="1"/>
  <c r="D85"/>
  <c r="AP85" s="1"/>
  <c r="AS85" s="1"/>
  <c r="D84"/>
  <c r="AP84" s="1"/>
  <c r="AS84" s="1"/>
  <c r="D83"/>
  <c r="AP83" s="1"/>
  <c r="AS83" s="1"/>
  <c r="D82"/>
  <c r="AP82" s="1"/>
  <c r="AS82" s="1"/>
  <c r="D80"/>
  <c r="AP80" s="1"/>
  <c r="AS80" s="1"/>
  <c r="D79"/>
  <c r="AP79" s="1"/>
  <c r="AS79" s="1"/>
  <c r="D78"/>
  <c r="AP78" s="1"/>
  <c r="AS78" s="1"/>
  <c r="D77"/>
  <c r="AP77" s="1"/>
  <c r="AS77" s="1"/>
  <c r="D76"/>
  <c r="AP76" s="1"/>
  <c r="AS76" s="1"/>
  <c r="D74"/>
  <c r="AP74" s="1"/>
  <c r="AS74" s="1"/>
  <c r="D73"/>
  <c r="AP73" s="1"/>
  <c r="AS73" s="1"/>
  <c r="D72"/>
  <c r="AP72" s="1"/>
  <c r="AS72" s="1"/>
  <c r="D71"/>
  <c r="AP71" s="1"/>
  <c r="AS71" s="1"/>
  <c r="D70"/>
  <c r="AP70" s="1"/>
  <c r="AS70" s="1"/>
  <c r="D69"/>
  <c r="AP69" s="1"/>
  <c r="AS69" s="1"/>
  <c r="D68"/>
  <c r="AP68" s="1"/>
  <c r="AS68" s="1"/>
  <c r="D67"/>
  <c r="AP67" s="1"/>
  <c r="AS67" s="1"/>
  <c r="D66"/>
  <c r="AP66" s="1"/>
  <c r="AS66" s="1"/>
  <c r="D65"/>
  <c r="AP65" s="1"/>
  <c r="AS65" s="1"/>
  <c r="D64"/>
  <c r="AP64" s="1"/>
  <c r="AS64" s="1"/>
  <c r="D63"/>
  <c r="AP63" s="1"/>
  <c r="AS63" s="1"/>
  <c r="D61"/>
  <c r="AP61" s="1"/>
  <c r="AS61" s="1"/>
  <c r="D60"/>
  <c r="AP60" s="1"/>
  <c r="AS60" s="1"/>
  <c r="D59"/>
  <c r="AP59" s="1"/>
  <c r="AS59" s="1"/>
  <c r="D58"/>
  <c r="AP58" s="1"/>
  <c r="AS58" s="1"/>
  <c r="D57"/>
  <c r="AS57" s="1"/>
  <c r="D54"/>
  <c r="AP54" s="1"/>
  <c r="AS54" s="1"/>
  <c r="D53"/>
  <c r="AP53" s="1"/>
  <c r="AS53" s="1"/>
  <c r="D52"/>
  <c r="AP52" s="1"/>
  <c r="AS52" s="1"/>
  <c r="D51"/>
  <c r="AP51" s="1"/>
  <c r="AS51" s="1"/>
  <c r="D50"/>
  <c r="AP50" s="1"/>
  <c r="AS50" s="1"/>
  <c r="D49"/>
  <c r="AP49" s="1"/>
  <c r="AS49" s="1"/>
  <c r="D48"/>
  <c r="AP48" s="1"/>
  <c r="AS48" s="1"/>
  <c r="D47"/>
  <c r="AP47" s="1"/>
  <c r="AS47" s="1"/>
  <c r="D46"/>
  <c r="AP46" s="1"/>
  <c r="AS46" s="1"/>
  <c r="D45"/>
  <c r="AP45" s="1"/>
  <c r="AS45" s="1"/>
  <c r="D44"/>
  <c r="AP44" s="1"/>
  <c r="AS44" s="1"/>
  <c r="D43"/>
  <c r="AP43" s="1"/>
  <c r="AS43" s="1"/>
  <c r="D42"/>
  <c r="AP42" s="1"/>
  <c r="AS42" s="1"/>
  <c r="D41"/>
  <c r="AP41" s="1"/>
  <c r="AS41" s="1"/>
  <c r="D40"/>
  <c r="AP40" s="1"/>
  <c r="AS40" s="1"/>
  <c r="D39"/>
  <c r="AP39" s="1"/>
  <c r="AS39" s="1"/>
  <c r="D38"/>
  <c r="AP38" s="1"/>
  <c r="AS38" s="1"/>
  <c r="D37"/>
  <c r="AP37" s="1"/>
  <c r="AS37" s="1"/>
  <c r="D36"/>
  <c r="AP36" s="1"/>
  <c r="AS36" s="1"/>
  <c r="D35"/>
  <c r="AP35" s="1"/>
  <c r="AS35" s="1"/>
  <c r="D34"/>
  <c r="AP34" s="1"/>
  <c r="AS34" s="1"/>
  <c r="D33"/>
  <c r="AP33" s="1"/>
  <c r="AS33" s="1"/>
  <c r="D32"/>
  <c r="AP32" s="1"/>
  <c r="AS32" s="1"/>
  <c r="D31"/>
  <c r="AP31" s="1"/>
  <c r="AS31" s="1"/>
  <c r="D30"/>
  <c r="AP30" s="1"/>
  <c r="AS30" s="1"/>
  <c r="D29"/>
  <c r="AP29" s="1"/>
  <c r="AS29" s="1"/>
  <c r="D28"/>
  <c r="AS28" s="1"/>
  <c r="D8"/>
  <c r="AP8" s="1"/>
  <c r="AS8" s="1"/>
  <c r="D9"/>
  <c r="AP9" s="1"/>
  <c r="AS9" s="1"/>
  <c r="D10"/>
  <c r="AP10" s="1"/>
  <c r="AS10" s="1"/>
  <c r="D11"/>
  <c r="AP11" s="1"/>
  <c r="AS11" s="1"/>
  <c r="D12"/>
  <c r="AP12" s="1"/>
  <c r="AS12" s="1"/>
  <c r="D13"/>
  <c r="AP13" s="1"/>
  <c r="AS13" s="1"/>
  <c r="D14"/>
  <c r="AP14" s="1"/>
  <c r="AS14" s="1"/>
  <c r="D15"/>
  <c r="AP15" s="1"/>
  <c r="AS15" s="1"/>
  <c r="D16"/>
  <c r="AP16" s="1"/>
  <c r="AS16" s="1"/>
  <c r="D7"/>
  <c r="AS7" s="1"/>
  <c r="AT314" l="1"/>
  <c r="BA314"/>
  <c r="BC314" s="1"/>
  <c r="BE314" s="1"/>
  <c r="BG314" s="1"/>
  <c r="AT318"/>
  <c r="BA318"/>
  <c r="BC318" s="1"/>
  <c r="BE318" s="1"/>
  <c r="BG318" s="1"/>
  <c r="AT320"/>
  <c r="BA320"/>
  <c r="BC320" s="1"/>
  <c r="BE320" s="1"/>
  <c r="BG320" s="1"/>
  <c r="AT322"/>
  <c r="BA322"/>
  <c r="BC322" s="1"/>
  <c r="BE322" s="1"/>
  <c r="BG322" s="1"/>
  <c r="AT324"/>
  <c r="BA324"/>
  <c r="BC324" s="1"/>
  <c r="BE324" s="1"/>
  <c r="BG324" s="1"/>
  <c r="AT326"/>
  <c r="BA326"/>
  <c r="BC326" s="1"/>
  <c r="BE326" s="1"/>
  <c r="BG326" s="1"/>
  <c r="AT328"/>
  <c r="BA328"/>
  <c r="BC328" s="1"/>
  <c r="BE328" s="1"/>
  <c r="BG328" s="1"/>
  <c r="AT330"/>
  <c r="BA330"/>
  <c r="BC330" s="1"/>
  <c r="BE330" s="1"/>
  <c r="BG330" s="1"/>
  <c r="AT332"/>
  <c r="BA332"/>
  <c r="BC332" s="1"/>
  <c r="BE332" s="1"/>
  <c r="BG332" s="1"/>
  <c r="AT334"/>
  <c r="BA334"/>
  <c r="BC334" s="1"/>
  <c r="BE334" s="1"/>
  <c r="BG334" s="1"/>
  <c r="AT336"/>
  <c r="BA336"/>
  <c r="BC336" s="1"/>
  <c r="BE336" s="1"/>
  <c r="BG336" s="1"/>
  <c r="AT338"/>
  <c r="BA338"/>
  <c r="BC338" s="1"/>
  <c r="BE338" s="1"/>
  <c r="BG338" s="1"/>
  <c r="AT340"/>
  <c r="BA340"/>
  <c r="BC340" s="1"/>
  <c r="BE340" s="1"/>
  <c r="BG340" s="1"/>
  <c r="AT342"/>
  <c r="BA342"/>
  <c r="BC342" s="1"/>
  <c r="BE342" s="1"/>
  <c r="BG342" s="1"/>
  <c r="AT344"/>
  <c r="BA344"/>
  <c r="BC344" s="1"/>
  <c r="BE344" s="1"/>
  <c r="BG344" s="1"/>
  <c r="AT346"/>
  <c r="BA346"/>
  <c r="BC346" s="1"/>
  <c r="BE346" s="1"/>
  <c r="BG346" s="1"/>
  <c r="AT348"/>
  <c r="BA348"/>
  <c r="BC348" s="1"/>
  <c r="BE348" s="1"/>
  <c r="BG348" s="1"/>
  <c r="AT350"/>
  <c r="BA350"/>
  <c r="BC350" s="1"/>
  <c r="BE350" s="1"/>
  <c r="BG350" s="1"/>
  <c r="AT352"/>
  <c r="BA352"/>
  <c r="BC352" s="1"/>
  <c r="BE352" s="1"/>
  <c r="BG352" s="1"/>
  <c r="AT354"/>
  <c r="BA354"/>
  <c r="BC354" s="1"/>
  <c r="BE354" s="1"/>
  <c r="BG354" s="1"/>
  <c r="AT356"/>
  <c r="BA356"/>
  <c r="BC356" s="1"/>
  <c r="BE356" s="1"/>
  <c r="BG356" s="1"/>
  <c r="AT358"/>
  <c r="BA358"/>
  <c r="BC358" s="1"/>
  <c r="BE358" s="1"/>
  <c r="BG358" s="1"/>
  <c r="AT360"/>
  <c r="BA360"/>
  <c r="BC360" s="1"/>
  <c r="BE360" s="1"/>
  <c r="BG360" s="1"/>
  <c r="AT362"/>
  <c r="BA362"/>
  <c r="BC362" s="1"/>
  <c r="BE362" s="1"/>
  <c r="BG362" s="1"/>
  <c r="AT364"/>
  <c r="BA364"/>
  <c r="BC364" s="1"/>
  <c r="BE364" s="1"/>
  <c r="BG364" s="1"/>
  <c r="AT368"/>
  <c r="BA368"/>
  <c r="BC368" s="1"/>
  <c r="BE368" s="1"/>
  <c r="BG368" s="1"/>
  <c r="AT370"/>
  <c r="BA370"/>
  <c r="BC370" s="1"/>
  <c r="BE370" s="1"/>
  <c r="BG370" s="1"/>
  <c r="AT372"/>
  <c r="BA372"/>
  <c r="BC372" s="1"/>
  <c r="BE372" s="1"/>
  <c r="BG372" s="1"/>
  <c r="AT374"/>
  <c r="BA374"/>
  <c r="BC374" s="1"/>
  <c r="BE374" s="1"/>
  <c r="BG374" s="1"/>
  <c r="AT376"/>
  <c r="BA376"/>
  <c r="BC376" s="1"/>
  <c r="BE376" s="1"/>
  <c r="BG376" s="1"/>
  <c r="AT316"/>
  <c r="BA316"/>
  <c r="BC316" s="1"/>
  <c r="BE316" s="1"/>
  <c r="BG316" s="1"/>
  <c r="AT313"/>
  <c r="BA313"/>
  <c r="BC313" s="1"/>
  <c r="BE313" s="1"/>
  <c r="BG313" s="1"/>
  <c r="AT317"/>
  <c r="BA317"/>
  <c r="BC317" s="1"/>
  <c r="BE317" s="1"/>
  <c r="BG317" s="1"/>
  <c r="AT319"/>
  <c r="BA319"/>
  <c r="BC319" s="1"/>
  <c r="BE319" s="1"/>
  <c r="BG319" s="1"/>
  <c r="AT321"/>
  <c r="BA321"/>
  <c r="BC321" s="1"/>
  <c r="BE321" s="1"/>
  <c r="BG321" s="1"/>
  <c r="AT323"/>
  <c r="BA323"/>
  <c r="BC323" s="1"/>
  <c r="BE323" s="1"/>
  <c r="BG323" s="1"/>
  <c r="AT325"/>
  <c r="BA325"/>
  <c r="BC325" s="1"/>
  <c r="BE325" s="1"/>
  <c r="BG325" s="1"/>
  <c r="AT327"/>
  <c r="BA327"/>
  <c r="BC327" s="1"/>
  <c r="BE327" s="1"/>
  <c r="BG327" s="1"/>
  <c r="AT329"/>
  <c r="BA329"/>
  <c r="BC329" s="1"/>
  <c r="BE329" s="1"/>
  <c r="BG329" s="1"/>
  <c r="AT333"/>
  <c r="BA333"/>
  <c r="BC333" s="1"/>
  <c r="BE333" s="1"/>
  <c r="BG333" s="1"/>
  <c r="AT335"/>
  <c r="BA335"/>
  <c r="BC335" s="1"/>
  <c r="BE335" s="1"/>
  <c r="BG335" s="1"/>
  <c r="AT337"/>
  <c r="BA337"/>
  <c r="BC337" s="1"/>
  <c r="BE337" s="1"/>
  <c r="BG337" s="1"/>
  <c r="AT339"/>
  <c r="BA339"/>
  <c r="BC339" s="1"/>
  <c r="BE339" s="1"/>
  <c r="BG339" s="1"/>
  <c r="AT341"/>
  <c r="BA341"/>
  <c r="BC341" s="1"/>
  <c r="BE341" s="1"/>
  <c r="BG341" s="1"/>
  <c r="AT345"/>
  <c r="BA345"/>
  <c r="BC345" s="1"/>
  <c r="BE345" s="1"/>
  <c r="BG345" s="1"/>
  <c r="AT347"/>
  <c r="BA347"/>
  <c r="BC347" s="1"/>
  <c r="BE347" s="1"/>
  <c r="BG347" s="1"/>
  <c r="AT349"/>
  <c r="BA349"/>
  <c r="BC349" s="1"/>
  <c r="BE349" s="1"/>
  <c r="BG349" s="1"/>
  <c r="AT351"/>
  <c r="BA351"/>
  <c r="BC351" s="1"/>
  <c r="BE351" s="1"/>
  <c r="BG351" s="1"/>
  <c r="AT353"/>
  <c r="BA353"/>
  <c r="BC353" s="1"/>
  <c r="BE353" s="1"/>
  <c r="BG353" s="1"/>
  <c r="AT357"/>
  <c r="BA357"/>
  <c r="BC357" s="1"/>
  <c r="BE357" s="1"/>
  <c r="BG357" s="1"/>
  <c r="AT359"/>
  <c r="BA359"/>
  <c r="BC359" s="1"/>
  <c r="BE359" s="1"/>
  <c r="BG359" s="1"/>
  <c r="AT361"/>
  <c r="BA361"/>
  <c r="BC361" s="1"/>
  <c r="BE361" s="1"/>
  <c r="BG361" s="1"/>
  <c r="AT363"/>
  <c r="BA363"/>
  <c r="BC363" s="1"/>
  <c r="BE363" s="1"/>
  <c r="BG363" s="1"/>
  <c r="AT365"/>
  <c r="BA365"/>
  <c r="BC365" s="1"/>
  <c r="BE365" s="1"/>
  <c r="BG365" s="1"/>
  <c r="AT367"/>
  <c r="BA367"/>
  <c r="BC367" s="1"/>
  <c r="BE367" s="1"/>
  <c r="BG367" s="1"/>
  <c r="AT369"/>
  <c r="BA369"/>
  <c r="BC369" s="1"/>
  <c r="BE369" s="1"/>
  <c r="AT371"/>
  <c r="BA371"/>
  <c r="BC371" s="1"/>
  <c r="BE371" s="1"/>
  <c r="BG371" s="1"/>
  <c r="AT373"/>
  <c r="BA373"/>
  <c r="BC373" s="1"/>
  <c r="BE373" s="1"/>
  <c r="BG373" s="1"/>
  <c r="AT377"/>
  <c r="BA377"/>
  <c r="BC377" s="1"/>
  <c r="BE377" s="1"/>
  <c r="BG377" s="1"/>
  <c r="BA14"/>
  <c r="BC14" s="1"/>
  <c r="BE14" s="1"/>
  <c r="BG14" s="1"/>
  <c r="AT14"/>
  <c r="BA10"/>
  <c r="BC10" s="1"/>
  <c r="BE10" s="1"/>
  <c r="BG10" s="1"/>
  <c r="AT10"/>
  <c r="BA29"/>
  <c r="BC29" s="1"/>
  <c r="BE29" s="1"/>
  <c r="BG29" s="1"/>
  <c r="AT29"/>
  <c r="BA7"/>
  <c r="BC7" s="1"/>
  <c r="BE7" s="1"/>
  <c r="BG7" s="1"/>
  <c r="AT7"/>
  <c r="BA15"/>
  <c r="BC15" s="1"/>
  <c r="BE15" s="1"/>
  <c r="BG15" s="1"/>
  <c r="AT15"/>
  <c r="BA13"/>
  <c r="BC13" s="1"/>
  <c r="BE13" s="1"/>
  <c r="BG13" s="1"/>
  <c r="AT13"/>
  <c r="BA11"/>
  <c r="BC11" s="1"/>
  <c r="BE11" s="1"/>
  <c r="BG11" s="1"/>
  <c r="AT11"/>
  <c r="BA9"/>
  <c r="BC9" s="1"/>
  <c r="BE9" s="1"/>
  <c r="BG9" s="1"/>
  <c r="AT9"/>
  <c r="BA28"/>
  <c r="BC28" s="1"/>
  <c r="BE28" s="1"/>
  <c r="BG28" s="1"/>
  <c r="AT28"/>
  <c r="BA30"/>
  <c r="BC30" s="1"/>
  <c r="BE30" s="1"/>
  <c r="BG30" s="1"/>
  <c r="AT30"/>
  <c r="BA32"/>
  <c r="BC32" s="1"/>
  <c r="BE32" s="1"/>
  <c r="BG32" s="1"/>
  <c r="AT32"/>
  <c r="BA34"/>
  <c r="BC34" s="1"/>
  <c r="BE34" s="1"/>
  <c r="BG34" s="1"/>
  <c r="AT34"/>
  <c r="BA36"/>
  <c r="BC36" s="1"/>
  <c r="BE36" s="1"/>
  <c r="BG36" s="1"/>
  <c r="AT36"/>
  <c r="BA38"/>
  <c r="BC38" s="1"/>
  <c r="BE38" s="1"/>
  <c r="BG38" s="1"/>
  <c r="AT38"/>
  <c r="BA40"/>
  <c r="BC40" s="1"/>
  <c r="BE40" s="1"/>
  <c r="BG40" s="1"/>
  <c r="AT40"/>
  <c r="BA42"/>
  <c r="BC42" s="1"/>
  <c r="BE42" s="1"/>
  <c r="BG42" s="1"/>
  <c r="AT42"/>
  <c r="BA44"/>
  <c r="BC44" s="1"/>
  <c r="BE44" s="1"/>
  <c r="BG44" s="1"/>
  <c r="AT44"/>
  <c r="BA46"/>
  <c r="BC46" s="1"/>
  <c r="BE46" s="1"/>
  <c r="BG46" s="1"/>
  <c r="AT46"/>
  <c r="BA48"/>
  <c r="BC48" s="1"/>
  <c r="BE48" s="1"/>
  <c r="BG48" s="1"/>
  <c r="AT48"/>
  <c r="BA50"/>
  <c r="BC50" s="1"/>
  <c r="BE50" s="1"/>
  <c r="BG50" s="1"/>
  <c r="AT50"/>
  <c r="BA52"/>
  <c r="BC52" s="1"/>
  <c r="BE52" s="1"/>
  <c r="BG52" s="1"/>
  <c r="AT52"/>
  <c r="BA54"/>
  <c r="BC54" s="1"/>
  <c r="BE54" s="1"/>
  <c r="BG54" s="1"/>
  <c r="AT54"/>
  <c r="BA58"/>
  <c r="BC58" s="1"/>
  <c r="BE58" s="1"/>
  <c r="BG58" s="1"/>
  <c r="AT58"/>
  <c r="BA60"/>
  <c r="BC60" s="1"/>
  <c r="BE60" s="1"/>
  <c r="BG60" s="1"/>
  <c r="AT60"/>
  <c r="BA64"/>
  <c r="BC64" s="1"/>
  <c r="BE64" s="1"/>
  <c r="BG64" s="1"/>
  <c r="AT64"/>
  <c r="BA66"/>
  <c r="BC66" s="1"/>
  <c r="BE66" s="1"/>
  <c r="BG66" s="1"/>
  <c r="AT66"/>
  <c r="BA68"/>
  <c r="BC68" s="1"/>
  <c r="BE68" s="1"/>
  <c r="BG68" s="1"/>
  <c r="AT68"/>
  <c r="BA70"/>
  <c r="BC70" s="1"/>
  <c r="BE70" s="1"/>
  <c r="BG70" s="1"/>
  <c r="AT70"/>
  <c r="BA72"/>
  <c r="BC72" s="1"/>
  <c r="BE72" s="1"/>
  <c r="BG72" s="1"/>
  <c r="AT72"/>
  <c r="BA74"/>
  <c r="BC74" s="1"/>
  <c r="BE74" s="1"/>
  <c r="BG74" s="1"/>
  <c r="AT74"/>
  <c r="BA76"/>
  <c r="BC76" s="1"/>
  <c r="BE76" s="1"/>
  <c r="BG76" s="1"/>
  <c r="AT76"/>
  <c r="BA78"/>
  <c r="BC78" s="1"/>
  <c r="BE78" s="1"/>
  <c r="BG78" s="1"/>
  <c r="AT78"/>
  <c r="BA80"/>
  <c r="BC80" s="1"/>
  <c r="BE80" s="1"/>
  <c r="BG80" s="1"/>
  <c r="AT80"/>
  <c r="BA82"/>
  <c r="BC82" s="1"/>
  <c r="BE82" s="1"/>
  <c r="BG82" s="1"/>
  <c r="AT82"/>
  <c r="BA84"/>
  <c r="BC84" s="1"/>
  <c r="BE84" s="1"/>
  <c r="BG84" s="1"/>
  <c r="AT84"/>
  <c r="BA86"/>
  <c r="BC86" s="1"/>
  <c r="BE86" s="1"/>
  <c r="BG86" s="1"/>
  <c r="AT86"/>
  <c r="BA88"/>
  <c r="BC88" s="1"/>
  <c r="BE88" s="1"/>
  <c r="BG88" s="1"/>
  <c r="AT88"/>
  <c r="BA92"/>
  <c r="BC92" s="1"/>
  <c r="BE92" s="1"/>
  <c r="BG92" s="1"/>
  <c r="AT92"/>
  <c r="BA94"/>
  <c r="BC94" s="1"/>
  <c r="BE94" s="1"/>
  <c r="BG94" s="1"/>
  <c r="AT94"/>
  <c r="BA96"/>
  <c r="BC96" s="1"/>
  <c r="BE96" s="1"/>
  <c r="BG96" s="1"/>
  <c r="AT96"/>
  <c r="BA98"/>
  <c r="BC98" s="1"/>
  <c r="BE98" s="1"/>
  <c r="BG98" s="1"/>
  <c r="AT98"/>
  <c r="BA102"/>
  <c r="BC102" s="1"/>
  <c r="BE102" s="1"/>
  <c r="BG102" s="1"/>
  <c r="AT102"/>
  <c r="BA104"/>
  <c r="BC104" s="1"/>
  <c r="BE104" s="1"/>
  <c r="BG104" s="1"/>
  <c r="AT104"/>
  <c r="BA106"/>
  <c r="BC106" s="1"/>
  <c r="BE106" s="1"/>
  <c r="BG106" s="1"/>
  <c r="AT106"/>
  <c r="BA108"/>
  <c r="BC108" s="1"/>
  <c r="BE108" s="1"/>
  <c r="BG108" s="1"/>
  <c r="AT108"/>
  <c r="BA110"/>
  <c r="BC110" s="1"/>
  <c r="BE110" s="1"/>
  <c r="BG110" s="1"/>
  <c r="AT110"/>
  <c r="BA112"/>
  <c r="BC112" s="1"/>
  <c r="BE112" s="1"/>
  <c r="BG112" s="1"/>
  <c r="AT112"/>
  <c r="BA116"/>
  <c r="BC116" s="1"/>
  <c r="BE116" s="1"/>
  <c r="BG116" s="1"/>
  <c r="AT116"/>
  <c r="BA118"/>
  <c r="BC118" s="1"/>
  <c r="BE118" s="1"/>
  <c r="BG118" s="1"/>
  <c r="AT118"/>
  <c r="BA120"/>
  <c r="BC120" s="1"/>
  <c r="BE120" s="1"/>
  <c r="BG120" s="1"/>
  <c r="AT120"/>
  <c r="BA122"/>
  <c r="BC122" s="1"/>
  <c r="BE122" s="1"/>
  <c r="BG122" s="1"/>
  <c r="AT122"/>
  <c r="BA124"/>
  <c r="BC124" s="1"/>
  <c r="BE124" s="1"/>
  <c r="BG124" s="1"/>
  <c r="AT124"/>
  <c r="BA126"/>
  <c r="BC126" s="1"/>
  <c r="BE126" s="1"/>
  <c r="BG126" s="1"/>
  <c r="AT126"/>
  <c r="BA128"/>
  <c r="BC128" s="1"/>
  <c r="BE128" s="1"/>
  <c r="BG128" s="1"/>
  <c r="AT128"/>
  <c r="BA132"/>
  <c r="BC132" s="1"/>
  <c r="BE132" s="1"/>
  <c r="BG132" s="1"/>
  <c r="AT132"/>
  <c r="BA134"/>
  <c r="BC134" s="1"/>
  <c r="BE134" s="1"/>
  <c r="BG134" s="1"/>
  <c r="AT134"/>
  <c r="BA136"/>
  <c r="BC136" s="1"/>
  <c r="BE136" s="1"/>
  <c r="BG136" s="1"/>
  <c r="AT136"/>
  <c r="BA140"/>
  <c r="BC140" s="1"/>
  <c r="BE140" s="1"/>
  <c r="BG140" s="1"/>
  <c r="AT140"/>
  <c r="BA142"/>
  <c r="BC142" s="1"/>
  <c r="BE142" s="1"/>
  <c r="BG142" s="1"/>
  <c r="AT142"/>
  <c r="BA144"/>
  <c r="BC144" s="1"/>
  <c r="BE144" s="1"/>
  <c r="BG144" s="1"/>
  <c r="AT144"/>
  <c r="BA146"/>
  <c r="BC146" s="1"/>
  <c r="BE146" s="1"/>
  <c r="BG146" s="1"/>
  <c r="AT146"/>
  <c r="BA148"/>
  <c r="BC148" s="1"/>
  <c r="BE148" s="1"/>
  <c r="BG148" s="1"/>
  <c r="AT148"/>
  <c r="BA150"/>
  <c r="BC150" s="1"/>
  <c r="BE150" s="1"/>
  <c r="BG150" s="1"/>
  <c r="AT150"/>
  <c r="BA152"/>
  <c r="BC152" s="1"/>
  <c r="BE152" s="1"/>
  <c r="BG152" s="1"/>
  <c r="AT152"/>
  <c r="BA156"/>
  <c r="BC156" s="1"/>
  <c r="BE156" s="1"/>
  <c r="BG156" s="1"/>
  <c r="AT156"/>
  <c r="BA158"/>
  <c r="BC158" s="1"/>
  <c r="BE158" s="1"/>
  <c r="BG158" s="1"/>
  <c r="AT158"/>
  <c r="BA160"/>
  <c r="BC160" s="1"/>
  <c r="BE160" s="1"/>
  <c r="BG160" s="1"/>
  <c r="AT160"/>
  <c r="BA162"/>
  <c r="BC162" s="1"/>
  <c r="BE162" s="1"/>
  <c r="BG162" s="1"/>
  <c r="AT162"/>
  <c r="BA164"/>
  <c r="BC164" s="1"/>
  <c r="BE164" s="1"/>
  <c r="BG164" s="1"/>
  <c r="AT164"/>
  <c r="BA166"/>
  <c r="BC166" s="1"/>
  <c r="BE166" s="1"/>
  <c r="BG166" s="1"/>
  <c r="AT166"/>
  <c r="BA168"/>
  <c r="BC168" s="1"/>
  <c r="BE168" s="1"/>
  <c r="BG168" s="1"/>
  <c r="AT168"/>
  <c r="BA170"/>
  <c r="BC170" s="1"/>
  <c r="BE170" s="1"/>
  <c r="BG170" s="1"/>
  <c r="AT170"/>
  <c r="BA172"/>
  <c r="BC172" s="1"/>
  <c r="BE172" s="1"/>
  <c r="BG172" s="1"/>
  <c r="AT172"/>
  <c r="BA174"/>
  <c r="BC174" s="1"/>
  <c r="BE174" s="1"/>
  <c r="BG174" s="1"/>
  <c r="AT174"/>
  <c r="BA176"/>
  <c r="BC176" s="1"/>
  <c r="BE176" s="1"/>
  <c r="BG176" s="1"/>
  <c r="AT176"/>
  <c r="BA178"/>
  <c r="BC178" s="1"/>
  <c r="BE178" s="1"/>
  <c r="BG178" s="1"/>
  <c r="AT178"/>
  <c r="BA180"/>
  <c r="BC180" s="1"/>
  <c r="BE180" s="1"/>
  <c r="BG180" s="1"/>
  <c r="AT180"/>
  <c r="BA182"/>
  <c r="BC182" s="1"/>
  <c r="BE182" s="1"/>
  <c r="BG182" s="1"/>
  <c r="AT182"/>
  <c r="BA184"/>
  <c r="BC184" s="1"/>
  <c r="BE184" s="1"/>
  <c r="BG184" s="1"/>
  <c r="AT184"/>
  <c r="BA186"/>
  <c r="BC186" s="1"/>
  <c r="BE186" s="1"/>
  <c r="BG186" s="1"/>
  <c r="AT186"/>
  <c r="BA190"/>
  <c r="BC190" s="1"/>
  <c r="BE190" s="1"/>
  <c r="BG190" s="1"/>
  <c r="AT190"/>
  <c r="BA192"/>
  <c r="BC192" s="1"/>
  <c r="BE192" s="1"/>
  <c r="BG192" s="1"/>
  <c r="AT192"/>
  <c r="BA194"/>
  <c r="BC194" s="1"/>
  <c r="BE194" s="1"/>
  <c r="BG194" s="1"/>
  <c r="AT194"/>
  <c r="BA196"/>
  <c r="BC196" s="1"/>
  <c r="BE196" s="1"/>
  <c r="BG196" s="1"/>
  <c r="AT196"/>
  <c r="BA198"/>
  <c r="BC198" s="1"/>
  <c r="BE198" s="1"/>
  <c r="BG198" s="1"/>
  <c r="AT198"/>
  <c r="BA200"/>
  <c r="BC200" s="1"/>
  <c r="BE200" s="1"/>
  <c r="BG200" s="1"/>
  <c r="AT200"/>
  <c r="BA204"/>
  <c r="BC204" s="1"/>
  <c r="BE204" s="1"/>
  <c r="BG204" s="1"/>
  <c r="AT204"/>
  <c r="BA206"/>
  <c r="BC206" s="1"/>
  <c r="BE206" s="1"/>
  <c r="BG206" s="1"/>
  <c r="AT206"/>
  <c r="BA208"/>
  <c r="BC208" s="1"/>
  <c r="BE208" s="1"/>
  <c r="BG208" s="1"/>
  <c r="AT208"/>
  <c r="BA210"/>
  <c r="BC210" s="1"/>
  <c r="BE210" s="1"/>
  <c r="BG210" s="1"/>
  <c r="AT210"/>
  <c r="BA212"/>
  <c r="BC212" s="1"/>
  <c r="BE212" s="1"/>
  <c r="BG212" s="1"/>
  <c r="AT212"/>
  <c r="BA214"/>
  <c r="BC214" s="1"/>
  <c r="BE214" s="1"/>
  <c r="BG214" s="1"/>
  <c r="AT214"/>
  <c r="BA216"/>
  <c r="BC216" s="1"/>
  <c r="BE216" s="1"/>
  <c r="BG216" s="1"/>
  <c r="AT216"/>
  <c r="BA218"/>
  <c r="BC218" s="1"/>
  <c r="BE218" s="1"/>
  <c r="BG218" s="1"/>
  <c r="AT218"/>
  <c r="BA220"/>
  <c r="BC220" s="1"/>
  <c r="BE220" s="1"/>
  <c r="BG220" s="1"/>
  <c r="AT220"/>
  <c r="BA222"/>
  <c r="BC222" s="1"/>
  <c r="BE222" s="1"/>
  <c r="BG222" s="1"/>
  <c r="AT222"/>
  <c r="BA224"/>
  <c r="BC224" s="1"/>
  <c r="BE224" s="1"/>
  <c r="BG224" s="1"/>
  <c r="AT224"/>
  <c r="BA226"/>
  <c r="BC226" s="1"/>
  <c r="BE226" s="1"/>
  <c r="BG226" s="1"/>
  <c r="AT226"/>
  <c r="BA228"/>
  <c r="BC228" s="1"/>
  <c r="BE228" s="1"/>
  <c r="BG228" s="1"/>
  <c r="AT228"/>
  <c r="BA230"/>
  <c r="BC230" s="1"/>
  <c r="BE230" s="1"/>
  <c r="BG230" s="1"/>
  <c r="AT230"/>
  <c r="BA232"/>
  <c r="BC232" s="1"/>
  <c r="BE232" s="1"/>
  <c r="BG232" s="1"/>
  <c r="AT232"/>
  <c r="BA234"/>
  <c r="BC234" s="1"/>
  <c r="BE234" s="1"/>
  <c r="BG234" s="1"/>
  <c r="AT234"/>
  <c r="BA236"/>
  <c r="BC236" s="1"/>
  <c r="BE236" s="1"/>
  <c r="BG236" s="1"/>
  <c r="AT236"/>
  <c r="BA238"/>
  <c r="BC238" s="1"/>
  <c r="BE238" s="1"/>
  <c r="BG238" s="1"/>
  <c r="AT238"/>
  <c r="BA240"/>
  <c r="BC240" s="1"/>
  <c r="BE240" s="1"/>
  <c r="BG240" s="1"/>
  <c r="AT240"/>
  <c r="BA242"/>
  <c r="BC242" s="1"/>
  <c r="BE242" s="1"/>
  <c r="BG242" s="1"/>
  <c r="AT242"/>
  <c r="BA244"/>
  <c r="BC244" s="1"/>
  <c r="BE244" s="1"/>
  <c r="BG244" s="1"/>
  <c r="AT244"/>
  <c r="BA246"/>
  <c r="BC246" s="1"/>
  <c r="BE246" s="1"/>
  <c r="BG246" s="1"/>
  <c r="AT246"/>
  <c r="BA250"/>
  <c r="BC250" s="1"/>
  <c r="BE250" s="1"/>
  <c r="BG250" s="1"/>
  <c r="AT250"/>
  <c r="BA252"/>
  <c r="BC252" s="1"/>
  <c r="BE252" s="1"/>
  <c r="BG252" s="1"/>
  <c r="AT252"/>
  <c r="BA254"/>
  <c r="BC254" s="1"/>
  <c r="BE254" s="1"/>
  <c r="BG254" s="1"/>
  <c r="AT254"/>
  <c r="BA256"/>
  <c r="BC256" s="1"/>
  <c r="BE256" s="1"/>
  <c r="BG256" s="1"/>
  <c r="AT256"/>
  <c r="BA258"/>
  <c r="BC258" s="1"/>
  <c r="BE258" s="1"/>
  <c r="BG258" s="1"/>
  <c r="AT258"/>
  <c r="BA260"/>
  <c r="BC260" s="1"/>
  <c r="BE260" s="1"/>
  <c r="BG260" s="1"/>
  <c r="AT260"/>
  <c r="BA262"/>
  <c r="BC262" s="1"/>
  <c r="BE262" s="1"/>
  <c r="BG262" s="1"/>
  <c r="AT262"/>
  <c r="BA266"/>
  <c r="BC266" s="1"/>
  <c r="BE266" s="1"/>
  <c r="BG266" s="1"/>
  <c r="AT266"/>
  <c r="BA268"/>
  <c r="BC268" s="1"/>
  <c r="BE268" s="1"/>
  <c r="BG268" s="1"/>
  <c r="AT268"/>
  <c r="BA270"/>
  <c r="BC270" s="1"/>
  <c r="BE270" s="1"/>
  <c r="BG270" s="1"/>
  <c r="AT270"/>
  <c r="BA274"/>
  <c r="BC274" s="1"/>
  <c r="BE274" s="1"/>
  <c r="BG274" s="1"/>
  <c r="AT274"/>
  <c r="BA276"/>
  <c r="BC276" s="1"/>
  <c r="BE276" s="1"/>
  <c r="BG276" s="1"/>
  <c r="AT276"/>
  <c r="BA278"/>
  <c r="BC278" s="1"/>
  <c r="BE278" s="1"/>
  <c r="BG278" s="1"/>
  <c r="AT278"/>
  <c r="BA280"/>
  <c r="BC280" s="1"/>
  <c r="BE280" s="1"/>
  <c r="BG280" s="1"/>
  <c r="AT280"/>
  <c r="BA282"/>
  <c r="BC282" s="1"/>
  <c r="BE282" s="1"/>
  <c r="BG282" s="1"/>
  <c r="AT282"/>
  <c r="BA284"/>
  <c r="BC284" s="1"/>
  <c r="BE284" s="1"/>
  <c r="BG284" s="1"/>
  <c r="AT284"/>
  <c r="BA286"/>
  <c r="BC286" s="1"/>
  <c r="BE286" s="1"/>
  <c r="BG286" s="1"/>
  <c r="AT286"/>
  <c r="BA288"/>
  <c r="BC288" s="1"/>
  <c r="BE288" s="1"/>
  <c r="BG288" s="1"/>
  <c r="AT288"/>
  <c r="BA292"/>
  <c r="BC292" s="1"/>
  <c r="BE292" s="1"/>
  <c r="BG292" s="1"/>
  <c r="AT292"/>
  <c r="BA294"/>
  <c r="BC294" s="1"/>
  <c r="BE294" s="1"/>
  <c r="BG294" s="1"/>
  <c r="AT294"/>
  <c r="BA296"/>
  <c r="BC296" s="1"/>
  <c r="BE296" s="1"/>
  <c r="BG296" s="1"/>
  <c r="AT296"/>
  <c r="BA298"/>
  <c r="BC298" s="1"/>
  <c r="BE298" s="1"/>
  <c r="BG298" s="1"/>
  <c r="AT298"/>
  <c r="BA300"/>
  <c r="BC300" s="1"/>
  <c r="BE300" s="1"/>
  <c r="BG300" s="1"/>
  <c r="AT300"/>
  <c r="BA302"/>
  <c r="BC302" s="1"/>
  <c r="BE302" s="1"/>
  <c r="BG302" s="1"/>
  <c r="AT302"/>
  <c r="BA304"/>
  <c r="BC304" s="1"/>
  <c r="BE304" s="1"/>
  <c r="BG304" s="1"/>
  <c r="AT304"/>
  <c r="BA306"/>
  <c r="BC306" s="1"/>
  <c r="BE306" s="1"/>
  <c r="BG306" s="1"/>
  <c r="AT306"/>
  <c r="BA308"/>
  <c r="BC308" s="1"/>
  <c r="BE308" s="1"/>
  <c r="BG308" s="1"/>
  <c r="AT308"/>
  <c r="BA310"/>
  <c r="BC310" s="1"/>
  <c r="BE310" s="1"/>
  <c r="BG310" s="1"/>
  <c r="AT310"/>
  <c r="BA312"/>
  <c r="BC312" s="1"/>
  <c r="BE312" s="1"/>
  <c r="BG312" s="1"/>
  <c r="AT312"/>
  <c r="BA378"/>
  <c r="BC378" s="1"/>
  <c r="BE378" s="1"/>
  <c r="BG378" s="1"/>
  <c r="AT378"/>
  <c r="BA26"/>
  <c r="BC26" s="1"/>
  <c r="BE26" s="1"/>
  <c r="BG26" s="1"/>
  <c r="AT26"/>
  <c r="BA24"/>
  <c r="BC24" s="1"/>
  <c r="BE24" s="1"/>
  <c r="BG24" s="1"/>
  <c r="BN24" s="1"/>
  <c r="BN17" s="1"/>
  <c r="BN379" s="1"/>
  <c r="AT24"/>
  <c r="BA22"/>
  <c r="BC22" s="1"/>
  <c r="BE22" s="1"/>
  <c r="BG22" s="1"/>
  <c r="AT22"/>
  <c r="BA20"/>
  <c r="BC20" s="1"/>
  <c r="BE20" s="1"/>
  <c r="BG20" s="1"/>
  <c r="AT20"/>
  <c r="BA16"/>
  <c r="BC16" s="1"/>
  <c r="BE16" s="1"/>
  <c r="BG16" s="1"/>
  <c r="AT16"/>
  <c r="BA12"/>
  <c r="BC12" s="1"/>
  <c r="BE12" s="1"/>
  <c r="BG12" s="1"/>
  <c r="AT12"/>
  <c r="BA8"/>
  <c r="BC8" s="1"/>
  <c r="BE8" s="1"/>
  <c r="BG8" s="1"/>
  <c r="AT8"/>
  <c r="BA31"/>
  <c r="BC31" s="1"/>
  <c r="BE31" s="1"/>
  <c r="BG31" s="1"/>
  <c r="AT31"/>
  <c r="BA33"/>
  <c r="BC33" s="1"/>
  <c r="BE33" s="1"/>
  <c r="BG33" s="1"/>
  <c r="AT33"/>
  <c r="BA35"/>
  <c r="BC35" s="1"/>
  <c r="BE35" s="1"/>
  <c r="BG35" s="1"/>
  <c r="AT35"/>
  <c r="BA37"/>
  <c r="BC37" s="1"/>
  <c r="BE37" s="1"/>
  <c r="BG37" s="1"/>
  <c r="AT37"/>
  <c r="BC39"/>
  <c r="BE39" s="1"/>
  <c r="BG39" s="1"/>
  <c r="AT39"/>
  <c r="BA41"/>
  <c r="BC41" s="1"/>
  <c r="BE41" s="1"/>
  <c r="BG41" s="1"/>
  <c r="AT41"/>
  <c r="BA43"/>
  <c r="BC43" s="1"/>
  <c r="BE43" s="1"/>
  <c r="BG43" s="1"/>
  <c r="AT43"/>
  <c r="BA45"/>
  <c r="BC45" s="1"/>
  <c r="BE45" s="1"/>
  <c r="BG45" s="1"/>
  <c r="AT45"/>
  <c r="BA47"/>
  <c r="BC47" s="1"/>
  <c r="BE47" s="1"/>
  <c r="BG47" s="1"/>
  <c r="AT47"/>
  <c r="BA49"/>
  <c r="BC49" s="1"/>
  <c r="BE49" s="1"/>
  <c r="BG49" s="1"/>
  <c r="AT49"/>
  <c r="BA51"/>
  <c r="BC51" s="1"/>
  <c r="BE51" s="1"/>
  <c r="BG51" s="1"/>
  <c r="AT51"/>
  <c r="BA53"/>
  <c r="BC53" s="1"/>
  <c r="BE53" s="1"/>
  <c r="BG53" s="1"/>
  <c r="AT53"/>
  <c r="BA57"/>
  <c r="BC57" s="1"/>
  <c r="BE57" s="1"/>
  <c r="BG57" s="1"/>
  <c r="AT57"/>
  <c r="BA59"/>
  <c r="BC59" s="1"/>
  <c r="BE59" s="1"/>
  <c r="BG59" s="1"/>
  <c r="AT59"/>
  <c r="BA61"/>
  <c r="BC61" s="1"/>
  <c r="BE61" s="1"/>
  <c r="BG61" s="1"/>
  <c r="AT61"/>
  <c r="BA63"/>
  <c r="BC63" s="1"/>
  <c r="BE63" s="1"/>
  <c r="BG63" s="1"/>
  <c r="AT63"/>
  <c r="BA65"/>
  <c r="BC65" s="1"/>
  <c r="BE65" s="1"/>
  <c r="BG65" s="1"/>
  <c r="AT65"/>
  <c r="BA67"/>
  <c r="BC67" s="1"/>
  <c r="BE67" s="1"/>
  <c r="BG67" s="1"/>
  <c r="AT67"/>
  <c r="BA69"/>
  <c r="BC69" s="1"/>
  <c r="BE69" s="1"/>
  <c r="BG69" s="1"/>
  <c r="AT69"/>
  <c r="BA71"/>
  <c r="BC71" s="1"/>
  <c r="BE71" s="1"/>
  <c r="BG71" s="1"/>
  <c r="AT71"/>
  <c r="BA73"/>
  <c r="BC73" s="1"/>
  <c r="BE73" s="1"/>
  <c r="BG73" s="1"/>
  <c r="AT73"/>
  <c r="BA77"/>
  <c r="BC77" s="1"/>
  <c r="BE77" s="1"/>
  <c r="BG77" s="1"/>
  <c r="AT77"/>
  <c r="BA79"/>
  <c r="BC79" s="1"/>
  <c r="BE79" s="1"/>
  <c r="BG79" s="1"/>
  <c r="AT79"/>
  <c r="BA83"/>
  <c r="BC83" s="1"/>
  <c r="BE83" s="1"/>
  <c r="BG83" s="1"/>
  <c r="AT83"/>
  <c r="BA85"/>
  <c r="BC85" s="1"/>
  <c r="BE85" s="1"/>
  <c r="BG85" s="1"/>
  <c r="AT85"/>
  <c r="BA87"/>
  <c r="BC87" s="1"/>
  <c r="BE87" s="1"/>
  <c r="BG87" s="1"/>
  <c r="AT87"/>
  <c r="BA89"/>
  <c r="BC89" s="1"/>
  <c r="BE89" s="1"/>
  <c r="BG89" s="1"/>
  <c r="AT89"/>
  <c r="BA91"/>
  <c r="BC91" s="1"/>
  <c r="BE91" s="1"/>
  <c r="BG91" s="1"/>
  <c r="AT91"/>
  <c r="BA93"/>
  <c r="BC93" s="1"/>
  <c r="BE93" s="1"/>
  <c r="BG93" s="1"/>
  <c r="AT93"/>
  <c r="BA95"/>
  <c r="BC95" s="1"/>
  <c r="BE95" s="1"/>
  <c r="BG95" s="1"/>
  <c r="AT95"/>
  <c r="BA97"/>
  <c r="BC97" s="1"/>
  <c r="BE97" s="1"/>
  <c r="BG97" s="1"/>
  <c r="AT97"/>
  <c r="BA99"/>
  <c r="BC99" s="1"/>
  <c r="BE99" s="1"/>
  <c r="BG99" s="1"/>
  <c r="AT99"/>
  <c r="BA101"/>
  <c r="BC101" s="1"/>
  <c r="BE101" s="1"/>
  <c r="BG101" s="1"/>
  <c r="AT101"/>
  <c r="BA103"/>
  <c r="BC103" s="1"/>
  <c r="BE103" s="1"/>
  <c r="BG103" s="1"/>
  <c r="AT103"/>
  <c r="BA105"/>
  <c r="BC105" s="1"/>
  <c r="BE105" s="1"/>
  <c r="BG105" s="1"/>
  <c r="AT105"/>
  <c r="BA107"/>
  <c r="BC107" s="1"/>
  <c r="BE107" s="1"/>
  <c r="BG107" s="1"/>
  <c r="AT107"/>
  <c r="BA109"/>
  <c r="BC109" s="1"/>
  <c r="BE109" s="1"/>
  <c r="BG109" s="1"/>
  <c r="AT109"/>
  <c r="BA111"/>
  <c r="BC111" s="1"/>
  <c r="BE111" s="1"/>
  <c r="BG111" s="1"/>
  <c r="AT111"/>
  <c r="BA113"/>
  <c r="BC113" s="1"/>
  <c r="BE113" s="1"/>
  <c r="BG113" s="1"/>
  <c r="AT113"/>
  <c r="BA115"/>
  <c r="BC115" s="1"/>
  <c r="BE115" s="1"/>
  <c r="BG115" s="1"/>
  <c r="AT115"/>
  <c r="BA117"/>
  <c r="BC117" s="1"/>
  <c r="BE117" s="1"/>
  <c r="BG117" s="1"/>
  <c r="AT117"/>
  <c r="BA119"/>
  <c r="BC119" s="1"/>
  <c r="BE119" s="1"/>
  <c r="BG119" s="1"/>
  <c r="AT119"/>
  <c r="BA121"/>
  <c r="BC121" s="1"/>
  <c r="BE121" s="1"/>
  <c r="BG121" s="1"/>
  <c r="AT121"/>
  <c r="BA123"/>
  <c r="BC123" s="1"/>
  <c r="BE123" s="1"/>
  <c r="BG123" s="1"/>
  <c r="AT123"/>
  <c r="BA125"/>
  <c r="BC125" s="1"/>
  <c r="BE125" s="1"/>
  <c r="BG125" s="1"/>
  <c r="AT125"/>
  <c r="BA127"/>
  <c r="BC127" s="1"/>
  <c r="BE127" s="1"/>
  <c r="BG127" s="1"/>
  <c r="AT127"/>
  <c r="BA129"/>
  <c r="BC129" s="1"/>
  <c r="BE129" s="1"/>
  <c r="BG129" s="1"/>
  <c r="AT129"/>
  <c r="BA131"/>
  <c r="BC131" s="1"/>
  <c r="BE131" s="1"/>
  <c r="BG131" s="1"/>
  <c r="AT131"/>
  <c r="BA133"/>
  <c r="BC133" s="1"/>
  <c r="BE133" s="1"/>
  <c r="BG133" s="1"/>
  <c r="AT133"/>
  <c r="BA135"/>
  <c r="BC135" s="1"/>
  <c r="BE135" s="1"/>
  <c r="BG135" s="1"/>
  <c r="AT135"/>
  <c r="BA137"/>
  <c r="BC137" s="1"/>
  <c r="BE137" s="1"/>
  <c r="BG137" s="1"/>
  <c r="AT137"/>
  <c r="BA139"/>
  <c r="BC139" s="1"/>
  <c r="BE139" s="1"/>
  <c r="BG139" s="1"/>
  <c r="AT139"/>
  <c r="BA141"/>
  <c r="BC141" s="1"/>
  <c r="BE141" s="1"/>
  <c r="BG141" s="1"/>
  <c r="AT141"/>
  <c r="BA143"/>
  <c r="BC143" s="1"/>
  <c r="BE143" s="1"/>
  <c r="BG143" s="1"/>
  <c r="AT143"/>
  <c r="BA145"/>
  <c r="BC145" s="1"/>
  <c r="BE145" s="1"/>
  <c r="BG145" s="1"/>
  <c r="AT145"/>
  <c r="BA149"/>
  <c r="BC149" s="1"/>
  <c r="BE149" s="1"/>
  <c r="BG149" s="1"/>
  <c r="AT149"/>
  <c r="BA151"/>
  <c r="BC151" s="1"/>
  <c r="BE151" s="1"/>
  <c r="BG151" s="1"/>
  <c r="AT151"/>
  <c r="BA153"/>
  <c r="BC153" s="1"/>
  <c r="BE153" s="1"/>
  <c r="BG153" s="1"/>
  <c r="AT153"/>
  <c r="BA155"/>
  <c r="BC155" s="1"/>
  <c r="BE155" s="1"/>
  <c r="BG155" s="1"/>
  <c r="AT155"/>
  <c r="BA157"/>
  <c r="BC157" s="1"/>
  <c r="BE157" s="1"/>
  <c r="BG157" s="1"/>
  <c r="AT157"/>
  <c r="BA159"/>
  <c r="BC159" s="1"/>
  <c r="BE159" s="1"/>
  <c r="BG159" s="1"/>
  <c r="AT159"/>
  <c r="BA161"/>
  <c r="BC161" s="1"/>
  <c r="BE161" s="1"/>
  <c r="BG161" s="1"/>
  <c r="AT161"/>
  <c r="BA163"/>
  <c r="BC163" s="1"/>
  <c r="BE163" s="1"/>
  <c r="BG163" s="1"/>
  <c r="AT163"/>
  <c r="BA165"/>
  <c r="BC165" s="1"/>
  <c r="BE165" s="1"/>
  <c r="BG165" s="1"/>
  <c r="AT165"/>
  <c r="BA169"/>
  <c r="BC169" s="1"/>
  <c r="BE169" s="1"/>
  <c r="BG169" s="1"/>
  <c r="AT169"/>
  <c r="BA171"/>
  <c r="BC171" s="1"/>
  <c r="BE171" s="1"/>
  <c r="BG171" s="1"/>
  <c r="AT171"/>
  <c r="BA173"/>
  <c r="BC173" s="1"/>
  <c r="BE173" s="1"/>
  <c r="BG173" s="1"/>
  <c r="AT173"/>
  <c r="BA175"/>
  <c r="BC175" s="1"/>
  <c r="BE175" s="1"/>
  <c r="BG175" s="1"/>
  <c r="AT175"/>
  <c r="BA177"/>
  <c r="BC177" s="1"/>
  <c r="BE177" s="1"/>
  <c r="BG177" s="1"/>
  <c r="AT177"/>
  <c r="BA179"/>
  <c r="BC179" s="1"/>
  <c r="BE179" s="1"/>
  <c r="BG179" s="1"/>
  <c r="AT179"/>
  <c r="BA183"/>
  <c r="BC183" s="1"/>
  <c r="BE183" s="1"/>
  <c r="BG183" s="1"/>
  <c r="AT183"/>
  <c r="BA185"/>
  <c r="BC185" s="1"/>
  <c r="BE185" s="1"/>
  <c r="BG185" s="1"/>
  <c r="AT185"/>
  <c r="BA187"/>
  <c r="BC187" s="1"/>
  <c r="BE187" s="1"/>
  <c r="BG187" s="1"/>
  <c r="AT187"/>
  <c r="BA189"/>
  <c r="BC189" s="1"/>
  <c r="BE189" s="1"/>
  <c r="BG189" s="1"/>
  <c r="AT189"/>
  <c r="BA191"/>
  <c r="BC191" s="1"/>
  <c r="BE191" s="1"/>
  <c r="BG191" s="1"/>
  <c r="AT191"/>
  <c r="BA193"/>
  <c r="BC193" s="1"/>
  <c r="BE193" s="1"/>
  <c r="BG193" s="1"/>
  <c r="AT193"/>
  <c r="BA195"/>
  <c r="BC195" s="1"/>
  <c r="BE195" s="1"/>
  <c r="BG195" s="1"/>
  <c r="AT195"/>
  <c r="BA197"/>
  <c r="BC197" s="1"/>
  <c r="BE197" s="1"/>
  <c r="BG197" s="1"/>
  <c r="AT197"/>
  <c r="BA199"/>
  <c r="BC199" s="1"/>
  <c r="BE199" s="1"/>
  <c r="BG199" s="1"/>
  <c r="AT199"/>
  <c r="BA201"/>
  <c r="BC201" s="1"/>
  <c r="BE201" s="1"/>
  <c r="BG201" s="1"/>
  <c r="AT201"/>
  <c r="BA203"/>
  <c r="BC203" s="1"/>
  <c r="BE203" s="1"/>
  <c r="BG203" s="1"/>
  <c r="AT203"/>
  <c r="BA205"/>
  <c r="BC205" s="1"/>
  <c r="BE205" s="1"/>
  <c r="BG205" s="1"/>
  <c r="AT205"/>
  <c r="BA207"/>
  <c r="BC207" s="1"/>
  <c r="BE207" s="1"/>
  <c r="BG207" s="1"/>
  <c r="AT207"/>
  <c r="BA209"/>
  <c r="BC209" s="1"/>
  <c r="BE209" s="1"/>
  <c r="BG209" s="1"/>
  <c r="AT209"/>
  <c r="BA211"/>
  <c r="BC211" s="1"/>
  <c r="BE211" s="1"/>
  <c r="BG211" s="1"/>
  <c r="AT211"/>
  <c r="BA213"/>
  <c r="BC213" s="1"/>
  <c r="BE213" s="1"/>
  <c r="BG213" s="1"/>
  <c r="AT213"/>
  <c r="BA217"/>
  <c r="BC217" s="1"/>
  <c r="BE217" s="1"/>
  <c r="BG217" s="1"/>
  <c r="AT217"/>
  <c r="BA219"/>
  <c r="BC219" s="1"/>
  <c r="BE219" s="1"/>
  <c r="BG219" s="1"/>
  <c r="AT219"/>
  <c r="BA221"/>
  <c r="BC221" s="1"/>
  <c r="BE221" s="1"/>
  <c r="BG221" s="1"/>
  <c r="AT221"/>
  <c r="BA223"/>
  <c r="BC223" s="1"/>
  <c r="BE223" s="1"/>
  <c r="BG223" s="1"/>
  <c r="AT223"/>
  <c r="BA225"/>
  <c r="BC225" s="1"/>
  <c r="BE225" s="1"/>
  <c r="BG225" s="1"/>
  <c r="AT225"/>
  <c r="BA227"/>
  <c r="BC227" s="1"/>
  <c r="BE227" s="1"/>
  <c r="BG227" s="1"/>
  <c r="AT227"/>
  <c r="BA231"/>
  <c r="BC231" s="1"/>
  <c r="BE231" s="1"/>
  <c r="BG231" s="1"/>
  <c r="AT231"/>
  <c r="BA233"/>
  <c r="BC233" s="1"/>
  <c r="BE233" s="1"/>
  <c r="BG233" s="1"/>
  <c r="AT233"/>
  <c r="BA235"/>
  <c r="BC235" s="1"/>
  <c r="BE235" s="1"/>
  <c r="BG235" s="1"/>
  <c r="AT235"/>
  <c r="BA237"/>
  <c r="BC237" s="1"/>
  <c r="BE237" s="1"/>
  <c r="BG237" s="1"/>
  <c r="AT237"/>
  <c r="BA241"/>
  <c r="BC241" s="1"/>
  <c r="BE241" s="1"/>
  <c r="BG241" s="1"/>
  <c r="AT241"/>
  <c r="BA243"/>
  <c r="BC243" s="1"/>
  <c r="BE243" s="1"/>
  <c r="BG243" s="1"/>
  <c r="AT243"/>
  <c r="BA245"/>
  <c r="BC245" s="1"/>
  <c r="BE245" s="1"/>
  <c r="BG245" s="1"/>
  <c r="AT245"/>
  <c r="BA247"/>
  <c r="BC247" s="1"/>
  <c r="BE247" s="1"/>
  <c r="BG247" s="1"/>
  <c r="AT247"/>
  <c r="BA249"/>
  <c r="BC249" s="1"/>
  <c r="BE249" s="1"/>
  <c r="BG249" s="1"/>
  <c r="AT249"/>
  <c r="BA251"/>
  <c r="BC251" s="1"/>
  <c r="BE251" s="1"/>
  <c r="BG251" s="1"/>
  <c r="AT251"/>
  <c r="BA253"/>
  <c r="BC253" s="1"/>
  <c r="BE253" s="1"/>
  <c r="BG253" s="1"/>
  <c r="AT253"/>
  <c r="BA255"/>
  <c r="BC255" s="1"/>
  <c r="BE255" s="1"/>
  <c r="BG255" s="1"/>
  <c r="AT255"/>
  <c r="BA257"/>
  <c r="BC257" s="1"/>
  <c r="BE257" s="1"/>
  <c r="BG257" s="1"/>
  <c r="AT257"/>
  <c r="BA259"/>
  <c r="BC259" s="1"/>
  <c r="BE259" s="1"/>
  <c r="BG259" s="1"/>
  <c r="AT259"/>
  <c r="BA261"/>
  <c r="BC261" s="1"/>
  <c r="BE261" s="1"/>
  <c r="BG261" s="1"/>
  <c r="AT261"/>
  <c r="BA263"/>
  <c r="BC263" s="1"/>
  <c r="BE263" s="1"/>
  <c r="BG263" s="1"/>
  <c r="AT263"/>
  <c r="BA265"/>
  <c r="BC265" s="1"/>
  <c r="BE265" s="1"/>
  <c r="BG265" s="1"/>
  <c r="AT265"/>
  <c r="BA267"/>
  <c r="BC267" s="1"/>
  <c r="BE267" s="1"/>
  <c r="BG267" s="1"/>
  <c r="AT267"/>
  <c r="BA269"/>
  <c r="BC269" s="1"/>
  <c r="BE269" s="1"/>
  <c r="BG269" s="1"/>
  <c r="AT269"/>
  <c r="BA271"/>
  <c r="BC271" s="1"/>
  <c r="BE271" s="1"/>
  <c r="BG271" s="1"/>
  <c r="AT271"/>
  <c r="BA273"/>
  <c r="BC273" s="1"/>
  <c r="BE273" s="1"/>
  <c r="BG273" s="1"/>
  <c r="AT273"/>
  <c r="BA275"/>
  <c r="BC275" s="1"/>
  <c r="BE275" s="1"/>
  <c r="BG275" s="1"/>
  <c r="AT275"/>
  <c r="BA277"/>
  <c r="BC277" s="1"/>
  <c r="BE277" s="1"/>
  <c r="BG277" s="1"/>
  <c r="AT277"/>
  <c r="BA279"/>
  <c r="BC279" s="1"/>
  <c r="BE279" s="1"/>
  <c r="BG279" s="1"/>
  <c r="AT279"/>
  <c r="BA281"/>
  <c r="BC281" s="1"/>
  <c r="BE281" s="1"/>
  <c r="BG281" s="1"/>
  <c r="AT281"/>
  <c r="BA283"/>
  <c r="BC283" s="1"/>
  <c r="BE283" s="1"/>
  <c r="BG283" s="1"/>
  <c r="AT283"/>
  <c r="BA285"/>
  <c r="BC285" s="1"/>
  <c r="BE285" s="1"/>
  <c r="BG285" s="1"/>
  <c r="AT285"/>
  <c r="BA287"/>
  <c r="BC287" s="1"/>
  <c r="BE287" s="1"/>
  <c r="BG287" s="1"/>
  <c r="AT287"/>
  <c r="BA289"/>
  <c r="BC289" s="1"/>
  <c r="BE289" s="1"/>
  <c r="BG289" s="1"/>
  <c r="AT289"/>
  <c r="BA291"/>
  <c r="BC291" s="1"/>
  <c r="BE291" s="1"/>
  <c r="BG291" s="1"/>
  <c r="AT291"/>
  <c r="BA293"/>
  <c r="BC293" s="1"/>
  <c r="BE293" s="1"/>
  <c r="AT293"/>
  <c r="BA295"/>
  <c r="BC295" s="1"/>
  <c r="BE295" s="1"/>
  <c r="BG295" s="1"/>
  <c r="AT295"/>
  <c r="BA297"/>
  <c r="BC297" s="1"/>
  <c r="BE297" s="1"/>
  <c r="BG297" s="1"/>
  <c r="AT297"/>
  <c r="BA299"/>
  <c r="BC299" s="1"/>
  <c r="BE299" s="1"/>
  <c r="AT299"/>
  <c r="BA301"/>
  <c r="BC301" s="1"/>
  <c r="BE301" s="1"/>
  <c r="BG301" s="1"/>
  <c r="AT301"/>
  <c r="BA303"/>
  <c r="BC303" s="1"/>
  <c r="BE303" s="1"/>
  <c r="BG303" s="1"/>
  <c r="AT303"/>
  <c r="BA305"/>
  <c r="BC305" s="1"/>
  <c r="BE305" s="1"/>
  <c r="BG305" s="1"/>
  <c r="AT305"/>
  <c r="BA307"/>
  <c r="BC307" s="1"/>
  <c r="BE307" s="1"/>
  <c r="BG307" s="1"/>
  <c r="AT307"/>
  <c r="BA309"/>
  <c r="BC309" s="1"/>
  <c r="BE309" s="1"/>
  <c r="BG309" s="1"/>
  <c r="AT309"/>
  <c r="BA311"/>
  <c r="BC311" s="1"/>
  <c r="BE311" s="1"/>
  <c r="BG311" s="1"/>
  <c r="AT311"/>
  <c r="BA375"/>
  <c r="BC375" s="1"/>
  <c r="BE375" s="1"/>
  <c r="BG375" s="1"/>
  <c r="AT375"/>
  <c r="BA18"/>
  <c r="BC18" s="1"/>
  <c r="BE18" s="1"/>
  <c r="BG18" s="1"/>
  <c r="AT18"/>
  <c r="BA25"/>
  <c r="BC25" s="1"/>
  <c r="BE25" s="1"/>
  <c r="BG25" s="1"/>
  <c r="AT25"/>
  <c r="BA23"/>
  <c r="BC23" s="1"/>
  <c r="BE23" s="1"/>
  <c r="BG23" s="1"/>
  <c r="AT23"/>
  <c r="BA21"/>
  <c r="BC21" s="1"/>
  <c r="BE21" s="1"/>
  <c r="BG21" s="1"/>
  <c r="AT21"/>
  <c r="BA19"/>
  <c r="BC19" s="1"/>
  <c r="BE19" s="1"/>
  <c r="BG19" s="1"/>
  <c r="AT19"/>
  <c r="AF379" i="8"/>
  <c r="AF27"/>
  <c r="AF17"/>
  <c r="AF6"/>
  <c r="T55"/>
  <c r="T379" s="1"/>
  <c r="T27"/>
  <c r="T6"/>
  <c r="BF299" i="7" l="1"/>
  <c r="BG299" s="1"/>
  <c r="BG293"/>
  <c r="BF293"/>
  <c r="BG369"/>
  <c r="BF369"/>
  <c r="AA54" i="8"/>
  <c r="AB54" s="1"/>
  <c r="AA29"/>
  <c r="AB29" s="1"/>
  <c r="AA30"/>
  <c r="AB30" s="1"/>
  <c r="AA31"/>
  <c r="AB31" s="1"/>
  <c r="AA32"/>
  <c r="AB32" s="1"/>
  <c r="AA33"/>
  <c r="AB33" s="1"/>
  <c r="AA34"/>
  <c r="AB34" s="1"/>
  <c r="AA35"/>
  <c r="AB35" s="1"/>
  <c r="AA36"/>
  <c r="AB36" s="1"/>
  <c r="AA37"/>
  <c r="AB37" s="1"/>
  <c r="AA38"/>
  <c r="AB38" s="1"/>
  <c r="AA39"/>
  <c r="AB39" s="1"/>
  <c r="AA40"/>
  <c r="AB40" s="1"/>
  <c r="AA41"/>
  <c r="AB41" s="1"/>
  <c r="AA42"/>
  <c r="AB42" s="1"/>
  <c r="AA43"/>
  <c r="AB43" s="1"/>
  <c r="AA44"/>
  <c r="AB44" s="1"/>
  <c r="AA45"/>
  <c r="AB45" s="1"/>
  <c r="AA46"/>
  <c r="AB46" s="1"/>
  <c r="AA47"/>
  <c r="AB47" s="1"/>
  <c r="AA48"/>
  <c r="AB48" s="1"/>
  <c r="AA49"/>
  <c r="AB49" s="1"/>
  <c r="AA50"/>
  <c r="AB50" s="1"/>
  <c r="AA51"/>
  <c r="AB51" s="1"/>
  <c r="AA52"/>
  <c r="AB52" s="1"/>
  <c r="AA53"/>
  <c r="AB53" s="1"/>
  <c r="AA28"/>
  <c r="AB28" s="1"/>
  <c r="X29"/>
  <c r="Y29" s="1"/>
  <c r="X30"/>
  <c r="Y30" s="1"/>
  <c r="X31"/>
  <c r="Y31" s="1"/>
  <c r="X32"/>
  <c r="Y32" s="1"/>
  <c r="X33"/>
  <c r="Y33" s="1"/>
  <c r="X34"/>
  <c r="Y34" s="1"/>
  <c r="X35"/>
  <c r="Y35" s="1"/>
  <c r="X36"/>
  <c r="Y36" s="1"/>
  <c r="X37"/>
  <c r="Y37" s="1"/>
  <c r="X38"/>
  <c r="Y38" s="1"/>
  <c r="X39"/>
  <c r="Y39" s="1"/>
  <c r="X40"/>
  <c r="Y40" s="1"/>
  <c r="X41"/>
  <c r="Y41" s="1"/>
  <c r="X42"/>
  <c r="Y42" s="1"/>
  <c r="X43"/>
  <c r="Y43" s="1"/>
  <c r="X44"/>
  <c r="Y44" s="1"/>
  <c r="X45"/>
  <c r="Y45" s="1"/>
  <c r="X46"/>
  <c r="Y46" s="1"/>
  <c r="X47"/>
  <c r="Y47" s="1"/>
  <c r="X48"/>
  <c r="Y48" s="1"/>
  <c r="X49"/>
  <c r="Y49" s="1"/>
  <c r="X50"/>
  <c r="Y50" s="1"/>
  <c r="X51"/>
  <c r="Y51" s="1"/>
  <c r="X52"/>
  <c r="Y52" s="1"/>
  <c r="X53"/>
  <c r="Y53" s="1"/>
  <c r="X54"/>
  <c r="Y54" s="1"/>
  <c r="X28"/>
  <c r="Y28" s="1"/>
  <c r="AI27" i="7"/>
  <c r="AJ27" s="1"/>
  <c r="AH27"/>
  <c r="AH379" s="1"/>
  <c r="AE27"/>
  <c r="AE379" s="1"/>
  <c r="AD27"/>
  <c r="U378" i="8"/>
  <c r="V378" s="1"/>
  <c r="U58"/>
  <c r="V58" s="1"/>
  <c r="U59"/>
  <c r="V59" s="1"/>
  <c r="U60"/>
  <c r="V60" s="1"/>
  <c r="U61"/>
  <c r="V61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6"/>
  <c r="V76" s="1"/>
  <c r="U77"/>
  <c r="V77" s="1"/>
  <c r="U78"/>
  <c r="V78" s="1"/>
  <c r="U79"/>
  <c r="V79" s="1"/>
  <c r="U80"/>
  <c r="V80" s="1"/>
  <c r="U82"/>
  <c r="V82" s="1"/>
  <c r="U83"/>
  <c r="V83" s="1"/>
  <c r="U84"/>
  <c r="V84" s="1"/>
  <c r="U85"/>
  <c r="V85" s="1"/>
  <c r="U86"/>
  <c r="V86" s="1"/>
  <c r="U87"/>
  <c r="V87" s="1"/>
  <c r="U88"/>
  <c r="V88" s="1"/>
  <c r="U89"/>
  <c r="V89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V126" s="1"/>
  <c r="U127"/>
  <c r="V127" s="1"/>
  <c r="U128"/>
  <c r="V128" s="1"/>
  <c r="U129"/>
  <c r="V129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46"/>
  <c r="V146" s="1"/>
  <c r="U148"/>
  <c r="V148" s="1"/>
  <c r="U149"/>
  <c r="V149" s="1"/>
  <c r="U150"/>
  <c r="V150" s="1"/>
  <c r="U151"/>
  <c r="V151" s="1"/>
  <c r="U152"/>
  <c r="V152" s="1"/>
  <c r="U153"/>
  <c r="V153" s="1"/>
  <c r="U155"/>
  <c r="V155" s="1"/>
  <c r="U156"/>
  <c r="V156" s="1"/>
  <c r="U157"/>
  <c r="V157" s="1"/>
  <c r="U158"/>
  <c r="V158" s="1"/>
  <c r="U159"/>
  <c r="V159" s="1"/>
  <c r="U160"/>
  <c r="V160" s="1"/>
  <c r="U161"/>
  <c r="V161" s="1"/>
  <c r="U162"/>
  <c r="V162" s="1"/>
  <c r="U163"/>
  <c r="V163" s="1"/>
  <c r="U164"/>
  <c r="V164" s="1"/>
  <c r="U165"/>
  <c r="V165" s="1"/>
  <c r="U166"/>
  <c r="V166" s="1"/>
  <c r="U168"/>
  <c r="V168" s="1"/>
  <c r="U169"/>
  <c r="V169" s="1"/>
  <c r="U170"/>
  <c r="V170" s="1"/>
  <c r="U171"/>
  <c r="V171" s="1"/>
  <c r="U172"/>
  <c r="V172" s="1"/>
  <c r="U173"/>
  <c r="V173" s="1"/>
  <c r="U174"/>
  <c r="V174" s="1"/>
  <c r="U175"/>
  <c r="V175" s="1"/>
  <c r="U176"/>
  <c r="V176" s="1"/>
  <c r="U177"/>
  <c r="V177" s="1"/>
  <c r="U178"/>
  <c r="V178" s="1"/>
  <c r="U179"/>
  <c r="V179" s="1"/>
  <c r="U180"/>
  <c r="V180" s="1"/>
  <c r="U182"/>
  <c r="V182" s="1"/>
  <c r="U183"/>
  <c r="V183" s="1"/>
  <c r="U184"/>
  <c r="V184" s="1"/>
  <c r="U185"/>
  <c r="V185" s="1"/>
  <c r="U186"/>
  <c r="V186" s="1"/>
  <c r="U187"/>
  <c r="V187" s="1"/>
  <c r="U189"/>
  <c r="V189" s="1"/>
  <c r="U190"/>
  <c r="V190" s="1"/>
  <c r="U191"/>
  <c r="V191" s="1"/>
  <c r="U192"/>
  <c r="V192" s="1"/>
  <c r="U193"/>
  <c r="V193" s="1"/>
  <c r="U194"/>
  <c r="V194" s="1"/>
  <c r="U195"/>
  <c r="V195" s="1"/>
  <c r="U196"/>
  <c r="V196" s="1"/>
  <c r="U197"/>
  <c r="V197" s="1"/>
  <c r="U198"/>
  <c r="V198" s="1"/>
  <c r="U199"/>
  <c r="V199" s="1"/>
  <c r="U200"/>
  <c r="V200" s="1"/>
  <c r="U201"/>
  <c r="V201" s="1"/>
  <c r="U203"/>
  <c r="V203" s="1"/>
  <c r="U204"/>
  <c r="V204" s="1"/>
  <c r="U205"/>
  <c r="V205" s="1"/>
  <c r="U206"/>
  <c r="V206" s="1"/>
  <c r="U207"/>
  <c r="V207" s="1"/>
  <c r="U208"/>
  <c r="V208" s="1"/>
  <c r="U209"/>
  <c r="V209" s="1"/>
  <c r="U210"/>
  <c r="V210" s="1"/>
  <c r="U211"/>
  <c r="V211" s="1"/>
  <c r="U212"/>
  <c r="V212" s="1"/>
  <c r="U213"/>
  <c r="V213" s="1"/>
  <c r="U214"/>
  <c r="V214" s="1"/>
  <c r="U216"/>
  <c r="V216" s="1"/>
  <c r="U217"/>
  <c r="V217" s="1"/>
  <c r="U218"/>
  <c r="V218" s="1"/>
  <c r="U219"/>
  <c r="V219" s="1"/>
  <c r="U220"/>
  <c r="V220" s="1"/>
  <c r="U221"/>
  <c r="V221" s="1"/>
  <c r="U222"/>
  <c r="V222" s="1"/>
  <c r="U223"/>
  <c r="V223" s="1"/>
  <c r="U224"/>
  <c r="V224" s="1"/>
  <c r="U225"/>
  <c r="V225" s="1"/>
  <c r="U226"/>
  <c r="V226" s="1"/>
  <c r="U227"/>
  <c r="V227" s="1"/>
  <c r="U228"/>
  <c r="V228" s="1"/>
  <c r="U230"/>
  <c r="V230" s="1"/>
  <c r="U231"/>
  <c r="V231" s="1"/>
  <c r="U232"/>
  <c r="V232" s="1"/>
  <c r="U233"/>
  <c r="V233" s="1"/>
  <c r="U234"/>
  <c r="V234" s="1"/>
  <c r="U235"/>
  <c r="V235" s="1"/>
  <c r="U236"/>
  <c r="V236" s="1"/>
  <c r="U237"/>
  <c r="V237" s="1"/>
  <c r="U238"/>
  <c r="V238" s="1"/>
  <c r="U240"/>
  <c r="V240" s="1"/>
  <c r="U241"/>
  <c r="V241" s="1"/>
  <c r="U242"/>
  <c r="V242" s="1"/>
  <c r="U243"/>
  <c r="V243" s="1"/>
  <c r="U244"/>
  <c r="V244" s="1"/>
  <c r="U245"/>
  <c r="V245" s="1"/>
  <c r="U246"/>
  <c r="V246" s="1"/>
  <c r="U247"/>
  <c r="V247" s="1"/>
  <c r="U249"/>
  <c r="V249" s="1"/>
  <c r="U250"/>
  <c r="V250" s="1"/>
  <c r="U251"/>
  <c r="V251" s="1"/>
  <c r="U252"/>
  <c r="V252" s="1"/>
  <c r="U253"/>
  <c r="V253" s="1"/>
  <c r="U254"/>
  <c r="V254" s="1"/>
  <c r="U255"/>
  <c r="V255" s="1"/>
  <c r="U256"/>
  <c r="V256" s="1"/>
  <c r="U257"/>
  <c r="V257" s="1"/>
  <c r="U258"/>
  <c r="V258" s="1"/>
  <c r="U259"/>
  <c r="V259" s="1"/>
  <c r="U260"/>
  <c r="V260" s="1"/>
  <c r="U261"/>
  <c r="V261" s="1"/>
  <c r="U262"/>
  <c r="V262" s="1"/>
  <c r="U263"/>
  <c r="V263" s="1"/>
  <c r="U265"/>
  <c r="V265" s="1"/>
  <c r="U266"/>
  <c r="V266" s="1"/>
  <c r="U267"/>
  <c r="V267" s="1"/>
  <c r="U268"/>
  <c r="V268" s="1"/>
  <c r="U269"/>
  <c r="V269" s="1"/>
  <c r="U270"/>
  <c r="V270" s="1"/>
  <c r="U271"/>
  <c r="V271" s="1"/>
  <c r="U273"/>
  <c r="V273" s="1"/>
  <c r="U274"/>
  <c r="V274" s="1"/>
  <c r="U275"/>
  <c r="V275" s="1"/>
  <c r="U276"/>
  <c r="V276" s="1"/>
  <c r="U277"/>
  <c r="V277" s="1"/>
  <c r="U278"/>
  <c r="V278" s="1"/>
  <c r="U279"/>
  <c r="V279" s="1"/>
  <c r="U280"/>
  <c r="V280" s="1"/>
  <c r="U281"/>
  <c r="V281" s="1"/>
  <c r="U282"/>
  <c r="V282" s="1"/>
  <c r="U283"/>
  <c r="V283" s="1"/>
  <c r="U284"/>
  <c r="V284" s="1"/>
  <c r="U285"/>
  <c r="V285" s="1"/>
  <c r="U286"/>
  <c r="V286" s="1"/>
  <c r="U287"/>
  <c r="V287" s="1"/>
  <c r="U288"/>
  <c r="V288" s="1"/>
  <c r="U289"/>
  <c r="V289" s="1"/>
  <c r="U291"/>
  <c r="V291" s="1"/>
  <c r="U292"/>
  <c r="V292" s="1"/>
  <c r="U293"/>
  <c r="V293" s="1"/>
  <c r="U294"/>
  <c r="V294" s="1"/>
  <c r="U295"/>
  <c r="V295" s="1"/>
  <c r="U296"/>
  <c r="V296" s="1"/>
  <c r="U297"/>
  <c r="V297" s="1"/>
  <c r="U298"/>
  <c r="V298" s="1"/>
  <c r="U299"/>
  <c r="V299" s="1"/>
  <c r="U300"/>
  <c r="V300" s="1"/>
  <c r="U301"/>
  <c r="V301" s="1"/>
  <c r="U302"/>
  <c r="V302" s="1"/>
  <c r="U303"/>
  <c r="V303" s="1"/>
  <c r="U304"/>
  <c r="V304" s="1"/>
  <c r="U305"/>
  <c r="V305" s="1"/>
  <c r="U306"/>
  <c r="V306" s="1"/>
  <c r="U307"/>
  <c r="V307" s="1"/>
  <c r="U308"/>
  <c r="V308" s="1"/>
  <c r="U309"/>
  <c r="V309" s="1"/>
  <c r="U310"/>
  <c r="V310" s="1"/>
  <c r="U311"/>
  <c r="V311" s="1"/>
  <c r="U312"/>
  <c r="V312" s="1"/>
  <c r="U313"/>
  <c r="V313" s="1"/>
  <c r="U314"/>
  <c r="V314" s="1"/>
  <c r="U316"/>
  <c r="V316" s="1"/>
  <c r="U317"/>
  <c r="V317" s="1"/>
  <c r="U318"/>
  <c r="V318" s="1"/>
  <c r="U319"/>
  <c r="V319" s="1"/>
  <c r="U320"/>
  <c r="V320" s="1"/>
  <c r="U321"/>
  <c r="V321" s="1"/>
  <c r="U322"/>
  <c r="V322" s="1"/>
  <c r="U323"/>
  <c r="V323" s="1"/>
  <c r="U324"/>
  <c r="V324" s="1"/>
  <c r="U325"/>
  <c r="V325" s="1"/>
  <c r="U326"/>
  <c r="V326" s="1"/>
  <c r="U327"/>
  <c r="V327" s="1"/>
  <c r="U328"/>
  <c r="V328" s="1"/>
  <c r="U329"/>
  <c r="V329" s="1"/>
  <c r="U330"/>
  <c r="V330" s="1"/>
  <c r="U332"/>
  <c r="V332" s="1"/>
  <c r="U333"/>
  <c r="V333" s="1"/>
  <c r="U334"/>
  <c r="V334" s="1"/>
  <c r="U335"/>
  <c r="V335" s="1"/>
  <c r="U336"/>
  <c r="V336" s="1"/>
  <c r="U337"/>
  <c r="V337" s="1"/>
  <c r="U338"/>
  <c r="V338" s="1"/>
  <c r="U339"/>
  <c r="V339" s="1"/>
  <c r="U340"/>
  <c r="V340" s="1"/>
  <c r="U341"/>
  <c r="V341" s="1"/>
  <c r="U342"/>
  <c r="V342" s="1"/>
  <c r="U344"/>
  <c r="V344" s="1"/>
  <c r="U345"/>
  <c r="V345" s="1"/>
  <c r="U346"/>
  <c r="V346" s="1"/>
  <c r="U347"/>
  <c r="V347" s="1"/>
  <c r="U348"/>
  <c r="V348" s="1"/>
  <c r="U349"/>
  <c r="V349" s="1"/>
  <c r="U350"/>
  <c r="V350" s="1"/>
  <c r="U351"/>
  <c r="V351" s="1"/>
  <c r="U352"/>
  <c r="V352" s="1"/>
  <c r="U353"/>
  <c r="V353" s="1"/>
  <c r="U354"/>
  <c r="V354" s="1"/>
  <c r="U356"/>
  <c r="V356" s="1"/>
  <c r="U357"/>
  <c r="V357" s="1"/>
  <c r="U358"/>
  <c r="V358" s="1"/>
  <c r="U359"/>
  <c r="V359" s="1"/>
  <c r="U360"/>
  <c r="V360" s="1"/>
  <c r="U361"/>
  <c r="V361" s="1"/>
  <c r="U362"/>
  <c r="V362" s="1"/>
  <c r="U363"/>
  <c r="V363" s="1"/>
  <c r="U364"/>
  <c r="V364" s="1"/>
  <c r="U365"/>
  <c r="V365" s="1"/>
  <c r="U367"/>
  <c r="V367" s="1"/>
  <c r="U368"/>
  <c r="V368" s="1"/>
  <c r="U369"/>
  <c r="V369" s="1"/>
  <c r="U370"/>
  <c r="V370" s="1"/>
  <c r="U371"/>
  <c r="V371" s="1"/>
  <c r="U372"/>
  <c r="V372" s="1"/>
  <c r="U373"/>
  <c r="V373" s="1"/>
  <c r="U374"/>
  <c r="V374" s="1"/>
  <c r="U375"/>
  <c r="V375" s="1"/>
  <c r="U376"/>
  <c r="V376" s="1"/>
  <c r="U377"/>
  <c r="V377" s="1"/>
  <c r="U57"/>
  <c r="V57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U48"/>
  <c r="V48" s="1"/>
  <c r="U49"/>
  <c r="V49" s="1"/>
  <c r="U50"/>
  <c r="V50" s="1"/>
  <c r="U51"/>
  <c r="V51" s="1"/>
  <c r="U52"/>
  <c r="V52" s="1"/>
  <c r="U53"/>
  <c r="V53" s="1"/>
  <c r="U54"/>
  <c r="V54" s="1"/>
  <c r="U28"/>
  <c r="V28" s="1"/>
  <c r="AA55" i="7"/>
  <c r="Z55"/>
  <c r="AA27"/>
  <c r="AA379" s="1"/>
  <c r="Z27"/>
  <c r="S17"/>
  <c r="R17"/>
  <c r="AB27" l="1"/>
  <c r="AI379"/>
  <c r="AJ379" s="1"/>
  <c r="AF27"/>
  <c r="AD379"/>
  <c r="AF379" s="1"/>
  <c r="AB379"/>
  <c r="Z379"/>
  <c r="C7" i="8"/>
  <c r="AB55" i="7"/>
  <c r="BB379" l="1"/>
  <c r="AU55" l="1"/>
  <c r="AV55"/>
  <c r="AZ55"/>
  <c r="AU27"/>
  <c r="AV27"/>
  <c r="AZ27"/>
  <c r="AU17"/>
  <c r="AV17"/>
  <c r="AZ17"/>
  <c r="AU6"/>
  <c r="AV6"/>
  <c r="AZ6"/>
  <c r="BF17"/>
  <c r="AV379" l="1"/>
  <c r="AZ379"/>
  <c r="AU379"/>
  <c r="BD55"/>
  <c r="BD27"/>
  <c r="BD17"/>
  <c r="BD6"/>
  <c r="BD379" l="1"/>
  <c r="I54" i="8"/>
  <c r="J54" s="1"/>
  <c r="AR17" i="7"/>
  <c r="O20" i="8"/>
  <c r="P20" s="1"/>
  <c r="AG20" s="1"/>
  <c r="O22"/>
  <c r="P22" s="1"/>
  <c r="AG22" s="1"/>
  <c r="O24"/>
  <c r="P24" s="1"/>
  <c r="AG24" s="1"/>
  <c r="O26"/>
  <c r="P26" s="1"/>
  <c r="AG26" s="1"/>
  <c r="O18"/>
  <c r="P18" s="1"/>
  <c r="AG18" s="1"/>
  <c r="L8"/>
  <c r="L9"/>
  <c r="L10"/>
  <c r="L11"/>
  <c r="L12"/>
  <c r="L13"/>
  <c r="L14"/>
  <c r="L15"/>
  <c r="L16"/>
  <c r="K27" i="7"/>
  <c r="J27"/>
  <c r="I16" i="8"/>
  <c r="J1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6" i="7"/>
  <c r="J6"/>
  <c r="C55"/>
  <c r="B55"/>
  <c r="C27"/>
  <c r="B27"/>
  <c r="BA55" l="1"/>
  <c r="BA27"/>
  <c r="D27"/>
  <c r="L6"/>
  <c r="O25" i="8"/>
  <c r="P25" s="1"/>
  <c r="AG25" s="1"/>
  <c r="O23"/>
  <c r="P23" s="1"/>
  <c r="AG23" s="1"/>
  <c r="O21"/>
  <c r="P21" s="1"/>
  <c r="AG21" s="1"/>
  <c r="O19"/>
  <c r="P19" s="1"/>
  <c r="AG19" s="1"/>
  <c r="T17" i="7"/>
  <c r="D55"/>
  <c r="BC55" l="1"/>
  <c r="BC27"/>
  <c r="BA6"/>
  <c r="B21" i="8"/>
  <c r="Q21" s="1"/>
  <c r="B25"/>
  <c r="Q25" s="1"/>
  <c r="BF6" i="7"/>
  <c r="BE55"/>
  <c r="BF27"/>
  <c r="B19" i="8"/>
  <c r="Q19" s="1"/>
  <c r="B23"/>
  <c r="Q23" s="1"/>
  <c r="AS17" i="7"/>
  <c r="C6"/>
  <c r="C379" s="1"/>
  <c r="B6"/>
  <c r="B379" s="1"/>
  <c r="AR27"/>
  <c r="AR6"/>
  <c r="AQ17"/>
  <c r="S379"/>
  <c r="R379"/>
  <c r="D379" l="1"/>
  <c r="BC17"/>
  <c r="BA17"/>
  <c r="BA379" s="1"/>
  <c r="BE27"/>
  <c r="BC379"/>
  <c r="BC6"/>
  <c r="B26" i="8"/>
  <c r="Q26" s="1"/>
  <c r="D6" i="7"/>
  <c r="BF55"/>
  <c r="BF379" s="1"/>
  <c r="BG55"/>
  <c r="BG27"/>
  <c r="B22" i="8"/>
  <c r="Q22" s="1"/>
  <c r="B20"/>
  <c r="Q20" s="1"/>
  <c r="B24"/>
  <c r="Q24" s="1"/>
  <c r="AT17" i="7"/>
  <c r="B18" i="8"/>
  <c r="Q18" s="1"/>
  <c r="C377"/>
  <c r="D377" s="1"/>
  <c r="C375"/>
  <c r="D375" s="1"/>
  <c r="C373"/>
  <c r="D373" s="1"/>
  <c r="C371"/>
  <c r="D371" s="1"/>
  <c r="C369"/>
  <c r="D369" s="1"/>
  <c r="C367"/>
  <c r="D367" s="1"/>
  <c r="C364"/>
  <c r="D364" s="1"/>
  <c r="C362"/>
  <c r="D362" s="1"/>
  <c r="C360"/>
  <c r="D360" s="1"/>
  <c r="C358"/>
  <c r="D358" s="1"/>
  <c r="C356"/>
  <c r="D356" s="1"/>
  <c r="C353"/>
  <c r="D353" s="1"/>
  <c r="C351"/>
  <c r="D351" s="1"/>
  <c r="C349"/>
  <c r="D349" s="1"/>
  <c r="C347"/>
  <c r="D347" s="1"/>
  <c r="C345"/>
  <c r="D345" s="1"/>
  <c r="C342"/>
  <c r="D342" s="1"/>
  <c r="C340"/>
  <c r="D340" s="1"/>
  <c r="C338"/>
  <c r="D338" s="1"/>
  <c r="C336"/>
  <c r="D336" s="1"/>
  <c r="C334"/>
  <c r="D334" s="1"/>
  <c r="C332"/>
  <c r="D332" s="1"/>
  <c r="C329"/>
  <c r="D329" s="1"/>
  <c r="C327"/>
  <c r="D327" s="1"/>
  <c r="C325"/>
  <c r="D325" s="1"/>
  <c r="C323"/>
  <c r="D323" s="1"/>
  <c r="C321"/>
  <c r="D321" s="1"/>
  <c r="C319"/>
  <c r="D319" s="1"/>
  <c r="C317"/>
  <c r="D317" s="1"/>
  <c r="C314"/>
  <c r="D314" s="1"/>
  <c r="C312"/>
  <c r="D312" s="1"/>
  <c r="C310"/>
  <c r="D310" s="1"/>
  <c r="C308"/>
  <c r="D308" s="1"/>
  <c r="C306"/>
  <c r="D306" s="1"/>
  <c r="C304"/>
  <c r="D304" s="1"/>
  <c r="C302"/>
  <c r="D302" s="1"/>
  <c r="C300"/>
  <c r="D300" s="1"/>
  <c r="C296"/>
  <c r="D296" s="1"/>
  <c r="C298"/>
  <c r="D298" s="1"/>
  <c r="C294"/>
  <c r="D294" s="1"/>
  <c r="C292"/>
  <c r="D292" s="1"/>
  <c r="C289"/>
  <c r="D289" s="1"/>
  <c r="C287"/>
  <c r="D287" s="1"/>
  <c r="C285"/>
  <c r="D285" s="1"/>
  <c r="C283"/>
  <c r="D283" s="1"/>
  <c r="C281"/>
  <c r="D281" s="1"/>
  <c r="C279"/>
  <c r="D279" s="1"/>
  <c r="C277"/>
  <c r="D277" s="1"/>
  <c r="C275"/>
  <c r="D275" s="1"/>
  <c r="C273"/>
  <c r="D273" s="1"/>
  <c r="C270"/>
  <c r="D270" s="1"/>
  <c r="C268"/>
  <c r="D268" s="1"/>
  <c r="C266"/>
  <c r="D266" s="1"/>
  <c r="C263"/>
  <c r="D263" s="1"/>
  <c r="C261"/>
  <c r="D261" s="1"/>
  <c r="C259"/>
  <c r="D259" s="1"/>
  <c r="C257"/>
  <c r="D257" s="1"/>
  <c r="C255"/>
  <c r="D255" s="1"/>
  <c r="C253"/>
  <c r="D253" s="1"/>
  <c r="C251"/>
  <c r="D251" s="1"/>
  <c r="C249"/>
  <c r="D249" s="1"/>
  <c r="C246"/>
  <c r="D246" s="1"/>
  <c r="C244"/>
  <c r="D244" s="1"/>
  <c r="C242"/>
  <c r="D242" s="1"/>
  <c r="C240"/>
  <c r="D240" s="1"/>
  <c r="C237"/>
  <c r="D237" s="1"/>
  <c r="C235"/>
  <c r="D235" s="1"/>
  <c r="C233"/>
  <c r="D233" s="1"/>
  <c r="C231"/>
  <c r="D231" s="1"/>
  <c r="C228"/>
  <c r="D228" s="1"/>
  <c r="C226"/>
  <c r="D226" s="1"/>
  <c r="C224"/>
  <c r="D224" s="1"/>
  <c r="C222"/>
  <c r="D222" s="1"/>
  <c r="C220"/>
  <c r="D220" s="1"/>
  <c r="C218"/>
  <c r="D218" s="1"/>
  <c r="C216"/>
  <c r="D216" s="1"/>
  <c r="C213"/>
  <c r="D213" s="1"/>
  <c r="C211"/>
  <c r="D211" s="1"/>
  <c r="C209"/>
  <c r="D209" s="1"/>
  <c r="C207"/>
  <c r="D207" s="1"/>
  <c r="C205"/>
  <c r="D205" s="1"/>
  <c r="C203"/>
  <c r="D203" s="1"/>
  <c r="C200"/>
  <c r="D200" s="1"/>
  <c r="C198"/>
  <c r="D198" s="1"/>
  <c r="C196"/>
  <c r="D196" s="1"/>
  <c r="C194"/>
  <c r="D194" s="1"/>
  <c r="C192"/>
  <c r="D192" s="1"/>
  <c r="C190"/>
  <c r="D190" s="1"/>
  <c r="C187"/>
  <c r="D187" s="1"/>
  <c r="C185"/>
  <c r="D185" s="1"/>
  <c r="C183"/>
  <c r="D183" s="1"/>
  <c r="C180"/>
  <c r="D180" s="1"/>
  <c r="C178"/>
  <c r="D178" s="1"/>
  <c r="C176"/>
  <c r="D176" s="1"/>
  <c r="C174"/>
  <c r="D174" s="1"/>
  <c r="C172"/>
  <c r="D172" s="1"/>
  <c r="C170"/>
  <c r="D170" s="1"/>
  <c r="C168"/>
  <c r="D168" s="1"/>
  <c r="C165"/>
  <c r="D165" s="1"/>
  <c r="C163"/>
  <c r="D163" s="1"/>
  <c r="C161"/>
  <c r="D161" s="1"/>
  <c r="C159"/>
  <c r="D159" s="1"/>
  <c r="C157"/>
  <c r="D157" s="1"/>
  <c r="C155"/>
  <c r="D155" s="1"/>
  <c r="C152"/>
  <c r="D152" s="1"/>
  <c r="C150"/>
  <c r="D150" s="1"/>
  <c r="C148"/>
  <c r="D148" s="1"/>
  <c r="C145"/>
  <c r="D145" s="1"/>
  <c r="C143"/>
  <c r="D143" s="1"/>
  <c r="C141"/>
  <c r="D141" s="1"/>
  <c r="C139"/>
  <c r="D139" s="1"/>
  <c r="C136"/>
  <c r="D136" s="1"/>
  <c r="C134"/>
  <c r="D134" s="1"/>
  <c r="C132"/>
  <c r="D132" s="1"/>
  <c r="C129"/>
  <c r="D129" s="1"/>
  <c r="C127"/>
  <c r="D127" s="1"/>
  <c r="C125"/>
  <c r="D125" s="1"/>
  <c r="C123"/>
  <c r="D123" s="1"/>
  <c r="C121"/>
  <c r="D121" s="1"/>
  <c r="C119"/>
  <c r="D119" s="1"/>
  <c r="C117"/>
  <c r="D117" s="1"/>
  <c r="C115"/>
  <c r="D115" s="1"/>
  <c r="C112"/>
  <c r="D112" s="1"/>
  <c r="C110"/>
  <c r="D110" s="1"/>
  <c r="C108"/>
  <c r="D108" s="1"/>
  <c r="C106"/>
  <c r="D106" s="1"/>
  <c r="C104"/>
  <c r="D104" s="1"/>
  <c r="C102"/>
  <c r="D102" s="1"/>
  <c r="C99"/>
  <c r="D99" s="1"/>
  <c r="C97"/>
  <c r="D97" s="1"/>
  <c r="C95"/>
  <c r="D95" s="1"/>
  <c r="C93"/>
  <c r="D93" s="1"/>
  <c r="C91"/>
  <c r="D91" s="1"/>
  <c r="C88"/>
  <c r="D88" s="1"/>
  <c r="C86"/>
  <c r="D86" s="1"/>
  <c r="C84"/>
  <c r="D84" s="1"/>
  <c r="C82"/>
  <c r="D82" s="1"/>
  <c r="C79"/>
  <c r="D79" s="1"/>
  <c r="C77"/>
  <c r="D77" s="1"/>
  <c r="C74"/>
  <c r="D74" s="1"/>
  <c r="C72"/>
  <c r="D72" s="1"/>
  <c r="C70"/>
  <c r="D70" s="1"/>
  <c r="C68"/>
  <c r="D68" s="1"/>
  <c r="B68"/>
  <c r="C66"/>
  <c r="D66" s="1"/>
  <c r="C64"/>
  <c r="D64" s="1"/>
  <c r="C61"/>
  <c r="D61" s="1"/>
  <c r="C59"/>
  <c r="D59" s="1"/>
  <c r="C378"/>
  <c r="D378" s="1"/>
  <c r="C376"/>
  <c r="D376" s="1"/>
  <c r="C374"/>
  <c r="D374" s="1"/>
  <c r="C372"/>
  <c r="D372" s="1"/>
  <c r="C370"/>
  <c r="D370" s="1"/>
  <c r="C368"/>
  <c r="D368" s="1"/>
  <c r="C365"/>
  <c r="D365" s="1"/>
  <c r="C363"/>
  <c r="D363" s="1"/>
  <c r="C361"/>
  <c r="D361" s="1"/>
  <c r="C359"/>
  <c r="D359" s="1"/>
  <c r="C357"/>
  <c r="D357" s="1"/>
  <c r="C354"/>
  <c r="D354" s="1"/>
  <c r="C352"/>
  <c r="D352" s="1"/>
  <c r="C350"/>
  <c r="D350" s="1"/>
  <c r="C348"/>
  <c r="D348" s="1"/>
  <c r="C346"/>
  <c r="D346" s="1"/>
  <c r="C344"/>
  <c r="D344" s="1"/>
  <c r="C341"/>
  <c r="D341" s="1"/>
  <c r="C339"/>
  <c r="D339" s="1"/>
  <c r="C337"/>
  <c r="D337" s="1"/>
  <c r="C335"/>
  <c r="D335" s="1"/>
  <c r="C333"/>
  <c r="D333" s="1"/>
  <c r="C330"/>
  <c r="D330" s="1"/>
  <c r="C328"/>
  <c r="D328" s="1"/>
  <c r="C326"/>
  <c r="D326" s="1"/>
  <c r="C324"/>
  <c r="D324" s="1"/>
  <c r="C322"/>
  <c r="D322" s="1"/>
  <c r="C320"/>
  <c r="D320" s="1"/>
  <c r="C318"/>
  <c r="D318" s="1"/>
  <c r="C316"/>
  <c r="D316" s="1"/>
  <c r="C313"/>
  <c r="D313" s="1"/>
  <c r="C311"/>
  <c r="D311" s="1"/>
  <c r="C309"/>
  <c r="D309" s="1"/>
  <c r="C307"/>
  <c r="D307" s="1"/>
  <c r="C305"/>
  <c r="D305" s="1"/>
  <c r="C303"/>
  <c r="D303" s="1"/>
  <c r="C301"/>
  <c r="D301" s="1"/>
  <c r="C299"/>
  <c r="D299" s="1"/>
  <c r="C297"/>
  <c r="D297" s="1"/>
  <c r="C295"/>
  <c r="D295" s="1"/>
  <c r="C293"/>
  <c r="D293" s="1"/>
  <c r="C291"/>
  <c r="D291" s="1"/>
  <c r="C288"/>
  <c r="D288" s="1"/>
  <c r="C286"/>
  <c r="D286" s="1"/>
  <c r="C284"/>
  <c r="D284" s="1"/>
  <c r="C282"/>
  <c r="D282" s="1"/>
  <c r="C280"/>
  <c r="D280" s="1"/>
  <c r="C278"/>
  <c r="D278" s="1"/>
  <c r="C276"/>
  <c r="D276" s="1"/>
  <c r="C274"/>
  <c r="D274" s="1"/>
  <c r="C271"/>
  <c r="D271" s="1"/>
  <c r="C269"/>
  <c r="D269" s="1"/>
  <c r="C267"/>
  <c r="D267" s="1"/>
  <c r="C265"/>
  <c r="D265" s="1"/>
  <c r="C262"/>
  <c r="D262" s="1"/>
  <c r="C260"/>
  <c r="D260" s="1"/>
  <c r="C258"/>
  <c r="D258" s="1"/>
  <c r="C256"/>
  <c r="D256" s="1"/>
  <c r="C254"/>
  <c r="D254" s="1"/>
  <c r="C252"/>
  <c r="D252" s="1"/>
  <c r="C250"/>
  <c r="D250" s="1"/>
  <c r="C247"/>
  <c r="D247" s="1"/>
  <c r="C245"/>
  <c r="D245" s="1"/>
  <c r="C243"/>
  <c r="D243" s="1"/>
  <c r="C241"/>
  <c r="D241" s="1"/>
  <c r="C238"/>
  <c r="D238" s="1"/>
  <c r="C236"/>
  <c r="D236" s="1"/>
  <c r="C234"/>
  <c r="D234" s="1"/>
  <c r="C232"/>
  <c r="D232" s="1"/>
  <c r="C230"/>
  <c r="D230" s="1"/>
  <c r="C227"/>
  <c r="D227" s="1"/>
  <c r="C225"/>
  <c r="D225" s="1"/>
  <c r="C223"/>
  <c r="D223" s="1"/>
  <c r="C221"/>
  <c r="D221" s="1"/>
  <c r="C219"/>
  <c r="D219" s="1"/>
  <c r="C217"/>
  <c r="D217" s="1"/>
  <c r="C214"/>
  <c r="D214" s="1"/>
  <c r="C212"/>
  <c r="D212" s="1"/>
  <c r="C210"/>
  <c r="D210" s="1"/>
  <c r="C208"/>
  <c r="D208" s="1"/>
  <c r="C206"/>
  <c r="D206" s="1"/>
  <c r="C204"/>
  <c r="D204" s="1"/>
  <c r="C201"/>
  <c r="D201" s="1"/>
  <c r="C199"/>
  <c r="D199" s="1"/>
  <c r="C197"/>
  <c r="D197" s="1"/>
  <c r="C195"/>
  <c r="D195" s="1"/>
  <c r="C193"/>
  <c r="D193" s="1"/>
  <c r="C191"/>
  <c r="D191" s="1"/>
  <c r="C189"/>
  <c r="D189" s="1"/>
  <c r="C186"/>
  <c r="D186" s="1"/>
  <c r="C184"/>
  <c r="D184" s="1"/>
  <c r="C182"/>
  <c r="D182" s="1"/>
  <c r="C179"/>
  <c r="D179" s="1"/>
  <c r="C177"/>
  <c r="D177" s="1"/>
  <c r="C175"/>
  <c r="D175" s="1"/>
  <c r="C173"/>
  <c r="D173" s="1"/>
  <c r="C171"/>
  <c r="D171" s="1"/>
  <c r="C169"/>
  <c r="D169" s="1"/>
  <c r="C166"/>
  <c r="D166" s="1"/>
  <c r="C164"/>
  <c r="D164" s="1"/>
  <c r="C162"/>
  <c r="D162" s="1"/>
  <c r="C160"/>
  <c r="D160" s="1"/>
  <c r="C158"/>
  <c r="D158" s="1"/>
  <c r="C156"/>
  <c r="D156" s="1"/>
  <c r="C153"/>
  <c r="D153" s="1"/>
  <c r="C151"/>
  <c r="D151" s="1"/>
  <c r="C149"/>
  <c r="D149" s="1"/>
  <c r="C146"/>
  <c r="D146" s="1"/>
  <c r="C144"/>
  <c r="D144" s="1"/>
  <c r="C142"/>
  <c r="D142" s="1"/>
  <c r="C140"/>
  <c r="D140" s="1"/>
  <c r="C137"/>
  <c r="D137" s="1"/>
  <c r="C135"/>
  <c r="D135" s="1"/>
  <c r="C133"/>
  <c r="D133" s="1"/>
  <c r="C131"/>
  <c r="D131" s="1"/>
  <c r="C128"/>
  <c r="D128" s="1"/>
  <c r="C126"/>
  <c r="D126" s="1"/>
  <c r="C124"/>
  <c r="D124" s="1"/>
  <c r="C122"/>
  <c r="D122" s="1"/>
  <c r="C120"/>
  <c r="D120" s="1"/>
  <c r="C118"/>
  <c r="D118" s="1"/>
  <c r="C116"/>
  <c r="D116" s="1"/>
  <c r="C113"/>
  <c r="D113" s="1"/>
  <c r="C111"/>
  <c r="D111" s="1"/>
  <c r="C109"/>
  <c r="D109" s="1"/>
  <c r="C107"/>
  <c r="D107" s="1"/>
  <c r="C105"/>
  <c r="D105" s="1"/>
  <c r="C103"/>
  <c r="D103" s="1"/>
  <c r="C101"/>
  <c r="D101" s="1"/>
  <c r="C98"/>
  <c r="D98" s="1"/>
  <c r="C96"/>
  <c r="D96" s="1"/>
  <c r="C94"/>
  <c r="D94" s="1"/>
  <c r="C92"/>
  <c r="D92" s="1"/>
  <c r="C89"/>
  <c r="D89" s="1"/>
  <c r="C87"/>
  <c r="D87" s="1"/>
  <c r="C85"/>
  <c r="D85" s="1"/>
  <c r="C83"/>
  <c r="D83" s="1"/>
  <c r="C80"/>
  <c r="D80" s="1"/>
  <c r="C78"/>
  <c r="D78" s="1"/>
  <c r="C76"/>
  <c r="D76" s="1"/>
  <c r="C73"/>
  <c r="D73" s="1"/>
  <c r="C71"/>
  <c r="D71" s="1"/>
  <c r="C69"/>
  <c r="D69" s="1"/>
  <c r="C67"/>
  <c r="D67" s="1"/>
  <c r="B67"/>
  <c r="C65"/>
  <c r="D65" s="1"/>
  <c r="C63"/>
  <c r="D63" s="1"/>
  <c r="C60"/>
  <c r="D60" s="1"/>
  <c r="C58"/>
  <c r="D58" s="1"/>
  <c r="C50"/>
  <c r="D50" s="1"/>
  <c r="C42"/>
  <c r="D42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52"/>
  <c r="D52" s="1"/>
  <c r="C48"/>
  <c r="D48" s="1"/>
  <c r="C46"/>
  <c r="D46" s="1"/>
  <c r="C44"/>
  <c r="D44" s="1"/>
  <c r="C40"/>
  <c r="D40" s="1"/>
  <c r="C38"/>
  <c r="D38" s="1"/>
  <c r="C36"/>
  <c r="D36" s="1"/>
  <c r="C34"/>
  <c r="D34" s="1"/>
  <c r="C32"/>
  <c r="D32" s="1"/>
  <c r="C30"/>
  <c r="D30" s="1"/>
  <c r="C54"/>
  <c r="D54" s="1"/>
  <c r="C15"/>
  <c r="D15" s="1"/>
  <c r="C13"/>
  <c r="D13" s="1"/>
  <c r="C11"/>
  <c r="D11" s="1"/>
  <c r="C9"/>
  <c r="D9" s="1"/>
  <c r="C16"/>
  <c r="D16" s="1"/>
  <c r="B16"/>
  <c r="C14"/>
  <c r="D14" s="1"/>
  <c r="C12"/>
  <c r="D12" s="1"/>
  <c r="C10"/>
  <c r="D10" s="1"/>
  <c r="C8"/>
  <c r="D8" s="1"/>
  <c r="T379" i="7"/>
  <c r="AQ6"/>
  <c r="AQ27"/>
  <c r="AQ55"/>
  <c r="AQ379" s="1"/>
  <c r="O27"/>
  <c r="N27"/>
  <c r="N6"/>
  <c r="O6"/>
  <c r="K379"/>
  <c r="J379"/>
  <c r="I51" i="8"/>
  <c r="J51" s="1"/>
  <c r="I48"/>
  <c r="J48" s="1"/>
  <c r="I49"/>
  <c r="J49" s="1"/>
  <c r="I50"/>
  <c r="J50" s="1"/>
  <c r="I52"/>
  <c r="J52" s="1"/>
  <c r="I53"/>
  <c r="J53" s="1"/>
  <c r="I41"/>
  <c r="J41" s="1"/>
  <c r="I42"/>
  <c r="J42" s="1"/>
  <c r="I43"/>
  <c r="J43" s="1"/>
  <c r="I44"/>
  <c r="J44" s="1"/>
  <c r="I45"/>
  <c r="J45" s="1"/>
  <c r="I46"/>
  <c r="J46" s="1"/>
  <c r="I47"/>
  <c r="J47" s="1"/>
  <c r="I35"/>
  <c r="J35" s="1"/>
  <c r="I36"/>
  <c r="J36" s="1"/>
  <c r="I37"/>
  <c r="J37" s="1"/>
  <c r="I38"/>
  <c r="J38" s="1"/>
  <c r="I39"/>
  <c r="J39" s="1"/>
  <c r="I40"/>
  <c r="J40" s="1"/>
  <c r="I29"/>
  <c r="J29" s="1"/>
  <c r="I30"/>
  <c r="J30" s="1"/>
  <c r="I31"/>
  <c r="J31" s="1"/>
  <c r="I32"/>
  <c r="J32" s="1"/>
  <c r="I33"/>
  <c r="J33" s="1"/>
  <c r="I34"/>
  <c r="J34" s="1"/>
  <c r="B28"/>
  <c r="BE6" i="7" l="1"/>
  <c r="BG6"/>
  <c r="BG17"/>
  <c r="BE17"/>
  <c r="BE379" s="1"/>
  <c r="Q17" i="8"/>
  <c r="Q379" s="1"/>
  <c r="B17"/>
  <c r="AT55" i="7"/>
  <c r="AS6"/>
  <c r="L379"/>
  <c r="L27"/>
  <c r="P6"/>
  <c r="N379"/>
  <c r="P27"/>
  <c r="O379"/>
  <c r="P379" s="1"/>
  <c r="BG379" l="1"/>
  <c r="AT27"/>
  <c r="AT379" s="1"/>
  <c r="B7" i="8"/>
  <c r="B57"/>
  <c r="O55" i="7"/>
  <c r="N55"/>
  <c r="P55" l="1"/>
  <c r="AR55" l="1"/>
  <c r="AR379" s="1"/>
  <c r="I7" i="8" l="1"/>
  <c r="J7" s="1"/>
  <c r="I28" l="1"/>
  <c r="J28" s="1"/>
  <c r="L7" l="1"/>
  <c r="M7" s="1"/>
  <c r="M9"/>
  <c r="AG9" s="1"/>
  <c r="M11"/>
  <c r="AG11" s="1"/>
  <c r="M13"/>
  <c r="AG13" s="1"/>
  <c r="M15"/>
  <c r="AG15" s="1"/>
  <c r="L28"/>
  <c r="M28" s="1"/>
  <c r="L30"/>
  <c r="M30" s="1"/>
  <c r="AG30" s="1"/>
  <c r="L32"/>
  <c r="M32" s="1"/>
  <c r="AG32" s="1"/>
  <c r="L34"/>
  <c r="M34" s="1"/>
  <c r="AG34" s="1"/>
  <c r="L36"/>
  <c r="M36" s="1"/>
  <c r="AG36" s="1"/>
  <c r="L38"/>
  <c r="M38" s="1"/>
  <c r="AG38" s="1"/>
  <c r="L40"/>
  <c r="M40" s="1"/>
  <c r="AG40" s="1"/>
  <c r="L42"/>
  <c r="M42" s="1"/>
  <c r="AG42" s="1"/>
  <c r="L44"/>
  <c r="M44" s="1"/>
  <c r="AG44" s="1"/>
  <c r="L46"/>
  <c r="M46" s="1"/>
  <c r="AG46" s="1"/>
  <c r="L48"/>
  <c r="M48" s="1"/>
  <c r="AG48" s="1"/>
  <c r="L50"/>
  <c r="M50" s="1"/>
  <c r="AG50" s="1"/>
  <c r="L52"/>
  <c r="M52" s="1"/>
  <c r="AG52" s="1"/>
  <c r="L54"/>
  <c r="M54" s="1"/>
  <c r="AG54" s="1"/>
  <c r="L58"/>
  <c r="M58" s="1"/>
  <c r="AG58" s="1"/>
  <c r="L60"/>
  <c r="M60" s="1"/>
  <c r="AG60" s="1"/>
  <c r="L63"/>
  <c r="M63" s="1"/>
  <c r="AG63" s="1"/>
  <c r="L65"/>
  <c r="M65" s="1"/>
  <c r="AG65" s="1"/>
  <c r="L67"/>
  <c r="M67" s="1"/>
  <c r="L68"/>
  <c r="M68" s="1"/>
  <c r="AG68" s="1"/>
  <c r="W68" s="1"/>
  <c r="L70"/>
  <c r="M70" s="1"/>
  <c r="AG70" s="1"/>
  <c r="L72"/>
  <c r="M72" s="1"/>
  <c r="AG72" s="1"/>
  <c r="L74"/>
  <c r="M74" s="1"/>
  <c r="AG74" s="1"/>
  <c r="L77"/>
  <c r="M77" s="1"/>
  <c r="AG77" s="1"/>
  <c r="L79"/>
  <c r="M79" s="1"/>
  <c r="AG79" s="1"/>
  <c r="L82"/>
  <c r="M82" s="1"/>
  <c r="AG82" s="1"/>
  <c r="L84"/>
  <c r="M84" s="1"/>
  <c r="AG84" s="1"/>
  <c r="L86"/>
  <c r="M86" s="1"/>
  <c r="AG86" s="1"/>
  <c r="L88"/>
  <c r="M88" s="1"/>
  <c r="AG88" s="1"/>
  <c r="L91"/>
  <c r="M91" s="1"/>
  <c r="AG91" s="1"/>
  <c r="L93"/>
  <c r="M93" s="1"/>
  <c r="AG93" s="1"/>
  <c r="L95"/>
  <c r="M95" s="1"/>
  <c r="AG95" s="1"/>
  <c r="L97"/>
  <c r="M97" s="1"/>
  <c r="AG97" s="1"/>
  <c r="L99"/>
  <c r="M99" s="1"/>
  <c r="AG99" s="1"/>
  <c r="L102"/>
  <c r="M102" s="1"/>
  <c r="AG102" s="1"/>
  <c r="L104"/>
  <c r="M104" s="1"/>
  <c r="AG104" s="1"/>
  <c r="L106"/>
  <c r="M106" s="1"/>
  <c r="AG106" s="1"/>
  <c r="L108"/>
  <c r="M108" s="1"/>
  <c r="AG108" s="1"/>
  <c r="L110"/>
  <c r="M110" s="1"/>
  <c r="AG110" s="1"/>
  <c r="L112"/>
  <c r="M112" s="1"/>
  <c r="AG112" s="1"/>
  <c r="L115"/>
  <c r="M115" s="1"/>
  <c r="AG115" s="1"/>
  <c r="L117"/>
  <c r="M117" s="1"/>
  <c r="AG117" s="1"/>
  <c r="L119"/>
  <c r="M119" s="1"/>
  <c r="AG119" s="1"/>
  <c r="L121"/>
  <c r="M121" s="1"/>
  <c r="AG121" s="1"/>
  <c r="L123"/>
  <c r="M123" s="1"/>
  <c r="AG123" s="1"/>
  <c r="L125"/>
  <c r="M125" s="1"/>
  <c r="AG125" s="1"/>
  <c r="L127"/>
  <c r="M127" s="1"/>
  <c r="AG127" s="1"/>
  <c r="L129"/>
  <c r="M129" s="1"/>
  <c r="AG129" s="1"/>
  <c r="L132"/>
  <c r="M132" s="1"/>
  <c r="AG132" s="1"/>
  <c r="L134"/>
  <c r="M134" s="1"/>
  <c r="AG134" s="1"/>
  <c r="L136"/>
  <c r="M136" s="1"/>
  <c r="AG136" s="1"/>
  <c r="L139"/>
  <c r="M139" s="1"/>
  <c r="AG139" s="1"/>
  <c r="L141"/>
  <c r="M141" s="1"/>
  <c r="AG141" s="1"/>
  <c r="L144"/>
  <c r="M144" s="1"/>
  <c r="AG144" s="1"/>
  <c r="L146"/>
  <c r="M146" s="1"/>
  <c r="AG146" s="1"/>
  <c r="L149"/>
  <c r="M149" s="1"/>
  <c r="AG149" s="1"/>
  <c r="L151"/>
  <c r="M151" s="1"/>
  <c r="AG151" s="1"/>
  <c r="L153"/>
  <c r="M153" s="1"/>
  <c r="AG153" s="1"/>
  <c r="L156"/>
  <c r="M156" s="1"/>
  <c r="AG156" s="1"/>
  <c r="L158"/>
  <c r="M158" s="1"/>
  <c r="AG158" s="1"/>
  <c r="L160"/>
  <c r="M160" s="1"/>
  <c r="AG160" s="1"/>
  <c r="L162"/>
  <c r="M162" s="1"/>
  <c r="AG162" s="1"/>
  <c r="L164"/>
  <c r="M164" s="1"/>
  <c r="AG164" s="1"/>
  <c r="L166"/>
  <c r="M166" s="1"/>
  <c r="AG166" s="1"/>
  <c r="L169"/>
  <c r="M169" s="1"/>
  <c r="AG169" s="1"/>
  <c r="L171"/>
  <c r="M171" s="1"/>
  <c r="AG171" s="1"/>
  <c r="L173"/>
  <c r="M173" s="1"/>
  <c r="AG173" s="1"/>
  <c r="L175"/>
  <c r="M175" s="1"/>
  <c r="AG175" s="1"/>
  <c r="L177"/>
  <c r="M177" s="1"/>
  <c r="AG177" s="1"/>
  <c r="L179"/>
  <c r="M179" s="1"/>
  <c r="AG179" s="1"/>
  <c r="L182"/>
  <c r="M182" s="1"/>
  <c r="AG182" s="1"/>
  <c r="L184"/>
  <c r="M184" s="1"/>
  <c r="AG184" s="1"/>
  <c r="L186"/>
  <c r="M186" s="1"/>
  <c r="AG186" s="1"/>
  <c r="L187"/>
  <c r="M187" s="1"/>
  <c r="AG187" s="1"/>
  <c r="L190"/>
  <c r="M190" s="1"/>
  <c r="AG190" s="1"/>
  <c r="L192"/>
  <c r="M192" s="1"/>
  <c r="AG192" s="1"/>
  <c r="L194"/>
  <c r="M194" s="1"/>
  <c r="AG194" s="1"/>
  <c r="L196"/>
  <c r="M196" s="1"/>
  <c r="AG196" s="1"/>
  <c r="L198"/>
  <c r="M198" s="1"/>
  <c r="AG198" s="1"/>
  <c r="L200"/>
  <c r="M200" s="1"/>
  <c r="AG200" s="1"/>
  <c r="L203"/>
  <c r="M203" s="1"/>
  <c r="AG203" s="1"/>
  <c r="L205"/>
  <c r="M205" s="1"/>
  <c r="AG205" s="1"/>
  <c r="L207"/>
  <c r="M207" s="1"/>
  <c r="AG207" s="1"/>
  <c r="L209"/>
  <c r="M209" s="1"/>
  <c r="AG209" s="1"/>
  <c r="L211"/>
  <c r="M211" s="1"/>
  <c r="AG211" s="1"/>
  <c r="L213"/>
  <c r="M213" s="1"/>
  <c r="AG213" s="1"/>
  <c r="L216"/>
  <c r="M216" s="1"/>
  <c r="AG216" s="1"/>
  <c r="L218"/>
  <c r="M218" s="1"/>
  <c r="AG218" s="1"/>
  <c r="L220"/>
  <c r="M220" s="1"/>
  <c r="AG220" s="1"/>
  <c r="L222"/>
  <c r="M222" s="1"/>
  <c r="AG222" s="1"/>
  <c r="L224"/>
  <c r="M224" s="1"/>
  <c r="AG224" s="1"/>
  <c r="L226"/>
  <c r="M226" s="1"/>
  <c r="AG226" s="1"/>
  <c r="L228"/>
  <c r="M228" s="1"/>
  <c r="AG228" s="1"/>
  <c r="L231"/>
  <c r="M231" s="1"/>
  <c r="AG231" s="1"/>
  <c r="L233"/>
  <c r="M233" s="1"/>
  <c r="AG233" s="1"/>
  <c r="L235"/>
  <c r="M235" s="1"/>
  <c r="AG235" s="1"/>
  <c r="L237"/>
  <c r="M237" s="1"/>
  <c r="AG237" s="1"/>
  <c r="L240"/>
  <c r="M240" s="1"/>
  <c r="AG240" s="1"/>
  <c r="L242"/>
  <c r="M242" s="1"/>
  <c r="AG242" s="1"/>
  <c r="L244"/>
  <c r="M244" s="1"/>
  <c r="AG244" s="1"/>
  <c r="L246"/>
  <c r="M246" s="1"/>
  <c r="AG246" s="1"/>
  <c r="L249"/>
  <c r="M249" s="1"/>
  <c r="AG249" s="1"/>
  <c r="L251"/>
  <c r="M251" s="1"/>
  <c r="AG251" s="1"/>
  <c r="L253"/>
  <c r="M253" s="1"/>
  <c r="AG253" s="1"/>
  <c r="L255"/>
  <c r="M255" s="1"/>
  <c r="AG255" s="1"/>
  <c r="L257"/>
  <c r="M257" s="1"/>
  <c r="AG257" s="1"/>
  <c r="L259"/>
  <c r="M259" s="1"/>
  <c r="AG259" s="1"/>
  <c r="L261"/>
  <c r="M261" s="1"/>
  <c r="AG261" s="1"/>
  <c r="L263"/>
  <c r="M263" s="1"/>
  <c r="AG263" s="1"/>
  <c r="L266"/>
  <c r="M266" s="1"/>
  <c r="AG266" s="1"/>
  <c r="L268"/>
  <c r="M268" s="1"/>
  <c r="AG268" s="1"/>
  <c r="L270"/>
  <c r="M270" s="1"/>
  <c r="AG270" s="1"/>
  <c r="L273"/>
  <c r="M273" s="1"/>
  <c r="AG273" s="1"/>
  <c r="L275"/>
  <c r="M275" s="1"/>
  <c r="AG275" s="1"/>
  <c r="L277"/>
  <c r="M277" s="1"/>
  <c r="AG277" s="1"/>
  <c r="L279"/>
  <c r="M279" s="1"/>
  <c r="AG279" s="1"/>
  <c r="L281"/>
  <c r="M281" s="1"/>
  <c r="AG281" s="1"/>
  <c r="L283"/>
  <c r="M283" s="1"/>
  <c r="AG283" s="1"/>
  <c r="L285"/>
  <c r="M285" s="1"/>
  <c r="AG285" s="1"/>
  <c r="L287"/>
  <c r="M287" s="1"/>
  <c r="AG287" s="1"/>
  <c r="L289"/>
  <c r="M289" s="1"/>
  <c r="AG289" s="1"/>
  <c r="L292"/>
  <c r="M292" s="1"/>
  <c r="AG292" s="1"/>
  <c r="L294"/>
  <c r="M294" s="1"/>
  <c r="AG294" s="1"/>
  <c r="L296"/>
  <c r="M296" s="1"/>
  <c r="AG296" s="1"/>
  <c r="L298"/>
  <c r="M298" s="1"/>
  <c r="AG298" s="1"/>
  <c r="L300"/>
  <c r="M300" s="1"/>
  <c r="AG300" s="1"/>
  <c r="L302"/>
  <c r="M302" s="1"/>
  <c r="AG302" s="1"/>
  <c r="L304"/>
  <c r="M304" s="1"/>
  <c r="AG304" s="1"/>
  <c r="L306"/>
  <c r="M306" s="1"/>
  <c r="AG306" s="1"/>
  <c r="L308"/>
  <c r="M308" s="1"/>
  <c r="AG308" s="1"/>
  <c r="L310"/>
  <c r="M310" s="1"/>
  <c r="AG310" s="1"/>
  <c r="L312"/>
  <c r="M312" s="1"/>
  <c r="AG312" s="1"/>
  <c r="L314"/>
  <c r="M314" s="1"/>
  <c r="AG314" s="1"/>
  <c r="L317"/>
  <c r="M317" s="1"/>
  <c r="AG317" s="1"/>
  <c r="L319"/>
  <c r="M319" s="1"/>
  <c r="AG319" s="1"/>
  <c r="L321"/>
  <c r="M321" s="1"/>
  <c r="AG321" s="1"/>
  <c r="L323"/>
  <c r="M323" s="1"/>
  <c r="AG323" s="1"/>
  <c r="L325"/>
  <c r="M325" s="1"/>
  <c r="AG325" s="1"/>
  <c r="L327"/>
  <c r="M327" s="1"/>
  <c r="AG327" s="1"/>
  <c r="L329"/>
  <c r="M329" s="1"/>
  <c r="AG329" s="1"/>
  <c r="L332"/>
  <c r="M332" s="1"/>
  <c r="AG332" s="1"/>
  <c r="L334"/>
  <c r="M334" s="1"/>
  <c r="AG334" s="1"/>
  <c r="L336"/>
  <c r="M336" s="1"/>
  <c r="AG336" s="1"/>
  <c r="L338"/>
  <c r="M338" s="1"/>
  <c r="AG338" s="1"/>
  <c r="L340"/>
  <c r="M340" s="1"/>
  <c r="AG340" s="1"/>
  <c r="L342"/>
  <c r="M342" s="1"/>
  <c r="AG342" s="1"/>
  <c r="L345"/>
  <c r="M345" s="1"/>
  <c r="AG345" s="1"/>
  <c r="L347"/>
  <c r="M347" s="1"/>
  <c r="AG347" s="1"/>
  <c r="L349"/>
  <c r="M349" s="1"/>
  <c r="AG349" s="1"/>
  <c r="L351"/>
  <c r="M351" s="1"/>
  <c r="AG351" s="1"/>
  <c r="L353"/>
  <c r="M353" s="1"/>
  <c r="AG353" s="1"/>
  <c r="L356"/>
  <c r="M356" s="1"/>
  <c r="AG356" s="1"/>
  <c r="L358"/>
  <c r="M358" s="1"/>
  <c r="AG358" s="1"/>
  <c r="L360"/>
  <c r="M360" s="1"/>
  <c r="AG360" s="1"/>
  <c r="L361"/>
  <c r="M361" s="1"/>
  <c r="AG361" s="1"/>
  <c r="L363"/>
  <c r="M363" s="1"/>
  <c r="AG363" s="1"/>
  <c r="L365"/>
  <c r="M365" s="1"/>
  <c r="AG365" s="1"/>
  <c r="L368"/>
  <c r="M368" s="1"/>
  <c r="AG368" s="1"/>
  <c r="L370"/>
  <c r="M370" s="1"/>
  <c r="AG370" s="1"/>
  <c r="L372"/>
  <c r="M372" s="1"/>
  <c r="AG372" s="1"/>
  <c r="L374"/>
  <c r="M374" s="1"/>
  <c r="AG374" s="1"/>
  <c r="L376"/>
  <c r="M376" s="1"/>
  <c r="AG376" s="1"/>
  <c r="L378"/>
  <c r="M378" s="1"/>
  <c r="AG378" s="1"/>
  <c r="M8"/>
  <c r="AG8" s="1"/>
  <c r="M10"/>
  <c r="AG10" s="1"/>
  <c r="M12"/>
  <c r="AG12" s="1"/>
  <c r="M14"/>
  <c r="AG14" s="1"/>
  <c r="M16"/>
  <c r="AG16" s="1"/>
  <c r="L29"/>
  <c r="M29" s="1"/>
  <c r="AG29" s="1"/>
  <c r="L31"/>
  <c r="M31" s="1"/>
  <c r="AG31" s="1"/>
  <c r="L33"/>
  <c r="M33" s="1"/>
  <c r="AG33" s="1"/>
  <c r="L35"/>
  <c r="M35" s="1"/>
  <c r="AG35" s="1"/>
  <c r="L37"/>
  <c r="M37" s="1"/>
  <c r="AG37" s="1"/>
  <c r="L39"/>
  <c r="M39" s="1"/>
  <c r="AG39" s="1"/>
  <c r="L41"/>
  <c r="M41" s="1"/>
  <c r="AG41" s="1"/>
  <c r="L43"/>
  <c r="M43" s="1"/>
  <c r="AG43" s="1"/>
  <c r="L45"/>
  <c r="M45" s="1"/>
  <c r="AG45" s="1"/>
  <c r="L47"/>
  <c r="M47" s="1"/>
  <c r="AG47" s="1"/>
  <c r="L49"/>
  <c r="M49" s="1"/>
  <c r="AG49" s="1"/>
  <c r="L51"/>
  <c r="M51" s="1"/>
  <c r="AG51" s="1"/>
  <c r="L53"/>
  <c r="M53" s="1"/>
  <c r="AG53" s="1"/>
  <c r="L57"/>
  <c r="M57" s="1"/>
  <c r="L59"/>
  <c r="M59" s="1"/>
  <c r="AG59" s="1"/>
  <c r="L61"/>
  <c r="M61" s="1"/>
  <c r="AG61" s="1"/>
  <c r="L64"/>
  <c r="M64" s="1"/>
  <c r="AG64" s="1"/>
  <c r="L66"/>
  <c r="M66" s="1"/>
  <c r="AG66" s="1"/>
  <c r="L69"/>
  <c r="M69" s="1"/>
  <c r="AG69" s="1"/>
  <c r="L71"/>
  <c r="M71" s="1"/>
  <c r="AG71" s="1"/>
  <c r="L73"/>
  <c r="M73" s="1"/>
  <c r="AG73" s="1"/>
  <c r="L76"/>
  <c r="M76" s="1"/>
  <c r="AG76" s="1"/>
  <c r="L78"/>
  <c r="M78" s="1"/>
  <c r="AG78" s="1"/>
  <c r="L80"/>
  <c r="M80" s="1"/>
  <c r="AG80" s="1"/>
  <c r="L83"/>
  <c r="M83" s="1"/>
  <c r="AG83" s="1"/>
  <c r="L85"/>
  <c r="M85" s="1"/>
  <c r="AG85" s="1"/>
  <c r="L87"/>
  <c r="M87" s="1"/>
  <c r="AG87" s="1"/>
  <c r="L89"/>
  <c r="M89" s="1"/>
  <c r="AG89" s="1"/>
  <c r="L92"/>
  <c r="M92" s="1"/>
  <c r="AG92" s="1"/>
  <c r="L94"/>
  <c r="M94" s="1"/>
  <c r="AG94" s="1"/>
  <c r="L96"/>
  <c r="M96" s="1"/>
  <c r="AG96" s="1"/>
  <c r="L98"/>
  <c r="M98" s="1"/>
  <c r="AG98" s="1"/>
  <c r="L101"/>
  <c r="M101" s="1"/>
  <c r="AG101" s="1"/>
  <c r="L103"/>
  <c r="M103" s="1"/>
  <c r="AG103" s="1"/>
  <c r="L105"/>
  <c r="M105" s="1"/>
  <c r="AG105" s="1"/>
  <c r="L107"/>
  <c r="M107" s="1"/>
  <c r="AG107" s="1"/>
  <c r="L109"/>
  <c r="M109" s="1"/>
  <c r="AG109" s="1"/>
  <c r="L111"/>
  <c r="M111" s="1"/>
  <c r="AG111" s="1"/>
  <c r="L113"/>
  <c r="M113" s="1"/>
  <c r="AG113" s="1"/>
  <c r="L116"/>
  <c r="M116" s="1"/>
  <c r="AG116" s="1"/>
  <c r="L118"/>
  <c r="M118" s="1"/>
  <c r="AG118" s="1"/>
  <c r="L120"/>
  <c r="M120" s="1"/>
  <c r="AG120" s="1"/>
  <c r="L122"/>
  <c r="M122" s="1"/>
  <c r="AG122" s="1"/>
  <c r="L124"/>
  <c r="M124" s="1"/>
  <c r="AG124" s="1"/>
  <c r="L126"/>
  <c r="M126" s="1"/>
  <c r="AG126" s="1"/>
  <c r="L128"/>
  <c r="M128" s="1"/>
  <c r="AG128" s="1"/>
  <c r="L131"/>
  <c r="M131" s="1"/>
  <c r="AG131" s="1"/>
  <c r="L133"/>
  <c r="M133" s="1"/>
  <c r="AG133" s="1"/>
  <c r="L135"/>
  <c r="M135" s="1"/>
  <c r="AG135" s="1"/>
  <c r="L137"/>
  <c r="M137" s="1"/>
  <c r="AG137" s="1"/>
  <c r="L140"/>
  <c r="M140" s="1"/>
  <c r="AG140" s="1"/>
  <c r="L142"/>
  <c r="M142" s="1"/>
  <c r="AG142" s="1"/>
  <c r="L143"/>
  <c r="M143" s="1"/>
  <c r="AG143" s="1"/>
  <c r="L145"/>
  <c r="M145" s="1"/>
  <c r="AG145" s="1"/>
  <c r="L148"/>
  <c r="M148" s="1"/>
  <c r="AG148" s="1"/>
  <c r="L150"/>
  <c r="M150" s="1"/>
  <c r="AG150" s="1"/>
  <c r="L152"/>
  <c r="M152" s="1"/>
  <c r="AG152" s="1"/>
  <c r="L155"/>
  <c r="M155" s="1"/>
  <c r="AG155" s="1"/>
  <c r="L157"/>
  <c r="M157" s="1"/>
  <c r="AG157" s="1"/>
  <c r="L159"/>
  <c r="M159" s="1"/>
  <c r="AG159" s="1"/>
  <c r="L161"/>
  <c r="M161" s="1"/>
  <c r="AG161" s="1"/>
  <c r="L163"/>
  <c r="M163" s="1"/>
  <c r="AG163" s="1"/>
  <c r="L165"/>
  <c r="M165" s="1"/>
  <c r="AG165" s="1"/>
  <c r="L168"/>
  <c r="M168" s="1"/>
  <c r="AG168" s="1"/>
  <c r="L170"/>
  <c r="M170" s="1"/>
  <c r="AG170" s="1"/>
  <c r="L172"/>
  <c r="M172" s="1"/>
  <c r="AG172" s="1"/>
  <c r="L174"/>
  <c r="M174" s="1"/>
  <c r="AG174" s="1"/>
  <c r="L176"/>
  <c r="M176" s="1"/>
  <c r="AG176" s="1"/>
  <c r="L178"/>
  <c r="M178" s="1"/>
  <c r="AG178" s="1"/>
  <c r="L180"/>
  <c r="M180" s="1"/>
  <c r="AG180" s="1"/>
  <c r="L183"/>
  <c r="M183" s="1"/>
  <c r="AG183" s="1"/>
  <c r="L185"/>
  <c r="M185" s="1"/>
  <c r="AG185" s="1"/>
  <c r="L189"/>
  <c r="M189" s="1"/>
  <c r="AG189" s="1"/>
  <c r="L191"/>
  <c r="M191" s="1"/>
  <c r="AG191" s="1"/>
  <c r="L193"/>
  <c r="M193" s="1"/>
  <c r="AG193" s="1"/>
  <c r="L195"/>
  <c r="M195" s="1"/>
  <c r="AG195" s="1"/>
  <c r="L197"/>
  <c r="M197" s="1"/>
  <c r="AG197" s="1"/>
  <c r="L199"/>
  <c r="M199" s="1"/>
  <c r="AG199" s="1"/>
  <c r="L201"/>
  <c r="M201" s="1"/>
  <c r="AG201" s="1"/>
  <c r="L204"/>
  <c r="M204" s="1"/>
  <c r="AG204" s="1"/>
  <c r="L206"/>
  <c r="M206" s="1"/>
  <c r="AG206" s="1"/>
  <c r="L208"/>
  <c r="M208" s="1"/>
  <c r="AG208" s="1"/>
  <c r="L210"/>
  <c r="M210" s="1"/>
  <c r="AG210" s="1"/>
  <c r="L212"/>
  <c r="M212" s="1"/>
  <c r="AG212" s="1"/>
  <c r="L214"/>
  <c r="M214" s="1"/>
  <c r="AG214" s="1"/>
  <c r="L217"/>
  <c r="M217" s="1"/>
  <c r="AG217" s="1"/>
  <c r="L219"/>
  <c r="M219" s="1"/>
  <c r="AG219" s="1"/>
  <c r="L221"/>
  <c r="M221" s="1"/>
  <c r="AG221" s="1"/>
  <c r="L223"/>
  <c r="M223" s="1"/>
  <c r="AG223" s="1"/>
  <c r="L225"/>
  <c r="M225" s="1"/>
  <c r="AG225" s="1"/>
  <c r="L227"/>
  <c r="M227" s="1"/>
  <c r="AG227" s="1"/>
  <c r="L230"/>
  <c r="M230" s="1"/>
  <c r="AG230" s="1"/>
  <c r="L232"/>
  <c r="M232" s="1"/>
  <c r="AG232" s="1"/>
  <c r="L234"/>
  <c r="M234" s="1"/>
  <c r="AG234" s="1"/>
  <c r="L236"/>
  <c r="M236" s="1"/>
  <c r="AG236" s="1"/>
  <c r="L238"/>
  <c r="M238" s="1"/>
  <c r="AG238" s="1"/>
  <c r="L241"/>
  <c r="M241" s="1"/>
  <c r="AG241" s="1"/>
  <c r="L243"/>
  <c r="M243" s="1"/>
  <c r="AG243" s="1"/>
  <c r="L245"/>
  <c r="M245" s="1"/>
  <c r="AG245" s="1"/>
  <c r="L247"/>
  <c r="M247" s="1"/>
  <c r="AG247" s="1"/>
  <c r="L250"/>
  <c r="M250" s="1"/>
  <c r="AG250" s="1"/>
  <c r="L252"/>
  <c r="M252" s="1"/>
  <c r="AG252" s="1"/>
  <c r="L254"/>
  <c r="M254" s="1"/>
  <c r="AG254" s="1"/>
  <c r="L256"/>
  <c r="M256" s="1"/>
  <c r="AG256" s="1"/>
  <c r="L258"/>
  <c r="M258" s="1"/>
  <c r="AG258" s="1"/>
  <c r="L260"/>
  <c r="M260" s="1"/>
  <c r="AG260" s="1"/>
  <c r="L262"/>
  <c r="M262" s="1"/>
  <c r="AG262" s="1"/>
  <c r="L265"/>
  <c r="M265" s="1"/>
  <c r="AG265" s="1"/>
  <c r="L267"/>
  <c r="M267" s="1"/>
  <c r="AG267" s="1"/>
  <c r="L269"/>
  <c r="M269" s="1"/>
  <c r="AG269" s="1"/>
  <c r="L271"/>
  <c r="M271" s="1"/>
  <c r="AG271" s="1"/>
  <c r="L274"/>
  <c r="M274" s="1"/>
  <c r="AG274" s="1"/>
  <c r="L276"/>
  <c r="M276" s="1"/>
  <c r="AG276" s="1"/>
  <c r="L278"/>
  <c r="M278" s="1"/>
  <c r="AG278" s="1"/>
  <c r="L280"/>
  <c r="M280" s="1"/>
  <c r="AG280" s="1"/>
  <c r="L282"/>
  <c r="M282" s="1"/>
  <c r="AG282" s="1"/>
  <c r="L284"/>
  <c r="M284" s="1"/>
  <c r="AG284" s="1"/>
  <c r="L286"/>
  <c r="M286" s="1"/>
  <c r="AG286" s="1"/>
  <c r="L288"/>
  <c r="M288" s="1"/>
  <c r="AG288" s="1"/>
  <c r="L291"/>
  <c r="M291" s="1"/>
  <c r="AG291" s="1"/>
  <c r="L293"/>
  <c r="M293" s="1"/>
  <c r="AG293" s="1"/>
  <c r="L295"/>
  <c r="M295" s="1"/>
  <c r="AG295" s="1"/>
  <c r="L297"/>
  <c r="M297" s="1"/>
  <c r="AG297" s="1"/>
  <c r="L299"/>
  <c r="M299" s="1"/>
  <c r="AG299" s="1"/>
  <c r="L301"/>
  <c r="M301" s="1"/>
  <c r="AG301" s="1"/>
  <c r="L303"/>
  <c r="M303" s="1"/>
  <c r="AG303" s="1"/>
  <c r="L305"/>
  <c r="M305" s="1"/>
  <c r="AG305" s="1"/>
  <c r="L307"/>
  <c r="M307" s="1"/>
  <c r="AG307" s="1"/>
  <c r="L309"/>
  <c r="M309" s="1"/>
  <c r="AG309" s="1"/>
  <c r="L311"/>
  <c r="M311" s="1"/>
  <c r="AG311" s="1"/>
  <c r="L313"/>
  <c r="M313" s="1"/>
  <c r="AG313" s="1"/>
  <c r="L316"/>
  <c r="M316" s="1"/>
  <c r="AG316" s="1"/>
  <c r="L318"/>
  <c r="M318" s="1"/>
  <c r="AG318" s="1"/>
  <c r="L320"/>
  <c r="M320" s="1"/>
  <c r="AG320" s="1"/>
  <c r="L322"/>
  <c r="M322" s="1"/>
  <c r="AG322" s="1"/>
  <c r="L324"/>
  <c r="M324" s="1"/>
  <c r="AG324" s="1"/>
  <c r="L326"/>
  <c r="M326" s="1"/>
  <c r="AG326" s="1"/>
  <c r="L328"/>
  <c r="M328" s="1"/>
  <c r="AG328" s="1"/>
  <c r="L330"/>
  <c r="M330" s="1"/>
  <c r="AG330" s="1"/>
  <c r="L333"/>
  <c r="M333" s="1"/>
  <c r="AG333" s="1"/>
  <c r="L335"/>
  <c r="M335" s="1"/>
  <c r="AG335" s="1"/>
  <c r="L337"/>
  <c r="M337" s="1"/>
  <c r="AG337" s="1"/>
  <c r="L339"/>
  <c r="M339" s="1"/>
  <c r="AG339" s="1"/>
  <c r="L341"/>
  <c r="M341" s="1"/>
  <c r="AG341" s="1"/>
  <c r="L344"/>
  <c r="M344" s="1"/>
  <c r="AG344" s="1"/>
  <c r="L346"/>
  <c r="M346" s="1"/>
  <c r="AG346" s="1"/>
  <c r="L348"/>
  <c r="M348" s="1"/>
  <c r="AG348" s="1"/>
  <c r="L350"/>
  <c r="M350" s="1"/>
  <c r="AG350" s="1"/>
  <c r="L352"/>
  <c r="M352" s="1"/>
  <c r="AG352" s="1"/>
  <c r="L354"/>
  <c r="M354" s="1"/>
  <c r="AG354" s="1"/>
  <c r="L357"/>
  <c r="M357" s="1"/>
  <c r="AG357" s="1"/>
  <c r="L359"/>
  <c r="M359" s="1"/>
  <c r="AG359" s="1"/>
  <c r="L362"/>
  <c r="M362" s="1"/>
  <c r="AG362" s="1"/>
  <c r="L364"/>
  <c r="M364" s="1"/>
  <c r="AG364" s="1"/>
  <c r="L367"/>
  <c r="M367" s="1"/>
  <c r="AG367" s="1"/>
  <c r="L369"/>
  <c r="M369" s="1"/>
  <c r="AG369" s="1"/>
  <c r="L371"/>
  <c r="M371" s="1"/>
  <c r="AG371" s="1"/>
  <c r="L373"/>
  <c r="M373" s="1"/>
  <c r="AG373" s="1"/>
  <c r="L375"/>
  <c r="M375" s="1"/>
  <c r="AG375" s="1"/>
  <c r="L377"/>
  <c r="M377" s="1"/>
  <c r="AG377" s="1"/>
  <c r="C28"/>
  <c r="D28" s="1"/>
  <c r="C57"/>
  <c r="D57" s="1"/>
  <c r="D7"/>
  <c r="AG7" l="1"/>
  <c r="K7" s="1"/>
  <c r="AG57"/>
  <c r="W57" s="1"/>
  <c r="AG28"/>
  <c r="AG67"/>
  <c r="W67" s="1"/>
  <c r="B377"/>
  <c r="W377" s="1"/>
  <c r="B344"/>
  <c r="W344" s="1"/>
  <c r="B326"/>
  <c r="W326" s="1"/>
  <c r="B309"/>
  <c r="W309" s="1"/>
  <c r="B293"/>
  <c r="W293" s="1"/>
  <c r="B276"/>
  <c r="W276" s="1"/>
  <c r="B258"/>
  <c r="W258" s="1"/>
  <c r="B241"/>
  <c r="W241" s="1"/>
  <c r="B223"/>
  <c r="W223" s="1"/>
  <c r="B206"/>
  <c r="W206" s="1"/>
  <c r="B197"/>
  <c r="W197" s="1"/>
  <c r="B168"/>
  <c r="W168" s="1"/>
  <c r="B150"/>
  <c r="W150" s="1"/>
  <c r="B133"/>
  <c r="W133" s="1"/>
  <c r="B116"/>
  <c r="W116" s="1"/>
  <c r="B98"/>
  <c r="W98" s="1"/>
  <c r="B71"/>
  <c r="W71" s="1"/>
  <c r="B378"/>
  <c r="B370"/>
  <c r="W370" s="1"/>
  <c r="B361"/>
  <c r="W361" s="1"/>
  <c r="B353"/>
  <c r="W353" s="1"/>
  <c r="B345"/>
  <c r="W345" s="1"/>
  <c r="B336"/>
  <c r="W336" s="1"/>
  <c r="B327"/>
  <c r="W327" s="1"/>
  <c r="B319"/>
  <c r="W319" s="1"/>
  <c r="B310"/>
  <c r="W310" s="1"/>
  <c r="B302"/>
  <c r="W302" s="1"/>
  <c r="B294"/>
  <c r="W294" s="1"/>
  <c r="B285"/>
  <c r="W285" s="1"/>
  <c r="B277"/>
  <c r="W277" s="1"/>
  <c r="B268"/>
  <c r="W268" s="1"/>
  <c r="B259"/>
  <c r="W259" s="1"/>
  <c r="B251"/>
  <c r="W251" s="1"/>
  <c r="B242"/>
  <c r="W242" s="1"/>
  <c r="B233"/>
  <c r="W233" s="1"/>
  <c r="B224"/>
  <c r="W224" s="1"/>
  <c r="B216"/>
  <c r="W216" s="1"/>
  <c r="B207"/>
  <c r="W207" s="1"/>
  <c r="B198"/>
  <c r="W198" s="1"/>
  <c r="B186"/>
  <c r="W186" s="1"/>
  <c r="B182"/>
  <c r="W182" s="1"/>
  <c r="B169"/>
  <c r="W169" s="1"/>
  <c r="B151"/>
  <c r="W151" s="1"/>
  <c r="B134"/>
  <c r="W134" s="1"/>
  <c r="B112"/>
  <c r="W112" s="1"/>
  <c r="B95"/>
  <c r="W95" s="1"/>
  <c r="B77"/>
  <c r="W77" s="1"/>
  <c r="B50"/>
  <c r="B34"/>
  <c r="B13"/>
  <c r="B177"/>
  <c r="W177" s="1"/>
  <c r="B156"/>
  <c r="W156" s="1"/>
  <c r="B139"/>
  <c r="W139" s="1"/>
  <c r="B125"/>
  <c r="W125" s="1"/>
  <c r="B108"/>
  <c r="W108" s="1"/>
  <c r="B91"/>
  <c r="W91" s="1"/>
  <c r="B72"/>
  <c r="W72" s="1"/>
  <c r="B60"/>
  <c r="W60" s="1"/>
  <c r="B46"/>
  <c r="B30"/>
  <c r="B44"/>
  <c r="B364"/>
  <c r="W364" s="1"/>
  <c r="B348"/>
  <c r="W348" s="1"/>
  <c r="B330"/>
  <c r="W330" s="1"/>
  <c r="B313"/>
  <c r="W313" s="1"/>
  <c r="B297"/>
  <c r="W297" s="1"/>
  <c r="B280"/>
  <c r="W280" s="1"/>
  <c r="B262"/>
  <c r="W262" s="1"/>
  <c r="B245"/>
  <c r="W245" s="1"/>
  <c r="B227"/>
  <c r="W227" s="1"/>
  <c r="B210"/>
  <c r="W210" s="1"/>
  <c r="B172"/>
  <c r="W172" s="1"/>
  <c r="B155"/>
  <c r="W155" s="1"/>
  <c r="B137"/>
  <c r="W137" s="1"/>
  <c r="B120"/>
  <c r="W120" s="1"/>
  <c r="B103"/>
  <c r="W103" s="1"/>
  <c r="B85"/>
  <c r="W85" s="1"/>
  <c r="B76"/>
  <c r="W76" s="1"/>
  <c r="B59"/>
  <c r="W59" s="1"/>
  <c r="B49"/>
  <c r="B41"/>
  <c r="B33"/>
  <c r="B14"/>
  <c r="B141"/>
  <c r="W141" s="1"/>
  <c r="B119"/>
  <c r="W119" s="1"/>
  <c r="B106"/>
  <c r="W106" s="1"/>
  <c r="B88"/>
  <c r="W88" s="1"/>
  <c r="B74"/>
  <c r="W74" s="1"/>
  <c r="B58"/>
  <c r="W58" s="1"/>
  <c r="B32"/>
  <c r="B372"/>
  <c r="W372" s="1"/>
  <c r="B363"/>
  <c r="W363" s="1"/>
  <c r="B356"/>
  <c r="W356" s="1"/>
  <c r="B347"/>
  <c r="W347" s="1"/>
  <c r="B338"/>
  <c r="W338" s="1"/>
  <c r="B329"/>
  <c r="W329" s="1"/>
  <c r="B321"/>
  <c r="W321" s="1"/>
  <c r="B312"/>
  <c r="W312" s="1"/>
  <c r="B304"/>
  <c r="W304" s="1"/>
  <c r="B296"/>
  <c r="W296" s="1"/>
  <c r="B287"/>
  <c r="W287" s="1"/>
  <c r="B279"/>
  <c r="W279" s="1"/>
  <c r="B270"/>
  <c r="W270" s="1"/>
  <c r="B261"/>
  <c r="W261" s="1"/>
  <c r="B253"/>
  <c r="W253" s="1"/>
  <c r="B244"/>
  <c r="W244" s="1"/>
  <c r="B235"/>
  <c r="W235" s="1"/>
  <c r="B226"/>
  <c r="W226" s="1"/>
  <c r="B218"/>
  <c r="W218" s="1"/>
  <c r="B209"/>
  <c r="W209" s="1"/>
  <c r="B200"/>
  <c r="W200" s="1"/>
  <c r="B192"/>
  <c r="W192" s="1"/>
  <c r="B179"/>
  <c r="W179" s="1"/>
  <c r="B171"/>
  <c r="W171" s="1"/>
  <c r="B162"/>
  <c r="W162" s="1"/>
  <c r="B153"/>
  <c r="W153" s="1"/>
  <c r="B144"/>
  <c r="W144" s="1"/>
  <c r="B132"/>
  <c r="W132" s="1"/>
  <c r="B110"/>
  <c r="W110" s="1"/>
  <c r="B93"/>
  <c r="W93" s="1"/>
  <c r="B70"/>
  <c r="W70" s="1"/>
  <c r="B52"/>
  <c r="B9"/>
  <c r="B371"/>
  <c r="W371" s="1"/>
  <c r="B362"/>
  <c r="W362" s="1"/>
  <c r="B354"/>
  <c r="W354" s="1"/>
  <c r="B346"/>
  <c r="W346" s="1"/>
  <c r="B337"/>
  <c r="W337" s="1"/>
  <c r="B328"/>
  <c r="W328" s="1"/>
  <c r="B320"/>
  <c r="W320" s="1"/>
  <c r="B311"/>
  <c r="W311" s="1"/>
  <c r="B303"/>
  <c r="W303" s="1"/>
  <c r="B295"/>
  <c r="W295" s="1"/>
  <c r="B286"/>
  <c r="W286" s="1"/>
  <c r="B278"/>
  <c r="W278" s="1"/>
  <c r="B269"/>
  <c r="W269" s="1"/>
  <c r="B260"/>
  <c r="W260" s="1"/>
  <c r="B252"/>
  <c r="W252" s="1"/>
  <c r="B243"/>
  <c r="W243" s="1"/>
  <c r="B234"/>
  <c r="W234" s="1"/>
  <c r="B225"/>
  <c r="W225" s="1"/>
  <c r="B217"/>
  <c r="W217" s="1"/>
  <c r="B208"/>
  <c r="W208" s="1"/>
  <c r="B199"/>
  <c r="W199" s="1"/>
  <c r="B191"/>
  <c r="W191" s="1"/>
  <c r="B185"/>
  <c r="W185" s="1"/>
  <c r="B178"/>
  <c r="W178" s="1"/>
  <c r="B170"/>
  <c r="W170" s="1"/>
  <c r="B161"/>
  <c r="W161" s="1"/>
  <c r="B152"/>
  <c r="W152" s="1"/>
  <c r="B143"/>
  <c r="W143" s="1"/>
  <c r="B135"/>
  <c r="W135" s="1"/>
  <c r="B126"/>
  <c r="W126" s="1"/>
  <c r="B118"/>
  <c r="W118" s="1"/>
  <c r="B109"/>
  <c r="W109" s="1"/>
  <c r="B101"/>
  <c r="B92"/>
  <c r="W92" s="1"/>
  <c r="B83"/>
  <c r="W83" s="1"/>
  <c r="B73"/>
  <c r="W73" s="1"/>
  <c r="B66"/>
  <c r="W66" s="1"/>
  <c r="AS55" i="7"/>
  <c r="B47" i="8"/>
  <c r="B39"/>
  <c r="B31"/>
  <c r="B12"/>
  <c r="B373"/>
  <c r="W373" s="1"/>
  <c r="B357"/>
  <c r="W357" s="1"/>
  <c r="B339"/>
  <c r="W339" s="1"/>
  <c r="B322"/>
  <c r="W322" s="1"/>
  <c r="B305"/>
  <c r="W305" s="1"/>
  <c r="B288"/>
  <c r="W288" s="1"/>
  <c r="B271"/>
  <c r="W271" s="1"/>
  <c r="B254"/>
  <c r="W254" s="1"/>
  <c r="B236"/>
  <c r="W236" s="1"/>
  <c r="B219"/>
  <c r="W219" s="1"/>
  <c r="B201"/>
  <c r="W201" s="1"/>
  <c r="B193"/>
  <c r="W193" s="1"/>
  <c r="B180"/>
  <c r="W180" s="1"/>
  <c r="B163"/>
  <c r="W163" s="1"/>
  <c r="B145"/>
  <c r="W145" s="1"/>
  <c r="B128"/>
  <c r="W128" s="1"/>
  <c r="B111"/>
  <c r="W111" s="1"/>
  <c r="B94"/>
  <c r="W94" s="1"/>
  <c r="B374"/>
  <c r="W374" s="1"/>
  <c r="B365"/>
  <c r="W365" s="1"/>
  <c r="B358"/>
  <c r="W358" s="1"/>
  <c r="B349"/>
  <c r="W349" s="1"/>
  <c r="B340"/>
  <c r="W340" s="1"/>
  <c r="B332"/>
  <c r="W332" s="1"/>
  <c r="B323"/>
  <c r="W323" s="1"/>
  <c r="B314"/>
  <c r="W314" s="1"/>
  <c r="B306"/>
  <c r="W306" s="1"/>
  <c r="B298"/>
  <c r="W298" s="1"/>
  <c r="B289"/>
  <c r="W289" s="1"/>
  <c r="B281"/>
  <c r="W281" s="1"/>
  <c r="B273"/>
  <c r="W273" s="1"/>
  <c r="B263"/>
  <c r="W263" s="1"/>
  <c r="B255"/>
  <c r="W255" s="1"/>
  <c r="B246"/>
  <c r="W246" s="1"/>
  <c r="B237"/>
  <c r="W237" s="1"/>
  <c r="B228"/>
  <c r="W228" s="1"/>
  <c r="B220"/>
  <c r="W220" s="1"/>
  <c r="B211"/>
  <c r="W211" s="1"/>
  <c r="B203"/>
  <c r="W203" s="1"/>
  <c r="B190"/>
  <c r="W190" s="1"/>
  <c r="B173"/>
  <c r="W173" s="1"/>
  <c r="B160"/>
  <c r="W160" s="1"/>
  <c r="B121"/>
  <c r="W121" s="1"/>
  <c r="B104"/>
  <c r="W104" s="1"/>
  <c r="B86"/>
  <c r="W86" s="1"/>
  <c r="B65"/>
  <c r="W65" s="1"/>
  <c r="B42"/>
  <c r="B15"/>
  <c r="B40"/>
  <c r="B194"/>
  <c r="W194" s="1"/>
  <c r="B164"/>
  <c r="W164" s="1"/>
  <c r="B146"/>
  <c r="W146" s="1"/>
  <c r="B129"/>
  <c r="W129" s="1"/>
  <c r="B117"/>
  <c r="W117" s="1"/>
  <c r="B99"/>
  <c r="W99" s="1"/>
  <c r="B82"/>
  <c r="W82" s="1"/>
  <c r="B54"/>
  <c r="B38"/>
  <c r="B11"/>
  <c r="AS27" i="7"/>
  <c r="B369" i="8"/>
  <c r="W369" s="1"/>
  <c r="B352"/>
  <c r="W352" s="1"/>
  <c r="B335"/>
  <c r="W335" s="1"/>
  <c r="B318"/>
  <c r="W318" s="1"/>
  <c r="B301"/>
  <c r="W301" s="1"/>
  <c r="B284"/>
  <c r="W284" s="1"/>
  <c r="B267"/>
  <c r="W267" s="1"/>
  <c r="B250"/>
  <c r="W250" s="1"/>
  <c r="B232"/>
  <c r="W232" s="1"/>
  <c r="B214"/>
  <c r="W214" s="1"/>
  <c r="B189"/>
  <c r="B176"/>
  <c r="W176" s="1"/>
  <c r="B159"/>
  <c r="W159" s="1"/>
  <c r="B142"/>
  <c r="W142" s="1"/>
  <c r="B124"/>
  <c r="W124" s="1"/>
  <c r="B107"/>
  <c r="W107" s="1"/>
  <c r="B89"/>
  <c r="W89" s="1"/>
  <c r="B80"/>
  <c r="W80" s="1"/>
  <c r="B64"/>
  <c r="W64" s="1"/>
  <c r="B53"/>
  <c r="B45"/>
  <c r="B37"/>
  <c r="B29"/>
  <c r="B10"/>
  <c r="B127"/>
  <c r="W127" s="1"/>
  <c r="B115"/>
  <c r="W115" s="1"/>
  <c r="B97"/>
  <c r="W97" s="1"/>
  <c r="B79"/>
  <c r="W79" s="1"/>
  <c r="B48"/>
  <c r="B376"/>
  <c r="W376" s="1"/>
  <c r="B368"/>
  <c r="W368" s="1"/>
  <c r="B360"/>
  <c r="W360" s="1"/>
  <c r="B351"/>
  <c r="W351" s="1"/>
  <c r="B342"/>
  <c r="W342" s="1"/>
  <c r="B334"/>
  <c r="W334" s="1"/>
  <c r="B325"/>
  <c r="W325" s="1"/>
  <c r="B317"/>
  <c r="W317" s="1"/>
  <c r="B308"/>
  <c r="W308" s="1"/>
  <c r="B300"/>
  <c r="W300" s="1"/>
  <c r="B292"/>
  <c r="W292" s="1"/>
  <c r="B283"/>
  <c r="W283" s="1"/>
  <c r="B275"/>
  <c r="W275" s="1"/>
  <c r="B266"/>
  <c r="W266" s="1"/>
  <c r="B257"/>
  <c r="W257" s="1"/>
  <c r="B249"/>
  <c r="W249" s="1"/>
  <c r="B240"/>
  <c r="W240" s="1"/>
  <c r="B231"/>
  <c r="W231" s="1"/>
  <c r="B222"/>
  <c r="W222" s="1"/>
  <c r="B213"/>
  <c r="W213" s="1"/>
  <c r="B205"/>
  <c r="W205" s="1"/>
  <c r="B196"/>
  <c r="W196" s="1"/>
  <c r="B187"/>
  <c r="W187" s="1"/>
  <c r="B184"/>
  <c r="W184" s="1"/>
  <c r="B175"/>
  <c r="W175" s="1"/>
  <c r="B166"/>
  <c r="W166" s="1"/>
  <c r="B158"/>
  <c r="W158" s="1"/>
  <c r="B149"/>
  <c r="W149" s="1"/>
  <c r="B136"/>
  <c r="W136" s="1"/>
  <c r="B123"/>
  <c r="W123" s="1"/>
  <c r="B102"/>
  <c r="W102" s="1"/>
  <c r="B84"/>
  <c r="W84" s="1"/>
  <c r="B63"/>
  <c r="W63" s="1"/>
  <c r="B36"/>
  <c r="B375"/>
  <c r="W375" s="1"/>
  <c r="B367"/>
  <c r="W367" s="1"/>
  <c r="B359"/>
  <c r="W359" s="1"/>
  <c r="B350"/>
  <c r="W350" s="1"/>
  <c r="B341"/>
  <c r="W341" s="1"/>
  <c r="B333"/>
  <c r="W333" s="1"/>
  <c r="B324"/>
  <c r="W324" s="1"/>
  <c r="B316"/>
  <c r="W316" s="1"/>
  <c r="B307"/>
  <c r="W307" s="1"/>
  <c r="B299"/>
  <c r="W299" s="1"/>
  <c r="B291"/>
  <c r="W291" s="1"/>
  <c r="B282"/>
  <c r="W282" s="1"/>
  <c r="B274"/>
  <c r="W274" s="1"/>
  <c r="B265"/>
  <c r="W265" s="1"/>
  <c r="B256"/>
  <c r="W256" s="1"/>
  <c r="B247"/>
  <c r="W247" s="1"/>
  <c r="B238"/>
  <c r="W238" s="1"/>
  <c r="B230"/>
  <c r="W230" s="1"/>
  <c r="B221"/>
  <c r="W221" s="1"/>
  <c r="B212"/>
  <c r="W212" s="1"/>
  <c r="B204"/>
  <c r="W204" s="1"/>
  <c r="B195"/>
  <c r="W195" s="1"/>
  <c r="B183"/>
  <c r="W183" s="1"/>
  <c r="B174"/>
  <c r="W174" s="1"/>
  <c r="B165"/>
  <c r="W165" s="1"/>
  <c r="B157"/>
  <c r="W157" s="1"/>
  <c r="B148"/>
  <c r="W148" s="1"/>
  <c r="B140"/>
  <c r="W140" s="1"/>
  <c r="B131"/>
  <c r="W131" s="1"/>
  <c r="B122"/>
  <c r="W122" s="1"/>
  <c r="B113"/>
  <c r="W113" s="1"/>
  <c r="B105"/>
  <c r="W105" s="1"/>
  <c r="B96"/>
  <c r="W96" s="1"/>
  <c r="B87"/>
  <c r="W87" s="1"/>
  <c r="B78"/>
  <c r="W78" s="1"/>
  <c r="B69"/>
  <c r="W69" s="1"/>
  <c r="B61"/>
  <c r="W61" s="1"/>
  <c r="B51"/>
  <c r="B43"/>
  <c r="B35"/>
  <c r="B8"/>
  <c r="E57" l="1"/>
  <c r="N57"/>
  <c r="K51"/>
  <c r="Z51"/>
  <c r="W51"/>
  <c r="AC51"/>
  <c r="K36"/>
  <c r="W36"/>
  <c r="Z36"/>
  <c r="AC36"/>
  <c r="K48"/>
  <c r="W48"/>
  <c r="AC48"/>
  <c r="Z48"/>
  <c r="K29"/>
  <c r="AC29"/>
  <c r="Z29"/>
  <c r="W29"/>
  <c r="K45"/>
  <c r="AC45"/>
  <c r="Z45"/>
  <c r="W45"/>
  <c r="E189"/>
  <c r="W189"/>
  <c r="K54"/>
  <c r="W54"/>
  <c r="AC54"/>
  <c r="Z54"/>
  <c r="K40"/>
  <c r="W40"/>
  <c r="Z40"/>
  <c r="AC40"/>
  <c r="K42"/>
  <c r="AC42"/>
  <c r="W42"/>
  <c r="Z42"/>
  <c r="K31"/>
  <c r="Z31"/>
  <c r="AC31"/>
  <c r="W31"/>
  <c r="K47"/>
  <c r="Z47"/>
  <c r="AC47"/>
  <c r="W47"/>
  <c r="N101"/>
  <c r="W101"/>
  <c r="K52"/>
  <c r="W52"/>
  <c r="Z52"/>
  <c r="AC52"/>
  <c r="K32"/>
  <c r="W32"/>
  <c r="AC32"/>
  <c r="Z32"/>
  <c r="K33"/>
  <c r="W33"/>
  <c r="AC33"/>
  <c r="Z33"/>
  <c r="K49"/>
  <c r="AC49"/>
  <c r="Z49"/>
  <c r="W49"/>
  <c r="K30"/>
  <c r="W30"/>
  <c r="AC30"/>
  <c r="Z30"/>
  <c r="K50"/>
  <c r="W50"/>
  <c r="Z50"/>
  <c r="AC50"/>
  <c r="W378"/>
  <c r="N378"/>
  <c r="E378"/>
  <c r="W28"/>
  <c r="AC28"/>
  <c r="Z28"/>
  <c r="W55"/>
  <c r="K35"/>
  <c r="Z35"/>
  <c r="W35"/>
  <c r="AC35"/>
  <c r="K43"/>
  <c r="Z43"/>
  <c r="W43"/>
  <c r="AC43"/>
  <c r="K37"/>
  <c r="AC37"/>
  <c r="Z37"/>
  <c r="W37"/>
  <c r="K53"/>
  <c r="AC53"/>
  <c r="Z53"/>
  <c r="W53"/>
  <c r="K38"/>
  <c r="W38"/>
  <c r="AC38"/>
  <c r="Z38"/>
  <c r="K39"/>
  <c r="Z39"/>
  <c r="AC39"/>
  <c r="W39"/>
  <c r="K41"/>
  <c r="AC41"/>
  <c r="Z41"/>
  <c r="W41"/>
  <c r="K44"/>
  <c r="W44"/>
  <c r="Z44"/>
  <c r="AC44"/>
  <c r="K46"/>
  <c r="W46"/>
  <c r="AC46"/>
  <c r="Z46"/>
  <c r="K34"/>
  <c r="W34"/>
  <c r="Z34"/>
  <c r="AC34"/>
  <c r="E67"/>
  <c r="K28"/>
  <c r="N8"/>
  <c r="K11"/>
  <c r="K13"/>
  <c r="K16"/>
  <c r="K10"/>
  <c r="K15"/>
  <c r="K12"/>
  <c r="K9"/>
  <c r="K14"/>
  <c r="AS379" i="7"/>
  <c r="K8" i="8"/>
  <c r="N364"/>
  <c r="E8"/>
  <c r="E16"/>
  <c r="N16"/>
  <c r="E35"/>
  <c r="N35"/>
  <c r="E43"/>
  <c r="N43"/>
  <c r="E51"/>
  <c r="N51"/>
  <c r="E61"/>
  <c r="N61"/>
  <c r="E69"/>
  <c r="N69"/>
  <c r="E78"/>
  <c r="N78"/>
  <c r="E87"/>
  <c r="N87"/>
  <c r="E96"/>
  <c r="N96"/>
  <c r="E105"/>
  <c r="N105"/>
  <c r="E113"/>
  <c r="N113"/>
  <c r="E122"/>
  <c r="N122"/>
  <c r="E131"/>
  <c r="N131"/>
  <c r="E140"/>
  <c r="N140"/>
  <c r="E148"/>
  <c r="N148"/>
  <c r="E157"/>
  <c r="N157"/>
  <c r="N165"/>
  <c r="E165"/>
  <c r="N174"/>
  <c r="E174"/>
  <c r="N183"/>
  <c r="E183"/>
  <c r="N195"/>
  <c r="E195"/>
  <c r="N204"/>
  <c r="E204"/>
  <c r="N212"/>
  <c r="E212"/>
  <c r="N221"/>
  <c r="E221"/>
  <c r="N230"/>
  <c r="E230"/>
  <c r="N238"/>
  <c r="E238"/>
  <c r="N247"/>
  <c r="E247"/>
  <c r="N256"/>
  <c r="E256"/>
  <c r="N265"/>
  <c r="E265"/>
  <c r="N274"/>
  <c r="E274"/>
  <c r="N282"/>
  <c r="E282"/>
  <c r="N291"/>
  <c r="E291"/>
  <c r="N299"/>
  <c r="E299"/>
  <c r="N307"/>
  <c r="E307"/>
  <c r="N316"/>
  <c r="E316"/>
  <c r="N324"/>
  <c r="E324"/>
  <c r="N333"/>
  <c r="E333"/>
  <c r="N341"/>
  <c r="E341"/>
  <c r="N350"/>
  <c r="E350"/>
  <c r="N359"/>
  <c r="E359"/>
  <c r="N367"/>
  <c r="E367"/>
  <c r="N375"/>
  <c r="E375"/>
  <c r="N36"/>
  <c r="E36"/>
  <c r="N63"/>
  <c r="E63"/>
  <c r="N84"/>
  <c r="E84"/>
  <c r="N102"/>
  <c r="E102"/>
  <c r="N123"/>
  <c r="E123"/>
  <c r="N136"/>
  <c r="E136"/>
  <c r="N149"/>
  <c r="E149"/>
  <c r="N158"/>
  <c r="E158"/>
  <c r="N166"/>
  <c r="E166"/>
  <c r="N175"/>
  <c r="E175"/>
  <c r="N184"/>
  <c r="E184"/>
  <c r="N187"/>
  <c r="E187"/>
  <c r="N196"/>
  <c r="E196"/>
  <c r="N205"/>
  <c r="E205"/>
  <c r="N213"/>
  <c r="E213"/>
  <c r="N222"/>
  <c r="E222"/>
  <c r="N231"/>
  <c r="E231"/>
  <c r="N240"/>
  <c r="E240"/>
  <c r="N249"/>
  <c r="E249"/>
  <c r="N257"/>
  <c r="E257"/>
  <c r="N266"/>
  <c r="E266"/>
  <c r="N275"/>
  <c r="E275"/>
  <c r="N283"/>
  <c r="E283"/>
  <c r="N292"/>
  <c r="E292"/>
  <c r="N300"/>
  <c r="E300"/>
  <c r="N308"/>
  <c r="E308"/>
  <c r="N317"/>
  <c r="E317"/>
  <c r="N325"/>
  <c r="E325"/>
  <c r="N334"/>
  <c r="E334"/>
  <c r="N342"/>
  <c r="E342"/>
  <c r="N351"/>
  <c r="E351"/>
  <c r="N360"/>
  <c r="E360"/>
  <c r="N368"/>
  <c r="E368"/>
  <c r="N376"/>
  <c r="E376"/>
  <c r="N48"/>
  <c r="E48"/>
  <c r="N67"/>
  <c r="N79"/>
  <c r="E79"/>
  <c r="N97"/>
  <c r="E97"/>
  <c r="N115"/>
  <c r="E115"/>
  <c r="N127"/>
  <c r="E127"/>
  <c r="E10"/>
  <c r="N10"/>
  <c r="E29"/>
  <c r="N29"/>
  <c r="E37"/>
  <c r="N37"/>
  <c r="N45"/>
  <c r="E45"/>
  <c r="N53"/>
  <c r="E53"/>
  <c r="N64"/>
  <c r="E64"/>
  <c r="N80"/>
  <c r="E80"/>
  <c r="N89"/>
  <c r="E89"/>
  <c r="N107"/>
  <c r="E107"/>
  <c r="N124"/>
  <c r="E124"/>
  <c r="N142"/>
  <c r="E142"/>
  <c r="N159"/>
  <c r="E159"/>
  <c r="N176"/>
  <c r="E176"/>
  <c r="N189"/>
  <c r="N214"/>
  <c r="E214"/>
  <c r="N232"/>
  <c r="E232"/>
  <c r="N250"/>
  <c r="E250"/>
  <c r="N267"/>
  <c r="E267"/>
  <c r="N284"/>
  <c r="E284"/>
  <c r="N301"/>
  <c r="E301"/>
  <c r="N318"/>
  <c r="E318"/>
  <c r="N335"/>
  <c r="E335"/>
  <c r="N352"/>
  <c r="E352"/>
  <c r="N369"/>
  <c r="E369"/>
  <c r="N11"/>
  <c r="E11"/>
  <c r="N38"/>
  <c r="E38"/>
  <c r="N54"/>
  <c r="E54"/>
  <c r="N82"/>
  <c r="E82"/>
  <c r="N99"/>
  <c r="E99"/>
  <c r="N117"/>
  <c r="E117"/>
  <c r="N129"/>
  <c r="E129"/>
  <c r="N146"/>
  <c r="E146"/>
  <c r="N164"/>
  <c r="E164"/>
  <c r="N194"/>
  <c r="E194"/>
  <c r="N40"/>
  <c r="E40"/>
  <c r="N15"/>
  <c r="E15"/>
  <c r="N42"/>
  <c r="E42"/>
  <c r="N65"/>
  <c r="E65"/>
  <c r="N86"/>
  <c r="E86"/>
  <c r="N104"/>
  <c r="E104"/>
  <c r="N121"/>
  <c r="E121"/>
  <c r="N160"/>
  <c r="E160"/>
  <c r="N173"/>
  <c r="E173"/>
  <c r="N190"/>
  <c r="E190"/>
  <c r="N203"/>
  <c r="E203"/>
  <c r="N211"/>
  <c r="E211"/>
  <c r="N220"/>
  <c r="E220"/>
  <c r="N228"/>
  <c r="E228"/>
  <c r="N237"/>
  <c r="E237"/>
  <c r="N246"/>
  <c r="E246"/>
  <c r="N255"/>
  <c r="E255"/>
  <c r="N263"/>
  <c r="E263"/>
  <c r="N273"/>
  <c r="E273"/>
  <c r="N281"/>
  <c r="E281"/>
  <c r="N289"/>
  <c r="E289"/>
  <c r="N298"/>
  <c r="E298"/>
  <c r="N306"/>
  <c r="E306"/>
  <c r="N314"/>
  <c r="E314"/>
  <c r="N323"/>
  <c r="E323"/>
  <c r="N332"/>
  <c r="E332"/>
  <c r="N340"/>
  <c r="E340"/>
  <c r="N349"/>
  <c r="E349"/>
  <c r="N358"/>
  <c r="E358"/>
  <c r="N365"/>
  <c r="E365"/>
  <c r="N374"/>
  <c r="E374"/>
  <c r="N94"/>
  <c r="E94"/>
  <c r="N111"/>
  <c r="E111"/>
  <c r="N128"/>
  <c r="E128"/>
  <c r="N145"/>
  <c r="E145"/>
  <c r="N163"/>
  <c r="E163"/>
  <c r="N180"/>
  <c r="E180"/>
  <c r="N193"/>
  <c r="E193"/>
  <c r="N201"/>
  <c r="E201"/>
  <c r="N219"/>
  <c r="E219"/>
  <c r="N236"/>
  <c r="E236"/>
  <c r="N254"/>
  <c r="E254"/>
  <c r="N271"/>
  <c r="E271"/>
  <c r="N288"/>
  <c r="E288"/>
  <c r="N305"/>
  <c r="E305"/>
  <c r="N322"/>
  <c r="E322"/>
  <c r="N339"/>
  <c r="E339"/>
  <c r="N357"/>
  <c r="E357"/>
  <c r="N373"/>
  <c r="E373"/>
  <c r="E12"/>
  <c r="N12"/>
  <c r="E31"/>
  <c r="N31"/>
  <c r="E39"/>
  <c r="N39"/>
  <c r="E47"/>
  <c r="N47"/>
  <c r="E66"/>
  <c r="N66"/>
  <c r="E73"/>
  <c r="N73"/>
  <c r="E83"/>
  <c r="N83"/>
  <c r="E92"/>
  <c r="N92"/>
  <c r="E109"/>
  <c r="N109"/>
  <c r="E118"/>
  <c r="N118"/>
  <c r="E126"/>
  <c r="N126"/>
  <c r="E135"/>
  <c r="N135"/>
  <c r="E143"/>
  <c r="N143"/>
  <c r="E152"/>
  <c r="N152"/>
  <c r="N161"/>
  <c r="E161"/>
  <c r="N170"/>
  <c r="E170"/>
  <c r="N178"/>
  <c r="E178"/>
  <c r="N185"/>
  <c r="E185"/>
  <c r="N191"/>
  <c r="E191"/>
  <c r="N199"/>
  <c r="E199"/>
  <c r="N208"/>
  <c r="E208"/>
  <c r="N217"/>
  <c r="E217"/>
  <c r="N225"/>
  <c r="E225"/>
  <c r="N234"/>
  <c r="E234"/>
  <c r="N243"/>
  <c r="E243"/>
  <c r="N252"/>
  <c r="E252"/>
  <c r="N260"/>
  <c r="E260"/>
  <c r="N269"/>
  <c r="E269"/>
  <c r="N278"/>
  <c r="E278"/>
  <c r="N286"/>
  <c r="E286"/>
  <c r="N295"/>
  <c r="E295"/>
  <c r="N303"/>
  <c r="E303"/>
  <c r="N311"/>
  <c r="E311"/>
  <c r="N320"/>
  <c r="E320"/>
  <c r="N328"/>
  <c r="E328"/>
  <c r="N337"/>
  <c r="E337"/>
  <c r="N346"/>
  <c r="E346"/>
  <c r="N354"/>
  <c r="E354"/>
  <c r="N362"/>
  <c r="E362"/>
  <c r="N371"/>
  <c r="E371"/>
  <c r="N9"/>
  <c r="E9"/>
  <c r="N52"/>
  <c r="E52"/>
  <c r="N70"/>
  <c r="E70"/>
  <c r="N93"/>
  <c r="E93"/>
  <c r="N110"/>
  <c r="E110"/>
  <c r="N132"/>
  <c r="E132"/>
  <c r="N144"/>
  <c r="E144"/>
  <c r="N153"/>
  <c r="E153"/>
  <c r="N162"/>
  <c r="E162"/>
  <c r="N171"/>
  <c r="E171"/>
  <c r="N179"/>
  <c r="E179"/>
  <c r="N192"/>
  <c r="E192"/>
  <c r="N200"/>
  <c r="E200"/>
  <c r="N209"/>
  <c r="E209"/>
  <c r="N218"/>
  <c r="E218"/>
  <c r="N226"/>
  <c r="E226"/>
  <c r="N235"/>
  <c r="E235"/>
  <c r="N244"/>
  <c r="E244"/>
  <c r="N253"/>
  <c r="E253"/>
  <c r="N261"/>
  <c r="E261"/>
  <c r="N270"/>
  <c r="E270"/>
  <c r="N279"/>
  <c r="E279"/>
  <c r="N287"/>
  <c r="E287"/>
  <c r="N296"/>
  <c r="E296"/>
  <c r="N304"/>
  <c r="E304"/>
  <c r="N312"/>
  <c r="E312"/>
  <c r="N321"/>
  <c r="E321"/>
  <c r="N329"/>
  <c r="E329"/>
  <c r="N338"/>
  <c r="E338"/>
  <c r="N347"/>
  <c r="E347"/>
  <c r="N356"/>
  <c r="E356"/>
  <c r="N363"/>
  <c r="E363"/>
  <c r="N372"/>
  <c r="E372"/>
  <c r="N32"/>
  <c r="E32"/>
  <c r="N58"/>
  <c r="E58"/>
  <c r="N74"/>
  <c r="E74"/>
  <c r="N88"/>
  <c r="E88"/>
  <c r="N106"/>
  <c r="E106"/>
  <c r="N119"/>
  <c r="E119"/>
  <c r="N141"/>
  <c r="E141"/>
  <c r="E14"/>
  <c r="N14"/>
  <c r="E33"/>
  <c r="N33"/>
  <c r="E41"/>
  <c r="N41"/>
  <c r="N49"/>
  <c r="E49"/>
  <c r="N59"/>
  <c r="E59"/>
  <c r="N76"/>
  <c r="E76"/>
  <c r="N85"/>
  <c r="E85"/>
  <c r="N103"/>
  <c r="E103"/>
  <c r="N120"/>
  <c r="E120"/>
  <c r="N137"/>
  <c r="E137"/>
  <c r="N155"/>
  <c r="E155"/>
  <c r="N172"/>
  <c r="E172"/>
  <c r="N210"/>
  <c r="E210"/>
  <c r="N227"/>
  <c r="E227"/>
  <c r="N245"/>
  <c r="E245"/>
  <c r="N262"/>
  <c r="E262"/>
  <c r="N280"/>
  <c r="E280"/>
  <c r="N297"/>
  <c r="E297"/>
  <c r="N313"/>
  <c r="E313"/>
  <c r="N330"/>
  <c r="E330"/>
  <c r="N348"/>
  <c r="E348"/>
  <c r="E364"/>
  <c r="N44"/>
  <c r="E44"/>
  <c r="N30"/>
  <c r="E30"/>
  <c r="N46"/>
  <c r="E46"/>
  <c r="N60"/>
  <c r="E60"/>
  <c r="N72"/>
  <c r="E72"/>
  <c r="N91"/>
  <c r="E91"/>
  <c r="N108"/>
  <c r="E108"/>
  <c r="N125"/>
  <c r="E125"/>
  <c r="N139"/>
  <c r="E139"/>
  <c r="N156"/>
  <c r="E156"/>
  <c r="N177"/>
  <c r="E177"/>
  <c r="N13"/>
  <c r="E13"/>
  <c r="N34"/>
  <c r="E34"/>
  <c r="N50"/>
  <c r="E50"/>
  <c r="N77"/>
  <c r="E77"/>
  <c r="N95"/>
  <c r="E95"/>
  <c r="N112"/>
  <c r="E112"/>
  <c r="N134"/>
  <c r="E134"/>
  <c r="N151"/>
  <c r="E151"/>
  <c r="N169"/>
  <c r="E169"/>
  <c r="N182"/>
  <c r="E182"/>
  <c r="N186"/>
  <c r="E186"/>
  <c r="N198"/>
  <c r="E198"/>
  <c r="N207"/>
  <c r="E207"/>
  <c r="N216"/>
  <c r="E216"/>
  <c r="N224"/>
  <c r="E224"/>
  <c r="N233"/>
  <c r="E233"/>
  <c r="N242"/>
  <c r="E242"/>
  <c r="N251"/>
  <c r="E251"/>
  <c r="N259"/>
  <c r="E259"/>
  <c r="N268"/>
  <c r="E268"/>
  <c r="N277"/>
  <c r="E277"/>
  <c r="N285"/>
  <c r="E285"/>
  <c r="N294"/>
  <c r="E294"/>
  <c r="N302"/>
  <c r="E302"/>
  <c r="N310"/>
  <c r="E310"/>
  <c r="N319"/>
  <c r="E319"/>
  <c r="N327"/>
  <c r="E327"/>
  <c r="N336"/>
  <c r="E336"/>
  <c r="N345"/>
  <c r="E345"/>
  <c r="N353"/>
  <c r="E353"/>
  <c r="N361"/>
  <c r="E361"/>
  <c r="N370"/>
  <c r="E370"/>
  <c r="N71"/>
  <c r="E71"/>
  <c r="N98"/>
  <c r="E98"/>
  <c r="N116"/>
  <c r="E116"/>
  <c r="N133"/>
  <c r="E133"/>
  <c r="N150"/>
  <c r="E150"/>
  <c r="N168"/>
  <c r="E168"/>
  <c r="N197"/>
  <c r="E197"/>
  <c r="N206"/>
  <c r="E206"/>
  <c r="N223"/>
  <c r="E223"/>
  <c r="N241"/>
  <c r="E241"/>
  <c r="N258"/>
  <c r="E258"/>
  <c r="N276"/>
  <c r="E276"/>
  <c r="N293"/>
  <c r="E293"/>
  <c r="N309"/>
  <c r="E309"/>
  <c r="N326"/>
  <c r="E326"/>
  <c r="N344"/>
  <c r="E344"/>
  <c r="N377"/>
  <c r="E377"/>
  <c r="B27"/>
  <c r="E7"/>
  <c r="AT6" i="7"/>
  <c r="B6" i="8" s="1"/>
  <c r="E55" l="1"/>
  <c r="AC27"/>
  <c r="AC379" s="1"/>
  <c r="Z27"/>
  <c r="Z379" s="1"/>
  <c r="W27"/>
  <c r="W379" s="1"/>
  <c r="B55"/>
  <c r="B379" s="1"/>
  <c r="N7"/>
  <c r="N6" s="1"/>
  <c r="K6"/>
  <c r="H6"/>
  <c r="E6"/>
  <c r="N28"/>
  <c r="N27" s="1"/>
  <c r="K27"/>
  <c r="E28"/>
  <c r="E27" s="1"/>
  <c r="N55"/>
  <c r="H27"/>
  <c r="N379" l="1"/>
  <c r="K379"/>
  <c r="E379"/>
  <c r="H379"/>
</calcChain>
</file>

<file path=xl/sharedStrings.xml><?xml version="1.0" encoding="utf-8"?>
<sst xmlns="http://schemas.openxmlformats.org/spreadsheetml/2006/main" count="17199" uniqueCount="455">
  <si>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</si>
  <si>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</si>
  <si>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</si>
  <si>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</si>
  <si>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</si>
  <si>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</si>
  <si>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</si>
  <si>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</si>
  <si>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</si>
  <si>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</si>
  <si>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</si>
  <si>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</si>
  <si>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</si>
  <si>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</si>
  <si>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</si>
  <si>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</si>
  <si>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</si>
  <si>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</si>
  <si>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</si>
  <si>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</si>
  <si>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</si>
  <si>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</si>
  <si>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</si>
  <si>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</si>
  <si>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</si>
  <si>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</si>
  <si>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</si>
  <si>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</si>
  <si>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</si>
  <si>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</si>
  <si>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</si>
  <si>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</si>
  <si>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</si>
  <si>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</si>
  <si>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</si>
  <si>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</si>
  <si>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</si>
  <si>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</si>
  <si>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</si>
  <si>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</si>
  <si>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</si>
  <si>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</si>
  <si>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</si>
  <si>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</si>
  <si>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</si>
  <si>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</si>
  <si>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</si>
  <si>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</si>
  <si>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</si>
  <si>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</si>
  <si>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</si>
  <si>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</si>
  <si>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</si>
  <si>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</si>
  <si>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</si>
  <si>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</si>
  <si>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</si>
  <si>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</si>
  <si>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</si>
  <si>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</si>
  <si>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</si>
  <si>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</si>
  <si>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</si>
  <si>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</si>
  <si>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</si>
  <si>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</si>
  <si>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</si>
  <si>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</si>
  <si>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</si>
  <si>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</si>
  <si>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</si>
  <si>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</si>
  <si>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</si>
  <si>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</si>
  <si>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</si>
  <si>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</si>
  <si>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</si>
  <si>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</si>
  <si>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</si>
  <si>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</si>
  <si>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</si>
  <si>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</si>
  <si>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</si>
  <si>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</si>
  <si>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</si>
  <si>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</si>
  <si>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</si>
  <si>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</si>
  <si>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</si>
  <si>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</si>
  <si>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</si>
  <si>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</si>
  <si>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</si>
  <si>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</si>
  <si>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</si>
  <si>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</si>
  <si>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</si>
  <si>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</si>
  <si>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</si>
  <si>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</si>
  <si>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</si>
  <si>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</si>
  <si>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</si>
  <si>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</si>
  <si>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</si>
  <si>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</si>
  <si>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</si>
  <si>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</si>
  <si>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</si>
  <si>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</si>
  <si>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</si>
  <si>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</si>
  <si>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</si>
  <si>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</si>
  <si>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</si>
  <si>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</si>
  <si>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</si>
  <si>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</si>
  <si>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</si>
  <si>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</si>
  <si>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</si>
  <si>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</si>
  <si>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</si>
  <si>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</si>
  <si>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</si>
  <si>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</si>
  <si>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</si>
  <si>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</si>
  <si>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</si>
  <si>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</si>
  <si>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</si>
  <si>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</si>
  <si>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</si>
  <si>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</si>
  <si>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</si>
  <si>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</si>
  <si>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</si>
  <si>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</si>
  <si>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</si>
  <si>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</si>
  <si>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</si>
  <si>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</si>
  <si>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</si>
  <si>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</si>
  <si>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</si>
  <si>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</si>
  <si>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</si>
  <si>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</si>
  <si>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</si>
  <si>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</si>
  <si>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</si>
  <si>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</si>
  <si>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</si>
  <si>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</si>
  <si>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</si>
  <si>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</si>
  <si>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</si>
  <si>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</si>
  <si>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</si>
  <si>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</si>
  <si>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</si>
  <si>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</si>
  <si>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</si>
  <si>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</si>
  <si>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</si>
  <si>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</si>
  <si>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</si>
  <si>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</si>
  <si>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</si>
  <si>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</si>
  <si>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</si>
  <si>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</si>
  <si>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</si>
  <si>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</si>
  <si>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</si>
  <si>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</si>
  <si>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</si>
  <si>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</si>
  <si>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</si>
  <si>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</si>
  <si>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</si>
  <si>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</si>
  <si>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</si>
  <si>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</si>
  <si>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</si>
  <si>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</si>
  <si>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</si>
  <si>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</si>
  <si>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</si>
  <si>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</si>
  <si>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</si>
  <si>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</si>
  <si>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</si>
  <si>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</si>
  <si>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</si>
  <si>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</si>
  <si>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</si>
  <si>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</si>
  <si>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</si>
  <si>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</si>
  <si>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</si>
  <si>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</si>
  <si>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</si>
  <si>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</si>
  <si>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</si>
  <si>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</si>
  <si>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</si>
  <si>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</si>
  <si>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</si>
  <si>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</si>
  <si>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</si>
  <si>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</si>
  <si>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</si>
  <si>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</si>
  <si>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</si>
  <si>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</si>
  <si>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</si>
  <si>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</si>
  <si>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</si>
  <si>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</si>
  <si>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</si>
  <si>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</si>
  <si>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</si>
  <si>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</si>
  <si>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</si>
  <si>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</si>
  <si>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</si>
  <si>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</si>
  <si>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</si>
  <si>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</si>
  <si>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</si>
  <si>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</si>
  <si>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</si>
  <si>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</si>
  <si>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</si>
  <si>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</si>
  <si>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</si>
  <si>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</si>
  <si>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</si>
  <si>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</si>
  <si>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</si>
  <si>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</si>
  <si>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</si>
  <si>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</si>
  <si>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</si>
  <si>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</si>
  <si>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</si>
  <si>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</si>
  <si>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</si>
  <si>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</si>
  <si>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</si>
  <si>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</si>
  <si>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</si>
  <si>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</si>
  <si>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</si>
  <si>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</si>
  <si>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</si>
  <si>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</si>
  <si>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</si>
  <si>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</si>
  <si>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</si>
  <si>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</si>
  <si>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</si>
  <si>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</si>
  <si>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</si>
  <si>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</si>
  <si>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</si>
  <si>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</si>
  <si>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</si>
  <si>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</si>
  <si>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</si>
  <si>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</si>
  <si>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</si>
  <si>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</si>
  <si>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</si>
  <si>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</si>
  <si>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</si>
  <si>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</si>
  <si>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</si>
  <si>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</si>
  <si>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</si>
  <si>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</si>
  <si>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</si>
  <si>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</si>
  <si>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</si>
  <si>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</si>
  <si>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</si>
  <si>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</si>
  <si>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</si>
  <si>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</si>
  <si>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</si>
  <si>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</si>
  <si>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</si>
  <si>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</si>
  <si>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</si>
  <si>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</si>
  <si>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</si>
  <si>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</si>
  <si>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</si>
  <si>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</si>
  <si>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</si>
  <si>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</si>
  <si>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</si>
  <si>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</si>
  <si>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</si>
  <si>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</si>
  <si>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</si>
  <si>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</si>
  <si>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</si>
  <si>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</si>
  <si>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</si>
  <si>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</si>
  <si>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</si>
  <si>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</si>
  <si>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</si>
  <si>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</si>
  <si>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</si>
  <si>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</si>
  <si>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</si>
  <si>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</si>
  <si>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</si>
  <si>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</si>
  <si>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</si>
  <si>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</si>
  <si>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</si>
  <si>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</si>
  <si>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</si>
  <si>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</si>
  <si>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</si>
  <si>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</si>
  <si>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</si>
  <si>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</si>
  <si>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</si>
  <si>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</si>
  <si>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</si>
  <si>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</si>
  <si>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</si>
  <si>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</si>
  <si>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</si>
  <si>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</si>
  <si>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</si>
  <si>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</si>
  <si>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</si>
  <si>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</si>
  <si>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</si>
  <si>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</si>
  <si>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</si>
  <si>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</si>
  <si>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</si>
  <si>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</si>
  <si>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</si>
  <si>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</si>
  <si>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</si>
  <si>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</si>
  <si>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</si>
  <si>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</si>
  <si>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</si>
  <si>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</si>
  <si>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</si>
  <si>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</si>
  <si>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</si>
  <si>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</si>
  <si>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</si>
  <si>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</si>
  <si>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</si>
  <si>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</si>
  <si>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</si>
  <si>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</si>
  <si>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</si>
  <si>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</si>
  <si>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</si>
  <si>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</si>
  <si>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</si>
  <si>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</si>
  <si>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</si>
  <si>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</si>
  <si>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</si>
  <si>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</si>
  <si>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</si>
  <si>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</si>
  <si>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</si>
  <si>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</si>
  <si>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</si>
  <si>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</si>
  <si>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</si>
  <si>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</si>
  <si>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</si>
  <si>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</si>
  <si>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</si>
  <si>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</si>
  <si>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</si>
  <si>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</si>
  <si>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</si>
  <si>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</si>
  <si>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</si>
  <si>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</si>
  <si>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</si>
  <si>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Распределение за отчётный период с учетом корректировки</t>
  </si>
  <si>
    <t>Размер ежемесячного удержания субсидий в связи с исполнением показателей за 2016 год</t>
  </si>
  <si>
    <t>Оборот розничной торговли (тыс. рублей)</t>
  </si>
  <si>
    <t>Поголовье коров (голов)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</si>
  <si>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</si>
  <si>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</si>
  <si>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Эффективность муниципального земельного контроля (единиц)</t>
  </si>
  <si>
    <t>Ранее предоставленные субсидии</t>
  </si>
  <si>
    <t>За январь</t>
  </si>
  <si>
    <t>За февраль</t>
  </si>
  <si>
    <t>Нарушен норматив формирования расходов на содержание органов местного самоуправления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</si>
  <si>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</si>
  <si>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24=23/22</t>
  </si>
  <si>
    <t>28=27/26</t>
  </si>
  <si>
    <t>32=31/30</t>
  </si>
  <si>
    <t>36=35/34</t>
  </si>
  <si>
    <t>40=39/38</t>
  </si>
  <si>
    <t>45=42*44</t>
  </si>
  <si>
    <t>46=45-44</t>
  </si>
  <si>
    <t>Объем налоговых и неналоговых поступлений в бюджет внутригородского района</t>
  </si>
  <si>
    <t>Оборот розничной торговли</t>
  </si>
  <si>
    <t>Поголовье коров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</si>
  <si>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</si>
  <si>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</si>
  <si>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Эффективность муниципального земельного контроля</t>
  </si>
  <si>
    <t>Распределение за отчетный период</t>
  </si>
  <si>
    <t xml:space="preserve"> + / -
(5)=(2)*(4)/(33)</t>
  </si>
  <si>
    <t xml:space="preserve"> + / -
(8)=(2)*(7)/(33)</t>
  </si>
  <si>
    <t xml:space="preserve"> + / -
(11)=(2)*(10)/(33)</t>
  </si>
  <si>
    <t xml:space="preserve"> + / -
(14)=(2)*(13)/(33)</t>
  </si>
  <si>
    <t xml:space="preserve"> + / -
(17)=(2)*(16)/(33)</t>
  </si>
  <si>
    <t xml:space="preserve"> + / -
(20)=(2)*(19)/(33)</t>
  </si>
  <si>
    <t xml:space="preserve"> + / -
23)=(2)*(22)/(33)</t>
  </si>
  <si>
    <t xml:space="preserve"> + / -
(26)=(2)*(25)/(33)</t>
  </si>
  <si>
    <t xml:space="preserve"> + / -
(29)=(2)*(28)/(33)</t>
  </si>
  <si>
    <t xml:space="preserve"> + / -
(32)=(2)*(31)/(33)</t>
  </si>
  <si>
    <t>44=43/11мес.*6мес.</t>
  </si>
  <si>
    <t>За март</t>
  </si>
  <si>
    <t>За апрель</t>
  </si>
  <si>
    <t>За май</t>
  </si>
  <si>
    <t>Удержано субсидий за февраль-май 2017 года в связи с исполнением показателей за 2016 год</t>
  </si>
  <si>
    <t>Распределение за отчётный период за вычетом предоставленных субсидий за январь-май 2017 года</t>
  </si>
  <si>
    <t>53=45-(47+…+52)</t>
  </si>
  <si>
    <t xml:space="preserve">Корректировка распределения с учетом использования показателя "темп роста среднемесячной номинальной заработной платы" за май 2017 года </t>
  </si>
  <si>
    <t>57=55+56</t>
  </si>
  <si>
    <t>За I полугодие 2017 года</t>
  </si>
  <si>
    <t>Факторный анализ влияния отдельных показателей на итоговое распределение за I полугодие 2017 года</t>
  </si>
  <si>
    <t>59=57-58</t>
  </si>
  <si>
    <t>Распределение за отчётный период с учетом корректировки, удержания и выполнения целевых показателей</t>
  </si>
  <si>
    <t>+</t>
  </si>
  <si>
    <t>Снижение расходов на содержание ОМСУ</t>
  </si>
  <si>
    <t>Снижение задолженности по отдельным налоговым и неналоговым платежам в местный бюджет</t>
  </si>
  <si>
    <t xml:space="preserve">Увеличение отдельных налоговых и неналоговых платежей в местный бюджет </t>
  </si>
  <si>
    <t>Объем алкогольной продукции, зафиксированный в ЕГАИС</t>
  </si>
  <si>
    <t xml:space="preserve">Доведение средней заработной платы работников учреждений культуры до средней заработной платы в Самарской области в соответствии с Указом Президента </t>
  </si>
  <si>
    <t xml:space="preserve">Доведение средней заработной платы преподавателей учреждений дополнительного образования детей до средней заработной платы учителей в Самарской области в соответствии с Указом Президента </t>
  </si>
  <si>
    <t>Распределение за отчётный период с учетом корректировки и удержания</t>
  </si>
  <si>
    <t xml:space="preserve">Невыполнение показателей, направленных на социально-экономическое развитие и эффективное управление муниципальными финансами, установленных Соглашением о взаимодействии в области социально-экономического развития (целевых показателей)
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</si>
</sst>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  <numFmt numFmtId="170" formatCode="0.0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9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3" fontId="16" fillId="13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170" fontId="16" fillId="12" borderId="3" xfId="0" applyNumberFormat="1" applyFont="1" applyFill="1" applyBorder="1" applyAlignment="1">
      <alignment vertical="center"/>
    </xf>
    <xf numFmtId="170" fontId="14" fillId="0" borderId="3" xfId="0" applyNumberFormat="1" applyFont="1" applyFill="1" applyBorder="1" applyAlignment="1">
      <alignment horizontal="center" vertical="center"/>
    </xf>
    <xf numFmtId="168" fontId="0" fillId="0" borderId="0" xfId="0" applyNumberFormat="1" applyFont="1"/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8" fontId="16" fillId="12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5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CC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CCFFCC"/>
  </sheetPr>
  <dimension ref="A1:HE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5.88671875" style="1" customWidth="1"/>
    <col min="3" max="3" width="16.33203125" style="1" customWidth="1"/>
    <col min="4" max="4" width="13" style="1" bestFit="1" customWidth="1"/>
    <col min="5" max="5" width="4.88671875" style="1" customWidth="1"/>
    <col min="6" max="6" width="10.4414062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4.88671875" style="1" customWidth="1"/>
    <col min="16" max="16" width="13" style="1" bestFit="1" customWidth="1"/>
    <col min="17" max="17" width="5.109375" style="1" customWidth="1"/>
    <col min="18" max="18" width="11.88671875" style="1" customWidth="1"/>
    <col min="19" max="19" width="11.5546875" style="1" customWidth="1"/>
    <col min="20" max="20" width="13.44140625" style="1" customWidth="1"/>
    <col min="21" max="21" width="4.6640625" style="1" customWidth="1"/>
    <col min="22" max="22" width="9.6640625" style="1" customWidth="1"/>
    <col min="23" max="23" width="10.6640625" style="1" customWidth="1"/>
    <col min="24" max="24" width="13.6640625" style="1" customWidth="1"/>
    <col min="25" max="25" width="4.6640625" style="1" customWidth="1"/>
    <col min="26" max="27" width="10.5546875" style="1" customWidth="1"/>
    <col min="28" max="28" width="13.6640625" style="1" customWidth="1"/>
    <col min="29" max="29" width="4.6640625" style="1" customWidth="1"/>
    <col min="30" max="30" width="10.5546875" style="1" customWidth="1"/>
    <col min="31" max="31" width="10.6640625" style="1" customWidth="1"/>
    <col min="32" max="32" width="13.6640625" style="1" customWidth="1"/>
    <col min="33" max="33" width="4.6640625" style="1" customWidth="1"/>
    <col min="34" max="34" width="9.6640625" style="1" customWidth="1"/>
    <col min="35" max="35" width="10.6640625" style="1" customWidth="1"/>
    <col min="36" max="36" width="13.6640625" style="1" customWidth="1"/>
    <col min="37" max="37" width="4.6640625" style="1" customWidth="1"/>
    <col min="38" max="38" width="9.6640625" style="1" customWidth="1"/>
    <col min="39" max="39" width="10.6640625" style="1" customWidth="1"/>
    <col min="40" max="40" width="13.6640625" style="1" customWidth="1"/>
    <col min="41" max="41" width="4.6640625" style="1" customWidth="1"/>
    <col min="42" max="42" width="13" style="1" customWidth="1"/>
    <col min="43" max="43" width="11.6640625" style="1" customWidth="1"/>
    <col min="44" max="44" width="18.44140625" style="1" customWidth="1"/>
    <col min="45" max="45" width="13.5546875" style="1" customWidth="1"/>
    <col min="46" max="52" width="14.33203125" style="1" customWidth="1"/>
    <col min="53" max="53" width="17.5546875" style="1" customWidth="1"/>
    <col min="54" max="54" width="14.44140625" style="1" customWidth="1"/>
    <col min="55" max="55" width="14.6640625" style="1" customWidth="1"/>
    <col min="56" max="57" width="15.6640625" style="1" customWidth="1"/>
    <col min="58" max="58" width="14.6640625" style="1" customWidth="1"/>
    <col min="59" max="59" width="14.5546875" style="1" customWidth="1"/>
    <col min="60" max="60" width="13.5546875" style="1" customWidth="1"/>
    <col min="61" max="61" width="23.109375" style="1" customWidth="1"/>
    <col min="62" max="62" width="20.33203125" style="1" customWidth="1"/>
    <col min="63" max="63" width="17.33203125" style="1" customWidth="1"/>
    <col min="64" max="64" width="30" style="1" customWidth="1"/>
    <col min="65" max="65" width="35.5546875" style="1" customWidth="1"/>
    <col min="66" max="66" width="13.5546875" style="1" customWidth="1"/>
    <col min="67" max="16384" width="9.109375" style="1"/>
  </cols>
  <sheetData>
    <row r="1" spans="1:75" ht="21.75" customHeight="1">
      <c r="A1" s="92" t="s">
        <v>370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75" ht="15.55">
      <c r="A2" s="83" t="s">
        <v>442</v>
      </c>
      <c r="BN2" s="77" t="s">
        <v>378</v>
      </c>
    </row>
    <row r="3" spans="1:75" ht="134.5" customHeight="1">
      <c r="A3" s="91" t="s">
        <v>15</v>
      </c>
      <c r="B3" s="100" t="s">
        <v>383</v>
      </c>
      <c r="C3" s="100"/>
      <c r="D3" s="100"/>
      <c r="E3" s="100"/>
      <c r="F3" s="100" t="s">
        <v>371</v>
      </c>
      <c r="G3" s="100"/>
      <c r="H3" s="100"/>
      <c r="I3" s="100"/>
      <c r="J3" s="100" t="s">
        <v>381</v>
      </c>
      <c r="K3" s="100"/>
      <c r="L3" s="100"/>
      <c r="M3" s="100"/>
      <c r="N3" s="100" t="s">
        <v>373</v>
      </c>
      <c r="O3" s="100"/>
      <c r="P3" s="100"/>
      <c r="Q3" s="100"/>
      <c r="R3" s="100" t="s">
        <v>396</v>
      </c>
      <c r="S3" s="100"/>
      <c r="T3" s="100"/>
      <c r="U3" s="100"/>
      <c r="V3" s="93" t="s">
        <v>399</v>
      </c>
      <c r="W3" s="93"/>
      <c r="X3" s="93"/>
      <c r="Y3" s="93"/>
      <c r="Z3" s="93" t="s">
        <v>400</v>
      </c>
      <c r="AA3" s="93"/>
      <c r="AB3" s="93"/>
      <c r="AC3" s="93"/>
      <c r="AD3" s="93" t="s">
        <v>401</v>
      </c>
      <c r="AE3" s="93"/>
      <c r="AF3" s="93"/>
      <c r="AG3" s="93"/>
      <c r="AH3" s="93" t="s">
        <v>402</v>
      </c>
      <c r="AI3" s="93"/>
      <c r="AJ3" s="93"/>
      <c r="AK3" s="93"/>
      <c r="AL3" s="93" t="s">
        <v>403</v>
      </c>
      <c r="AM3" s="93"/>
      <c r="AN3" s="93"/>
      <c r="AO3" s="93"/>
      <c r="AP3" s="99" t="s">
        <v>384</v>
      </c>
      <c r="AQ3" s="98" t="s">
        <v>369</v>
      </c>
      <c r="AR3" s="91" t="s">
        <v>372</v>
      </c>
      <c r="AS3" s="91" t="s">
        <v>422</v>
      </c>
      <c r="AT3" s="91" t="s">
        <v>366</v>
      </c>
      <c r="AU3" s="94" t="s">
        <v>404</v>
      </c>
      <c r="AV3" s="95"/>
      <c r="AW3" s="95"/>
      <c r="AX3" s="95"/>
      <c r="AY3" s="96"/>
      <c r="AZ3" s="91" t="s">
        <v>437</v>
      </c>
      <c r="BA3" s="91" t="s">
        <v>438</v>
      </c>
      <c r="BB3" s="91" t="s">
        <v>407</v>
      </c>
      <c r="BC3" s="91" t="s">
        <v>408</v>
      </c>
      <c r="BD3" s="91" t="s">
        <v>440</v>
      </c>
      <c r="BE3" s="91" t="s">
        <v>397</v>
      </c>
      <c r="BF3" s="91" t="s">
        <v>398</v>
      </c>
      <c r="BG3" s="91" t="s">
        <v>453</v>
      </c>
      <c r="BH3" s="88" t="s">
        <v>454</v>
      </c>
      <c r="BI3" s="89"/>
      <c r="BJ3" s="89"/>
      <c r="BK3" s="89"/>
      <c r="BL3" s="89"/>
      <c r="BM3" s="90"/>
      <c r="BN3" s="91" t="s">
        <v>445</v>
      </c>
    </row>
    <row r="4" spans="1:75" ht="79.5">
      <c r="A4" s="91"/>
      <c r="B4" s="62" t="s">
        <v>358</v>
      </c>
      <c r="C4" s="62" t="s">
        <v>359</v>
      </c>
      <c r="D4" s="63" t="s">
        <v>385</v>
      </c>
      <c r="E4" s="62" t="s">
        <v>16</v>
      </c>
      <c r="F4" s="62" t="s">
        <v>358</v>
      </c>
      <c r="G4" s="62" t="s">
        <v>359</v>
      </c>
      <c r="H4" s="63" t="s">
        <v>385</v>
      </c>
      <c r="I4" s="62" t="s">
        <v>16</v>
      </c>
      <c r="J4" s="62" t="s">
        <v>358</v>
      </c>
      <c r="K4" s="62" t="s">
        <v>359</v>
      </c>
      <c r="L4" s="63" t="s">
        <v>385</v>
      </c>
      <c r="M4" s="62" t="s">
        <v>16</v>
      </c>
      <c r="N4" s="62" t="s">
        <v>358</v>
      </c>
      <c r="O4" s="62" t="s">
        <v>359</v>
      </c>
      <c r="P4" s="63" t="s">
        <v>385</v>
      </c>
      <c r="Q4" s="62" t="s">
        <v>16</v>
      </c>
      <c r="R4" s="62" t="s">
        <v>358</v>
      </c>
      <c r="S4" s="62" t="s">
        <v>359</v>
      </c>
      <c r="T4" s="63" t="s">
        <v>385</v>
      </c>
      <c r="U4" s="62" t="s">
        <v>16</v>
      </c>
      <c r="V4" s="72" t="s">
        <v>358</v>
      </c>
      <c r="W4" s="72" t="s">
        <v>359</v>
      </c>
      <c r="X4" s="72" t="s">
        <v>385</v>
      </c>
      <c r="Y4" s="72" t="s">
        <v>16</v>
      </c>
      <c r="Z4" s="72" t="s">
        <v>358</v>
      </c>
      <c r="AA4" s="72" t="s">
        <v>359</v>
      </c>
      <c r="AB4" s="72" t="s">
        <v>385</v>
      </c>
      <c r="AC4" s="72" t="s">
        <v>16</v>
      </c>
      <c r="AD4" s="72" t="s">
        <v>358</v>
      </c>
      <c r="AE4" s="72" t="s">
        <v>359</v>
      </c>
      <c r="AF4" s="72" t="s">
        <v>385</v>
      </c>
      <c r="AG4" s="72" t="s">
        <v>16</v>
      </c>
      <c r="AH4" s="72" t="s">
        <v>358</v>
      </c>
      <c r="AI4" s="72" t="s">
        <v>359</v>
      </c>
      <c r="AJ4" s="72" t="s">
        <v>385</v>
      </c>
      <c r="AK4" s="72" t="s">
        <v>16</v>
      </c>
      <c r="AL4" s="72" t="s">
        <v>358</v>
      </c>
      <c r="AM4" s="72" t="s">
        <v>359</v>
      </c>
      <c r="AN4" s="72" t="s">
        <v>385</v>
      </c>
      <c r="AO4" s="72" t="s">
        <v>16</v>
      </c>
      <c r="AP4" s="99"/>
      <c r="AQ4" s="98"/>
      <c r="AR4" s="91"/>
      <c r="AS4" s="91"/>
      <c r="AT4" s="91"/>
      <c r="AU4" s="73" t="s">
        <v>405</v>
      </c>
      <c r="AV4" s="73" t="s">
        <v>406</v>
      </c>
      <c r="AW4" s="73" t="s">
        <v>434</v>
      </c>
      <c r="AX4" s="73" t="s">
        <v>435</v>
      </c>
      <c r="AY4" s="73" t="s">
        <v>436</v>
      </c>
      <c r="AZ4" s="91"/>
      <c r="BA4" s="91"/>
      <c r="BB4" s="91"/>
      <c r="BC4" s="91"/>
      <c r="BD4" s="91"/>
      <c r="BE4" s="91"/>
      <c r="BF4" s="91"/>
      <c r="BG4" s="91"/>
      <c r="BH4" s="87" t="s">
        <v>447</v>
      </c>
      <c r="BI4" s="87" t="s">
        <v>448</v>
      </c>
      <c r="BJ4" s="87" t="s">
        <v>449</v>
      </c>
      <c r="BK4" s="87" t="s">
        <v>450</v>
      </c>
      <c r="BL4" s="87" t="s">
        <v>451</v>
      </c>
      <c r="BM4" s="87" t="s">
        <v>452</v>
      </c>
      <c r="BN4" s="91"/>
    </row>
    <row r="5" spans="1:75" s="19" customFormat="1">
      <c r="A5" s="25">
        <v>1</v>
      </c>
      <c r="B5" s="25">
        <v>2</v>
      </c>
      <c r="C5" s="25">
        <v>3</v>
      </c>
      <c r="D5" s="25" t="s">
        <v>374</v>
      </c>
      <c r="E5" s="25">
        <v>5</v>
      </c>
      <c r="F5" s="25">
        <v>6</v>
      </c>
      <c r="G5" s="25">
        <v>7</v>
      </c>
      <c r="H5" s="25" t="s">
        <v>375</v>
      </c>
      <c r="I5" s="25">
        <v>9</v>
      </c>
      <c r="J5" s="25">
        <v>10</v>
      </c>
      <c r="K5" s="25">
        <v>11</v>
      </c>
      <c r="L5" s="25" t="s">
        <v>376</v>
      </c>
      <c r="M5" s="25">
        <v>13</v>
      </c>
      <c r="N5" s="25">
        <v>14</v>
      </c>
      <c r="O5" s="25">
        <v>15</v>
      </c>
      <c r="P5" s="25" t="s">
        <v>377</v>
      </c>
      <c r="Q5" s="25">
        <v>17</v>
      </c>
      <c r="R5" s="25">
        <v>18</v>
      </c>
      <c r="S5" s="25">
        <v>19</v>
      </c>
      <c r="T5" s="25" t="s">
        <v>382</v>
      </c>
      <c r="U5" s="25">
        <v>21</v>
      </c>
      <c r="V5" s="25">
        <v>22</v>
      </c>
      <c r="W5" s="25">
        <v>23</v>
      </c>
      <c r="X5" s="25" t="s">
        <v>409</v>
      </c>
      <c r="Y5" s="25">
        <v>25</v>
      </c>
      <c r="Z5" s="25">
        <v>26</v>
      </c>
      <c r="AA5" s="25">
        <v>27</v>
      </c>
      <c r="AB5" s="25" t="s">
        <v>410</v>
      </c>
      <c r="AC5" s="25">
        <v>29</v>
      </c>
      <c r="AD5" s="25">
        <v>30</v>
      </c>
      <c r="AE5" s="25">
        <v>31</v>
      </c>
      <c r="AF5" s="25" t="s">
        <v>411</v>
      </c>
      <c r="AG5" s="25">
        <v>33</v>
      </c>
      <c r="AH5" s="25">
        <v>34</v>
      </c>
      <c r="AI5" s="25">
        <v>35</v>
      </c>
      <c r="AJ5" s="25" t="s">
        <v>412</v>
      </c>
      <c r="AK5" s="25">
        <v>37</v>
      </c>
      <c r="AL5" s="25">
        <v>38</v>
      </c>
      <c r="AM5" s="25">
        <v>39</v>
      </c>
      <c r="AN5" s="25" t="s">
        <v>413</v>
      </c>
      <c r="AO5" s="25">
        <v>41</v>
      </c>
      <c r="AP5" s="25">
        <v>42</v>
      </c>
      <c r="AQ5" s="25">
        <v>43</v>
      </c>
      <c r="AR5" s="25" t="s">
        <v>433</v>
      </c>
      <c r="AS5" s="25" t="s">
        <v>414</v>
      </c>
      <c r="AT5" s="25" t="s">
        <v>415</v>
      </c>
      <c r="AU5" s="25">
        <v>47</v>
      </c>
      <c r="AV5" s="25">
        <v>48</v>
      </c>
      <c r="AW5" s="25">
        <v>49</v>
      </c>
      <c r="AX5" s="25">
        <v>50</v>
      </c>
      <c r="AY5" s="25">
        <v>51</v>
      </c>
      <c r="AZ5" s="25">
        <v>52</v>
      </c>
      <c r="BA5" s="25" t="s">
        <v>439</v>
      </c>
      <c r="BB5" s="25">
        <v>54</v>
      </c>
      <c r="BC5" s="25">
        <v>55</v>
      </c>
      <c r="BD5" s="25">
        <v>56</v>
      </c>
      <c r="BE5" s="25" t="s">
        <v>441</v>
      </c>
      <c r="BF5" s="25">
        <v>58</v>
      </c>
      <c r="BG5" s="25" t="s">
        <v>444</v>
      </c>
      <c r="BH5" s="25">
        <v>60</v>
      </c>
      <c r="BI5" s="25">
        <v>61</v>
      </c>
      <c r="BJ5" s="25">
        <v>62</v>
      </c>
      <c r="BK5" s="25">
        <v>63</v>
      </c>
      <c r="BL5" s="25">
        <v>64</v>
      </c>
      <c r="BM5" s="25">
        <v>65</v>
      </c>
      <c r="BN5" s="25">
        <v>66</v>
      </c>
      <c r="BO5" s="1"/>
      <c r="BP5" s="1"/>
      <c r="BQ5" s="1"/>
      <c r="BR5" s="1"/>
      <c r="BS5" s="1"/>
      <c r="BT5" s="1"/>
      <c r="BU5" s="1"/>
      <c r="BV5" s="1"/>
      <c r="BW5" s="1"/>
    </row>
    <row r="6" spans="1:75" s="3" customFormat="1" ht="17.149999999999999" customHeight="1">
      <c r="A6" s="36" t="s">
        <v>4</v>
      </c>
      <c r="B6" s="65">
        <f>SUM(B7:B16)</f>
        <v>413864775</v>
      </c>
      <c r="C6" s="65">
        <f>SUM(C7:C16)</f>
        <v>424699534.5</v>
      </c>
      <c r="D6" s="6">
        <f>IF(C6/B6&gt;1.2,IF((C6/B6-1.2)*0.1+1.2&gt;1.3,1.3,(C6/B6-1.2)*0.1+1.2),C6/B6)</f>
        <v>1.0261794676775766</v>
      </c>
      <c r="E6" s="21"/>
      <c r="F6" s="37"/>
      <c r="G6" s="37"/>
      <c r="H6" s="6"/>
      <c r="I6" s="21"/>
      <c r="J6" s="34">
        <f>SUM(J7:J16)</f>
        <v>15550</v>
      </c>
      <c r="K6" s="34">
        <f>SUM(K7:K16)</f>
        <v>13592</v>
      </c>
      <c r="L6" s="6">
        <f>IF(J6/K6&gt;1.2,IF((J6/K6-1)*0.1+1.2&gt;1.3,1.3,(J6/K6-1.2)*0.1+1.2),J6/K6)</f>
        <v>1.1440553266627429</v>
      </c>
      <c r="M6" s="21"/>
      <c r="N6" s="34">
        <f>SUM(N7:N16)</f>
        <v>10960377.5</v>
      </c>
      <c r="O6" s="34">
        <f>SUM(O7:O16)</f>
        <v>10770588.300000001</v>
      </c>
      <c r="P6" s="6">
        <f>IF(O6/N6&gt;1.2,IF((O6/N6-1.2)*0.1+1.2&gt;1.3,1.3,(O6/N6-1.2)*0.1+1.2),O6/N6)</f>
        <v>0.98268406357354032</v>
      </c>
      <c r="Q6" s="21"/>
      <c r="R6" s="38"/>
      <c r="S6" s="38"/>
      <c r="T6" s="38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0">
        <f>SUM(AQ7:AQ16)</f>
        <v>1628490</v>
      </c>
      <c r="AR6" s="34">
        <f>SUM(AR7:AR16)</f>
        <v>888267.27272727271</v>
      </c>
      <c r="AS6" s="34">
        <f>SUM(AS7:AS16)</f>
        <v>911459.1</v>
      </c>
      <c r="AT6" s="34">
        <f>SUM(AT7:AT16)</f>
        <v>23191.827272727292</v>
      </c>
      <c r="AU6" s="34">
        <f t="shared" ref="AU6:BC6" si="0">SUM(AU7:AU16)</f>
        <v>155968.20000000001</v>
      </c>
      <c r="AV6" s="34">
        <f t="shared" si="0"/>
        <v>137723.9</v>
      </c>
      <c r="AW6" s="34">
        <f t="shared" si="0"/>
        <v>151063.5</v>
      </c>
      <c r="AX6" s="34">
        <f t="shared" si="0"/>
        <v>146151.1</v>
      </c>
      <c r="AY6" s="34">
        <f>SUM(AY7:AY16)</f>
        <v>149637.80000000002</v>
      </c>
      <c r="AZ6" s="34">
        <f t="shared" si="0"/>
        <v>2779</v>
      </c>
      <c r="BA6" s="34">
        <f t="shared" si="0"/>
        <v>168135.59999999998</v>
      </c>
      <c r="BB6" s="85"/>
      <c r="BC6" s="34">
        <f t="shared" si="0"/>
        <v>168135.59999999998</v>
      </c>
      <c r="BD6" s="34">
        <f t="shared" ref="BD6:BG6" si="1">SUM(BD7:BD16)</f>
        <v>896.69999999999993</v>
      </c>
      <c r="BE6" s="34">
        <f t="shared" si="1"/>
        <v>169032.3</v>
      </c>
      <c r="BF6" s="34">
        <f t="shared" si="1"/>
        <v>0</v>
      </c>
      <c r="BG6" s="34">
        <f t="shared" si="1"/>
        <v>169032.3</v>
      </c>
      <c r="BH6" s="85"/>
      <c r="BI6" s="85"/>
      <c r="BJ6" s="85"/>
      <c r="BK6" s="85"/>
      <c r="BL6" s="85"/>
      <c r="BM6" s="85"/>
      <c r="BN6" s="34">
        <f t="shared" ref="BN6" si="2">SUM(BN7:BN16)</f>
        <v>169032.3</v>
      </c>
      <c r="BO6" s="1"/>
      <c r="BP6" s="1"/>
      <c r="BQ6" s="1"/>
      <c r="BR6" s="1"/>
      <c r="BS6" s="1"/>
      <c r="BT6" s="1"/>
      <c r="BU6" s="1"/>
      <c r="BV6" s="1"/>
      <c r="BW6" s="1"/>
    </row>
    <row r="7" spans="1:75" s="2" customFormat="1" ht="17.149999999999999" customHeight="1">
      <c r="A7" s="12" t="s">
        <v>5</v>
      </c>
      <c r="B7" s="64">
        <v>130370660</v>
      </c>
      <c r="C7" s="64">
        <v>128618650.40000001</v>
      </c>
      <c r="D7" s="4">
        <f>IF(E7=0,0,IF(B7=0,1,IF(C7&lt;0,0,IF(C7/B7&gt;1.2,IF((C7/B7-1.2)*0.1+1.2&gt;1.3,1.3,(C7/B7-1.2)*0.1+1.2),C7/B7))))</f>
        <v>0.98656131985524964</v>
      </c>
      <c r="E7" s="11">
        <v>5</v>
      </c>
      <c r="F7" s="57" t="s">
        <v>380</v>
      </c>
      <c r="G7" s="57" t="s">
        <v>380</v>
      </c>
      <c r="H7" s="57" t="s">
        <v>380</v>
      </c>
      <c r="I7" s="57" t="s">
        <v>380</v>
      </c>
      <c r="J7" s="44">
        <v>4250</v>
      </c>
      <c r="K7" s="44">
        <v>3707</v>
      </c>
      <c r="L7" s="4">
        <f>IF(M7=0,0,IF(J7=0,1,IF(K7&lt;0,0,IF(J7/K7&gt;1.2,IF((J7/K7-1.2)*0.1+1.2&gt;1.3,1.3,(J7/K7-1.2)*0.1+1.2),J7/K7))))</f>
        <v>1.1464796331265175</v>
      </c>
      <c r="M7" s="11">
        <v>5</v>
      </c>
      <c r="N7" s="35">
        <v>6226664</v>
      </c>
      <c r="O7" s="35">
        <v>6164713.9000000004</v>
      </c>
      <c r="P7" s="4">
        <f>IF(Q7=0,0,IF(N7=0,1,IF(O7&lt;0,0,IF(O7/N7&gt;1.2,IF((O7/N7-1.2)*0.1+1.2&gt;1.3,1.3,(O7/N7-1.2)*0.1+1.2),O7/N7))))</f>
        <v>0.99005083621020828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5" t="s">
        <v>380</v>
      </c>
      <c r="W7" s="5" t="s">
        <v>380</v>
      </c>
      <c r="X7" s="5" t="s">
        <v>380</v>
      </c>
      <c r="Y7" s="5" t="s">
        <v>380</v>
      </c>
      <c r="Z7" s="5" t="s">
        <v>360</v>
      </c>
      <c r="AA7" s="5" t="s">
        <v>360</v>
      </c>
      <c r="AB7" s="5" t="s">
        <v>360</v>
      </c>
      <c r="AC7" s="5" t="s">
        <v>360</v>
      </c>
      <c r="AD7" s="5" t="s">
        <v>360</v>
      </c>
      <c r="AE7" s="5" t="s">
        <v>360</v>
      </c>
      <c r="AF7" s="5" t="s">
        <v>360</v>
      </c>
      <c r="AG7" s="5" t="s">
        <v>360</v>
      </c>
      <c r="AH7" s="5" t="s">
        <v>360</v>
      </c>
      <c r="AI7" s="5" t="s">
        <v>360</v>
      </c>
      <c r="AJ7" s="5" t="s">
        <v>360</v>
      </c>
      <c r="AK7" s="5" t="s">
        <v>360</v>
      </c>
      <c r="AL7" s="5" t="s">
        <v>380</v>
      </c>
      <c r="AM7" s="5" t="s">
        <v>380</v>
      </c>
      <c r="AN7" s="5" t="s">
        <v>380</v>
      </c>
      <c r="AO7" s="5" t="s">
        <v>380</v>
      </c>
      <c r="AP7" s="43">
        <f>(D7*E7+L7*M7+P7*Q7)/(E7+M7+Q7)</f>
        <v>1.0155407163037669</v>
      </c>
      <c r="AQ7" s="44">
        <v>462796</v>
      </c>
      <c r="AR7" s="35">
        <f>AQ7/11*6</f>
        <v>252434.18181818182</v>
      </c>
      <c r="AS7" s="35">
        <f>ROUND(AP7*AR7,1)</f>
        <v>256357.2</v>
      </c>
      <c r="AT7" s="35">
        <f>AS7-AR7</f>
        <v>3923.0181818181882</v>
      </c>
      <c r="AU7" s="35">
        <v>49554</v>
      </c>
      <c r="AV7" s="35">
        <v>44489.4</v>
      </c>
      <c r="AW7" s="35">
        <v>43643.5</v>
      </c>
      <c r="AX7" s="35">
        <v>24730.9</v>
      </c>
      <c r="AY7" s="35">
        <v>45478.2</v>
      </c>
      <c r="AZ7" s="35"/>
      <c r="BA7" s="35">
        <f>ROUND(AS7-SUM(AU7:AZ7),1)</f>
        <v>48461.2</v>
      </c>
      <c r="BB7" s="86"/>
      <c r="BC7" s="35">
        <f>IF(OR(BA7&lt;0,BB7="+"),0,BA7)</f>
        <v>48461.2</v>
      </c>
      <c r="BD7" s="35">
        <v>-855.6</v>
      </c>
      <c r="BE7" s="35">
        <f>ROUND(BC7+BD7,1)</f>
        <v>47605.599999999999</v>
      </c>
      <c r="BF7" s="35"/>
      <c r="BG7" s="35">
        <f>IF((BE7-BF7)&gt;0,ROUND(BE7-BF7,1),0)</f>
        <v>47605.599999999999</v>
      </c>
      <c r="BH7" s="86"/>
      <c r="BI7" s="86"/>
      <c r="BJ7" s="86"/>
      <c r="BK7" s="86"/>
      <c r="BL7" s="86"/>
      <c r="BM7" s="86"/>
      <c r="BN7" s="35">
        <f>IF(OR(BH7="+",BI7="+",BJ7="+",BK7="+",BL7="+",BM7="+",),0,BG7)</f>
        <v>47605.599999999999</v>
      </c>
      <c r="BO7" s="70"/>
      <c r="BP7" s="1"/>
      <c r="BQ7" s="1"/>
      <c r="BR7" s="1"/>
      <c r="BS7" s="1"/>
      <c r="BT7" s="1"/>
      <c r="BU7" s="1"/>
      <c r="BV7" s="1"/>
      <c r="BW7" s="1"/>
    </row>
    <row r="8" spans="1:75" s="2" customFormat="1" ht="17.149999999999999" customHeight="1">
      <c r="A8" s="12" t="s">
        <v>6</v>
      </c>
      <c r="B8" s="64">
        <v>196976054</v>
      </c>
      <c r="C8" s="64">
        <v>210171880.40000001</v>
      </c>
      <c r="D8" s="4">
        <f t="shared" ref="D8:D16" si="3">IF(E8=0,0,IF(B8=0,1,IF(C8&lt;0,0,IF(C8/B8&gt;1.2,IF((C8/B8-1.2)*0.1+1.2&gt;1.3,1.3,(C8/B8-1.2)*0.1+1.2),C8/B8))))</f>
        <v>1.0669920334580365</v>
      </c>
      <c r="E8" s="11">
        <v>5</v>
      </c>
      <c r="F8" s="57" t="s">
        <v>380</v>
      </c>
      <c r="G8" s="57" t="s">
        <v>380</v>
      </c>
      <c r="H8" s="57" t="s">
        <v>380</v>
      </c>
      <c r="I8" s="57" t="s">
        <v>380</v>
      </c>
      <c r="J8" s="44">
        <v>7700</v>
      </c>
      <c r="K8" s="44">
        <v>6645</v>
      </c>
      <c r="L8" s="4">
        <f t="shared" ref="L8:L16" si="4">IF(M8=0,0,IF(J8=0,1,IF(K8&lt;0,0,IF(J8/K8&gt;1.2,IF((J8/K8-1.2)*0.1+1.2&gt;1.3,1.3,(J8/K8-1.2)*0.1+1.2),J8/K8))))</f>
        <v>1.1587659894657638</v>
      </c>
      <c r="M8" s="11">
        <v>15</v>
      </c>
      <c r="N8" s="35">
        <v>2855452</v>
      </c>
      <c r="O8" s="35">
        <v>2699223.5</v>
      </c>
      <c r="P8" s="4">
        <f t="shared" ref="P8:P16" si="5">IF(Q8=0,0,IF(N8=0,1,IF(O8&lt;0,0,IF(O8/N8&gt;1.2,IF((O8/N8-1.2)*0.1+1.2&gt;1.3,1.3,(O8/N8-1.2)*0.1+1.2),O8/N8))))</f>
        <v>0.94528764622903838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5" t="s">
        <v>380</v>
      </c>
      <c r="W8" s="5" t="s">
        <v>380</v>
      </c>
      <c r="X8" s="5" t="s">
        <v>380</v>
      </c>
      <c r="Y8" s="5" t="s">
        <v>380</v>
      </c>
      <c r="Z8" s="5" t="s">
        <v>360</v>
      </c>
      <c r="AA8" s="5" t="s">
        <v>360</v>
      </c>
      <c r="AB8" s="5" t="s">
        <v>360</v>
      </c>
      <c r="AC8" s="5" t="s">
        <v>360</v>
      </c>
      <c r="AD8" s="5" t="s">
        <v>360</v>
      </c>
      <c r="AE8" s="5" t="s">
        <v>360</v>
      </c>
      <c r="AF8" s="5" t="s">
        <v>360</v>
      </c>
      <c r="AG8" s="5" t="s">
        <v>360</v>
      </c>
      <c r="AH8" s="5" t="s">
        <v>360</v>
      </c>
      <c r="AI8" s="5" t="s">
        <v>360</v>
      </c>
      <c r="AJ8" s="5" t="s">
        <v>360</v>
      </c>
      <c r="AK8" s="5" t="s">
        <v>360</v>
      </c>
      <c r="AL8" s="5" t="s">
        <v>380</v>
      </c>
      <c r="AM8" s="5" t="s">
        <v>380</v>
      </c>
      <c r="AN8" s="5" t="s">
        <v>380</v>
      </c>
      <c r="AO8" s="5" t="s">
        <v>380</v>
      </c>
      <c r="AP8" s="43">
        <f t="shared" ref="AP8:AP16" si="6">(D8*E8+L8*M8+P8*Q8)/(E8+M8+Q8)</f>
        <v>1.0405550733464353</v>
      </c>
      <c r="AQ8" s="44">
        <v>431665</v>
      </c>
      <c r="AR8" s="35">
        <f t="shared" ref="AR8:AR16" si="7">AQ8/11*6</f>
        <v>235453.63636363635</v>
      </c>
      <c r="AS8" s="35">
        <f t="shared" ref="AS8:AS54" si="8">ROUND(AP8*AR8,1)</f>
        <v>245002.5</v>
      </c>
      <c r="AT8" s="35">
        <f t="shared" ref="AT8:AT54" si="9">AS8-AR8</f>
        <v>9548.8636363636469</v>
      </c>
      <c r="AU8" s="35">
        <v>32905.4</v>
      </c>
      <c r="AV8" s="35">
        <v>30518.1</v>
      </c>
      <c r="AW8" s="35">
        <v>33477</v>
      </c>
      <c r="AX8" s="35">
        <v>64706</v>
      </c>
      <c r="AY8" s="35">
        <v>40152</v>
      </c>
      <c r="AZ8" s="35"/>
      <c r="BA8" s="35">
        <f t="shared" ref="BA8:BA54" si="10">ROUND(AS8-SUM(AU8:AZ8),1)</f>
        <v>43244</v>
      </c>
      <c r="BB8" s="86"/>
      <c r="BC8" s="35">
        <f t="shared" ref="BC8:BC54" si="11">IF(OR(BA8&lt;0,BB8="+"),0,BA8)</f>
        <v>43244</v>
      </c>
      <c r="BD8" s="35">
        <v>531.70000000000005</v>
      </c>
      <c r="BE8" s="35">
        <f t="shared" ref="BE8:BE54" si="12">ROUND(BC8+BD8,1)</f>
        <v>43775.7</v>
      </c>
      <c r="BF8" s="35"/>
      <c r="BG8" s="35">
        <f t="shared" ref="BG8:BG54" si="13">IF((BE8-BF8)&gt;0,ROUND(BE8-BF8,1),0)</f>
        <v>43775.7</v>
      </c>
      <c r="BH8" s="86"/>
      <c r="BI8" s="86"/>
      <c r="BJ8" s="86"/>
      <c r="BK8" s="86"/>
      <c r="BL8" s="86"/>
      <c r="BM8" s="86"/>
      <c r="BN8" s="35">
        <f t="shared" ref="BN8:BN71" si="14">IF(OR(BH8="+",BI8="+",BJ8="+",BK8="+",BL8="+",BM8="+",),0,BG8)</f>
        <v>43775.7</v>
      </c>
      <c r="BO8" s="70"/>
      <c r="BP8" s="1"/>
      <c r="BQ8" s="1"/>
      <c r="BR8" s="1"/>
      <c r="BS8" s="1"/>
      <c r="BT8" s="1"/>
      <c r="BU8" s="1"/>
      <c r="BV8" s="1"/>
      <c r="BW8" s="1"/>
    </row>
    <row r="9" spans="1:75" s="2" customFormat="1" ht="17.149999999999999" customHeight="1">
      <c r="A9" s="12" t="s">
        <v>7</v>
      </c>
      <c r="B9" s="64">
        <v>23750773</v>
      </c>
      <c r="C9" s="64">
        <v>21198333.899999999</v>
      </c>
      <c r="D9" s="4">
        <f t="shared" si="3"/>
        <v>0.89253237778829342</v>
      </c>
      <c r="E9" s="11">
        <v>5</v>
      </c>
      <c r="F9" s="57" t="s">
        <v>380</v>
      </c>
      <c r="G9" s="57" t="s">
        <v>380</v>
      </c>
      <c r="H9" s="57" t="s">
        <v>380</v>
      </c>
      <c r="I9" s="57" t="s">
        <v>380</v>
      </c>
      <c r="J9" s="44">
        <v>720</v>
      </c>
      <c r="K9" s="44">
        <v>652</v>
      </c>
      <c r="L9" s="4">
        <f t="shared" si="4"/>
        <v>1.1042944785276074</v>
      </c>
      <c r="M9" s="11">
        <v>5</v>
      </c>
      <c r="N9" s="35">
        <v>595401.4</v>
      </c>
      <c r="O9" s="35">
        <v>602555.19999999995</v>
      </c>
      <c r="P9" s="4">
        <f t="shared" si="5"/>
        <v>1.0120150876366767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5" t="s">
        <v>380</v>
      </c>
      <c r="W9" s="5" t="s">
        <v>380</v>
      </c>
      <c r="X9" s="5" t="s">
        <v>380</v>
      </c>
      <c r="Y9" s="5" t="s">
        <v>380</v>
      </c>
      <c r="Z9" s="5" t="s">
        <v>360</v>
      </c>
      <c r="AA9" s="5" t="s">
        <v>360</v>
      </c>
      <c r="AB9" s="5" t="s">
        <v>360</v>
      </c>
      <c r="AC9" s="5" t="s">
        <v>360</v>
      </c>
      <c r="AD9" s="5" t="s">
        <v>360</v>
      </c>
      <c r="AE9" s="5" t="s">
        <v>360</v>
      </c>
      <c r="AF9" s="5" t="s">
        <v>360</v>
      </c>
      <c r="AG9" s="5" t="s">
        <v>360</v>
      </c>
      <c r="AH9" s="5" t="s">
        <v>360</v>
      </c>
      <c r="AI9" s="5" t="s">
        <v>360</v>
      </c>
      <c r="AJ9" s="5" t="s">
        <v>360</v>
      </c>
      <c r="AK9" s="5" t="s">
        <v>360</v>
      </c>
      <c r="AL9" s="5" t="s">
        <v>380</v>
      </c>
      <c r="AM9" s="5" t="s">
        <v>380</v>
      </c>
      <c r="AN9" s="5" t="s">
        <v>380</v>
      </c>
      <c r="AO9" s="5" t="s">
        <v>380</v>
      </c>
      <c r="AP9" s="43">
        <f t="shared" si="6"/>
        <v>1.0074812011437679</v>
      </c>
      <c r="AQ9" s="44">
        <v>192788</v>
      </c>
      <c r="AR9" s="35">
        <f t="shared" si="7"/>
        <v>105157.09090909091</v>
      </c>
      <c r="AS9" s="35">
        <f t="shared" si="8"/>
        <v>105943.8</v>
      </c>
      <c r="AT9" s="35">
        <f t="shared" si="9"/>
        <v>786.70909090909117</v>
      </c>
      <c r="AU9" s="35">
        <v>19742.8</v>
      </c>
      <c r="AV9" s="35">
        <v>16459.2</v>
      </c>
      <c r="AW9" s="35">
        <v>17830.900000000001</v>
      </c>
      <c r="AX9" s="35">
        <v>18877.599999999999</v>
      </c>
      <c r="AY9" s="35">
        <v>18430.400000000001</v>
      </c>
      <c r="AZ9" s="35"/>
      <c r="BA9" s="35">
        <f t="shared" si="10"/>
        <v>14602.9</v>
      </c>
      <c r="BB9" s="86"/>
      <c r="BC9" s="35">
        <f t="shared" si="11"/>
        <v>14602.9</v>
      </c>
      <c r="BD9" s="35">
        <v>-55.1</v>
      </c>
      <c r="BE9" s="35">
        <f t="shared" si="12"/>
        <v>14547.8</v>
      </c>
      <c r="BF9" s="35"/>
      <c r="BG9" s="35">
        <f t="shared" si="13"/>
        <v>14547.8</v>
      </c>
      <c r="BH9" s="86"/>
      <c r="BI9" s="86"/>
      <c r="BJ9" s="86"/>
      <c r="BK9" s="86"/>
      <c r="BL9" s="86"/>
      <c r="BM9" s="86"/>
      <c r="BN9" s="35">
        <f t="shared" si="14"/>
        <v>14547.8</v>
      </c>
      <c r="BO9" s="70"/>
      <c r="BP9" s="1"/>
      <c r="BQ9" s="1"/>
      <c r="BR9" s="1"/>
      <c r="BS9" s="1"/>
      <c r="BT9" s="1"/>
      <c r="BU9" s="1"/>
      <c r="BV9" s="1"/>
      <c r="BW9" s="1"/>
    </row>
    <row r="10" spans="1:75" s="2" customFormat="1" ht="17.149999999999999" customHeight="1">
      <c r="A10" s="12" t="s">
        <v>8</v>
      </c>
      <c r="B10" s="64">
        <v>24326238</v>
      </c>
      <c r="C10" s="64">
        <v>25995349.100000001</v>
      </c>
      <c r="D10" s="4">
        <f t="shared" si="3"/>
        <v>1.0686136138271771</v>
      </c>
      <c r="E10" s="11">
        <v>5</v>
      </c>
      <c r="F10" s="57" t="s">
        <v>380</v>
      </c>
      <c r="G10" s="57" t="s">
        <v>380</v>
      </c>
      <c r="H10" s="57" t="s">
        <v>380</v>
      </c>
      <c r="I10" s="57" t="s">
        <v>380</v>
      </c>
      <c r="J10" s="44">
        <v>430</v>
      </c>
      <c r="K10" s="44">
        <v>364</v>
      </c>
      <c r="L10" s="4">
        <f t="shared" si="4"/>
        <v>1.1813186813186813</v>
      </c>
      <c r="M10" s="11">
        <v>10</v>
      </c>
      <c r="N10" s="35">
        <v>506901.3</v>
      </c>
      <c r="O10" s="35">
        <v>534497.5</v>
      </c>
      <c r="P10" s="4">
        <f t="shared" si="5"/>
        <v>1.0544409730257154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5" t="s">
        <v>380</v>
      </c>
      <c r="W10" s="5" t="s">
        <v>380</v>
      </c>
      <c r="X10" s="5" t="s">
        <v>380</v>
      </c>
      <c r="Y10" s="5" t="s">
        <v>380</v>
      </c>
      <c r="Z10" s="5" t="s">
        <v>360</v>
      </c>
      <c r="AA10" s="5" t="s">
        <v>360</v>
      </c>
      <c r="AB10" s="5" t="s">
        <v>360</v>
      </c>
      <c r="AC10" s="5" t="s">
        <v>360</v>
      </c>
      <c r="AD10" s="5" t="s">
        <v>360</v>
      </c>
      <c r="AE10" s="5" t="s">
        <v>360</v>
      </c>
      <c r="AF10" s="5" t="s">
        <v>360</v>
      </c>
      <c r="AG10" s="5" t="s">
        <v>360</v>
      </c>
      <c r="AH10" s="5" t="s">
        <v>360</v>
      </c>
      <c r="AI10" s="5" t="s">
        <v>360</v>
      </c>
      <c r="AJ10" s="5" t="s">
        <v>360</v>
      </c>
      <c r="AK10" s="5" t="s">
        <v>360</v>
      </c>
      <c r="AL10" s="5" t="s">
        <v>380</v>
      </c>
      <c r="AM10" s="5" t="s">
        <v>380</v>
      </c>
      <c r="AN10" s="5" t="s">
        <v>380</v>
      </c>
      <c r="AO10" s="5" t="s">
        <v>380</v>
      </c>
      <c r="AP10" s="43">
        <f t="shared" si="6"/>
        <v>1.092716409795343</v>
      </c>
      <c r="AQ10" s="44">
        <v>68535</v>
      </c>
      <c r="AR10" s="35">
        <f t="shared" si="7"/>
        <v>37382.727272727272</v>
      </c>
      <c r="AS10" s="35">
        <f t="shared" si="8"/>
        <v>40848.699999999997</v>
      </c>
      <c r="AT10" s="35">
        <f t="shared" si="9"/>
        <v>3465.972727272725</v>
      </c>
      <c r="AU10" s="35">
        <v>7001.6</v>
      </c>
      <c r="AV10" s="35">
        <v>6343.6</v>
      </c>
      <c r="AW10" s="35">
        <v>7398.7</v>
      </c>
      <c r="AX10" s="35">
        <v>3440.8</v>
      </c>
      <c r="AY10" s="35">
        <v>6880.9</v>
      </c>
      <c r="AZ10" s="35"/>
      <c r="BA10" s="35">
        <f t="shared" si="10"/>
        <v>9783.1</v>
      </c>
      <c r="BB10" s="86"/>
      <c r="BC10" s="35">
        <f t="shared" si="11"/>
        <v>9783.1</v>
      </c>
      <c r="BD10" s="35">
        <v>-44.6</v>
      </c>
      <c r="BE10" s="35">
        <f t="shared" si="12"/>
        <v>9738.5</v>
      </c>
      <c r="BF10" s="35"/>
      <c r="BG10" s="35">
        <f t="shared" si="13"/>
        <v>9738.5</v>
      </c>
      <c r="BH10" s="86"/>
      <c r="BI10" s="86"/>
      <c r="BJ10" s="86"/>
      <c r="BK10" s="86"/>
      <c r="BL10" s="86"/>
      <c r="BM10" s="86"/>
      <c r="BN10" s="35">
        <f t="shared" si="14"/>
        <v>9738.5</v>
      </c>
      <c r="BO10" s="70"/>
      <c r="BP10" s="1"/>
      <c r="BQ10" s="1"/>
      <c r="BR10" s="1"/>
      <c r="BS10" s="1"/>
      <c r="BT10" s="1"/>
      <c r="BU10" s="1"/>
      <c r="BV10" s="1"/>
      <c r="BW10" s="1"/>
    </row>
    <row r="11" spans="1:75" s="2" customFormat="1" ht="17.149999999999999" customHeight="1">
      <c r="A11" s="12" t="s">
        <v>9</v>
      </c>
      <c r="B11" s="64">
        <v>5655429</v>
      </c>
      <c r="C11" s="64">
        <v>6681501.2999999998</v>
      </c>
      <c r="D11" s="4">
        <f t="shared" si="3"/>
        <v>1.1814313821285707</v>
      </c>
      <c r="E11" s="11">
        <v>5</v>
      </c>
      <c r="F11" s="57" t="s">
        <v>380</v>
      </c>
      <c r="G11" s="57" t="s">
        <v>380</v>
      </c>
      <c r="H11" s="57" t="s">
        <v>380</v>
      </c>
      <c r="I11" s="57" t="s">
        <v>380</v>
      </c>
      <c r="J11" s="44">
        <v>390</v>
      </c>
      <c r="K11" s="44">
        <v>304</v>
      </c>
      <c r="L11" s="4">
        <f t="shared" si="4"/>
        <v>1.2082894736842105</v>
      </c>
      <c r="M11" s="11">
        <v>10</v>
      </c>
      <c r="N11" s="35">
        <v>154838.1</v>
      </c>
      <c r="O11" s="35">
        <v>162804.5</v>
      </c>
      <c r="P11" s="4">
        <f t="shared" si="5"/>
        <v>1.0514498692505267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5" t="s">
        <v>380</v>
      </c>
      <c r="W11" s="5" t="s">
        <v>380</v>
      </c>
      <c r="X11" s="5" t="s">
        <v>380</v>
      </c>
      <c r="Y11" s="5" t="s">
        <v>380</v>
      </c>
      <c r="Z11" s="5" t="s">
        <v>360</v>
      </c>
      <c r="AA11" s="5" t="s">
        <v>360</v>
      </c>
      <c r="AB11" s="5" t="s">
        <v>360</v>
      </c>
      <c r="AC11" s="5" t="s">
        <v>360</v>
      </c>
      <c r="AD11" s="5" t="s">
        <v>360</v>
      </c>
      <c r="AE11" s="5" t="s">
        <v>360</v>
      </c>
      <c r="AF11" s="5" t="s">
        <v>360</v>
      </c>
      <c r="AG11" s="5" t="s">
        <v>360</v>
      </c>
      <c r="AH11" s="5" t="s">
        <v>360</v>
      </c>
      <c r="AI11" s="5" t="s">
        <v>360</v>
      </c>
      <c r="AJ11" s="5" t="s">
        <v>360</v>
      </c>
      <c r="AK11" s="5" t="s">
        <v>360</v>
      </c>
      <c r="AL11" s="5" t="s">
        <v>380</v>
      </c>
      <c r="AM11" s="5" t="s">
        <v>380</v>
      </c>
      <c r="AN11" s="5" t="s">
        <v>380</v>
      </c>
      <c r="AO11" s="5" t="s">
        <v>380</v>
      </c>
      <c r="AP11" s="43">
        <f t="shared" si="6"/>
        <v>1.1148299723570139</v>
      </c>
      <c r="AQ11" s="44">
        <v>104788</v>
      </c>
      <c r="AR11" s="35">
        <f t="shared" si="7"/>
        <v>57157.090909090912</v>
      </c>
      <c r="AS11" s="35">
        <f t="shared" si="8"/>
        <v>63720.4</v>
      </c>
      <c r="AT11" s="35">
        <f t="shared" si="9"/>
        <v>6563.3090909090897</v>
      </c>
      <c r="AU11" s="35">
        <v>11099.5</v>
      </c>
      <c r="AV11" s="35">
        <v>9982.9</v>
      </c>
      <c r="AW11" s="35">
        <v>11837.7</v>
      </c>
      <c r="AX11" s="35">
        <v>7089</v>
      </c>
      <c r="AY11" s="35">
        <v>9529.5</v>
      </c>
      <c r="AZ11" s="35"/>
      <c r="BA11" s="35">
        <f t="shared" si="10"/>
        <v>14181.8</v>
      </c>
      <c r="BB11" s="86"/>
      <c r="BC11" s="35">
        <f t="shared" si="11"/>
        <v>14181.8</v>
      </c>
      <c r="BD11" s="35">
        <v>7.5</v>
      </c>
      <c r="BE11" s="35">
        <f t="shared" si="12"/>
        <v>14189.3</v>
      </c>
      <c r="BF11" s="35"/>
      <c r="BG11" s="35">
        <f t="shared" si="13"/>
        <v>14189.3</v>
      </c>
      <c r="BH11" s="86"/>
      <c r="BI11" s="86"/>
      <c r="BJ11" s="86"/>
      <c r="BK11" s="86"/>
      <c r="BL11" s="86"/>
      <c r="BM11" s="86"/>
      <c r="BN11" s="35">
        <f t="shared" si="14"/>
        <v>14189.3</v>
      </c>
      <c r="BO11" s="70"/>
      <c r="BP11" s="1"/>
      <c r="BQ11" s="1"/>
      <c r="BR11" s="1"/>
      <c r="BS11" s="1"/>
      <c r="BT11" s="1"/>
      <c r="BU11" s="1"/>
      <c r="BV11" s="1"/>
      <c r="BW11" s="1"/>
    </row>
    <row r="12" spans="1:75" s="2" customFormat="1" ht="17.149999999999999" customHeight="1">
      <c r="A12" s="12" t="s">
        <v>10</v>
      </c>
      <c r="B12" s="64">
        <v>9499708</v>
      </c>
      <c r="C12" s="64">
        <v>9594516.8000000007</v>
      </c>
      <c r="D12" s="4">
        <f t="shared" si="3"/>
        <v>1.0099801804434412</v>
      </c>
      <c r="E12" s="11">
        <v>5</v>
      </c>
      <c r="F12" s="57" t="s">
        <v>380</v>
      </c>
      <c r="G12" s="57" t="s">
        <v>380</v>
      </c>
      <c r="H12" s="57" t="s">
        <v>380</v>
      </c>
      <c r="I12" s="57" t="s">
        <v>380</v>
      </c>
      <c r="J12" s="44">
        <v>310</v>
      </c>
      <c r="K12" s="44">
        <v>309</v>
      </c>
      <c r="L12" s="4">
        <f t="shared" si="4"/>
        <v>1.0032362459546926</v>
      </c>
      <c r="M12" s="11">
        <v>15</v>
      </c>
      <c r="N12" s="35">
        <v>186712.8</v>
      </c>
      <c r="O12" s="35">
        <v>185554</v>
      </c>
      <c r="P12" s="4">
        <f t="shared" si="5"/>
        <v>0.99379367670561425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5" t="s">
        <v>380</v>
      </c>
      <c r="W12" s="5" t="s">
        <v>380</v>
      </c>
      <c r="X12" s="5" t="s">
        <v>380</v>
      </c>
      <c r="Y12" s="5" t="s">
        <v>380</v>
      </c>
      <c r="Z12" s="5" t="s">
        <v>360</v>
      </c>
      <c r="AA12" s="5" t="s">
        <v>360</v>
      </c>
      <c r="AB12" s="5" t="s">
        <v>360</v>
      </c>
      <c r="AC12" s="5" t="s">
        <v>360</v>
      </c>
      <c r="AD12" s="5" t="s">
        <v>360</v>
      </c>
      <c r="AE12" s="5" t="s">
        <v>360</v>
      </c>
      <c r="AF12" s="5" t="s">
        <v>360</v>
      </c>
      <c r="AG12" s="5" t="s">
        <v>360</v>
      </c>
      <c r="AH12" s="5" t="s">
        <v>360</v>
      </c>
      <c r="AI12" s="5" t="s">
        <v>360</v>
      </c>
      <c r="AJ12" s="5" t="s">
        <v>360</v>
      </c>
      <c r="AK12" s="5" t="s">
        <v>360</v>
      </c>
      <c r="AL12" s="5" t="s">
        <v>380</v>
      </c>
      <c r="AM12" s="5" t="s">
        <v>380</v>
      </c>
      <c r="AN12" s="5" t="s">
        <v>380</v>
      </c>
      <c r="AO12" s="5" t="s">
        <v>380</v>
      </c>
      <c r="AP12" s="43">
        <f t="shared" si="6"/>
        <v>0.99935795314124698</v>
      </c>
      <c r="AQ12" s="44">
        <v>49642</v>
      </c>
      <c r="AR12" s="35">
        <f t="shared" si="7"/>
        <v>27077.454545454544</v>
      </c>
      <c r="AS12" s="35">
        <f t="shared" si="8"/>
        <v>27060.1</v>
      </c>
      <c r="AT12" s="35">
        <f t="shared" si="9"/>
        <v>-17.354545454545587</v>
      </c>
      <c r="AU12" s="35">
        <v>5090.8</v>
      </c>
      <c r="AV12" s="35">
        <v>3861.5</v>
      </c>
      <c r="AW12" s="35">
        <v>4956.5</v>
      </c>
      <c r="AX12" s="35">
        <v>4295.7</v>
      </c>
      <c r="AY12" s="35">
        <v>5077.1000000000004</v>
      </c>
      <c r="AZ12" s="35"/>
      <c r="BA12" s="35">
        <f t="shared" si="10"/>
        <v>3778.5</v>
      </c>
      <c r="BB12" s="86"/>
      <c r="BC12" s="35">
        <f t="shared" si="11"/>
        <v>3778.5</v>
      </c>
      <c r="BD12" s="35">
        <v>-19.7</v>
      </c>
      <c r="BE12" s="35">
        <f t="shared" si="12"/>
        <v>3758.8</v>
      </c>
      <c r="BF12" s="35"/>
      <c r="BG12" s="35">
        <f t="shared" si="13"/>
        <v>3758.8</v>
      </c>
      <c r="BH12" s="86"/>
      <c r="BI12" s="86"/>
      <c r="BJ12" s="86"/>
      <c r="BK12" s="86"/>
      <c r="BL12" s="86"/>
      <c r="BM12" s="86"/>
      <c r="BN12" s="35">
        <f t="shared" si="14"/>
        <v>3758.8</v>
      </c>
      <c r="BO12" s="70"/>
      <c r="BP12" s="1"/>
      <c r="BQ12" s="1"/>
      <c r="BR12" s="1"/>
      <c r="BS12" s="1"/>
      <c r="BT12" s="1"/>
      <c r="BU12" s="1"/>
      <c r="BV12" s="1"/>
      <c r="BW12" s="1"/>
    </row>
    <row r="13" spans="1:75" s="2" customFormat="1" ht="17.149999999999999" customHeight="1">
      <c r="A13" s="12" t="s">
        <v>11</v>
      </c>
      <c r="B13" s="64">
        <v>19493199</v>
      </c>
      <c r="C13" s="64">
        <v>18681991</v>
      </c>
      <c r="D13" s="4">
        <f t="shared" si="3"/>
        <v>0.95838507573846654</v>
      </c>
      <c r="E13" s="11">
        <v>5</v>
      </c>
      <c r="F13" s="57" t="s">
        <v>380</v>
      </c>
      <c r="G13" s="57" t="s">
        <v>380</v>
      </c>
      <c r="H13" s="57" t="s">
        <v>380</v>
      </c>
      <c r="I13" s="57" t="s">
        <v>380</v>
      </c>
      <c r="J13" s="44">
        <v>760</v>
      </c>
      <c r="K13" s="44">
        <v>663</v>
      </c>
      <c r="L13" s="4">
        <f t="shared" si="4"/>
        <v>1.1463046757164403</v>
      </c>
      <c r="M13" s="11">
        <v>10</v>
      </c>
      <c r="N13" s="35">
        <v>164080.9</v>
      </c>
      <c r="O13" s="35">
        <v>171249.8</v>
      </c>
      <c r="P13" s="4">
        <f t="shared" si="5"/>
        <v>1.0436912523029798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5" t="s">
        <v>380</v>
      </c>
      <c r="W13" s="5" t="s">
        <v>380</v>
      </c>
      <c r="X13" s="5" t="s">
        <v>380</v>
      </c>
      <c r="Y13" s="5" t="s">
        <v>380</v>
      </c>
      <c r="Z13" s="5" t="s">
        <v>360</v>
      </c>
      <c r="AA13" s="5" t="s">
        <v>360</v>
      </c>
      <c r="AB13" s="5" t="s">
        <v>360</v>
      </c>
      <c r="AC13" s="5" t="s">
        <v>360</v>
      </c>
      <c r="AD13" s="5" t="s">
        <v>360</v>
      </c>
      <c r="AE13" s="5" t="s">
        <v>360</v>
      </c>
      <c r="AF13" s="5" t="s">
        <v>360</v>
      </c>
      <c r="AG13" s="5" t="s">
        <v>360</v>
      </c>
      <c r="AH13" s="5" t="s">
        <v>360</v>
      </c>
      <c r="AI13" s="5" t="s">
        <v>360</v>
      </c>
      <c r="AJ13" s="5" t="s">
        <v>360</v>
      </c>
      <c r="AK13" s="5" t="s">
        <v>360</v>
      </c>
      <c r="AL13" s="5" t="s">
        <v>380</v>
      </c>
      <c r="AM13" s="5" t="s">
        <v>380</v>
      </c>
      <c r="AN13" s="5" t="s">
        <v>380</v>
      </c>
      <c r="AO13" s="5" t="s">
        <v>380</v>
      </c>
      <c r="AP13" s="43">
        <f t="shared" si="6"/>
        <v>1.0608227766261809</v>
      </c>
      <c r="AQ13" s="44">
        <v>92987</v>
      </c>
      <c r="AR13" s="35">
        <f t="shared" si="7"/>
        <v>50720.181818181816</v>
      </c>
      <c r="AS13" s="35">
        <f t="shared" si="8"/>
        <v>53805.1</v>
      </c>
      <c r="AT13" s="35">
        <f t="shared" si="9"/>
        <v>3084.9181818181823</v>
      </c>
      <c r="AU13" s="35">
        <v>10032.200000000001</v>
      </c>
      <c r="AV13" s="35">
        <v>7244.8</v>
      </c>
      <c r="AW13" s="35">
        <v>12258.2</v>
      </c>
      <c r="AX13" s="35">
        <v>4725.8</v>
      </c>
      <c r="AY13" s="35">
        <v>8371.1</v>
      </c>
      <c r="AZ13" s="35"/>
      <c r="BA13" s="35">
        <f t="shared" si="10"/>
        <v>11173</v>
      </c>
      <c r="BB13" s="86"/>
      <c r="BC13" s="35">
        <f t="shared" si="11"/>
        <v>11173</v>
      </c>
      <c r="BD13" s="35">
        <v>141.69999999999999</v>
      </c>
      <c r="BE13" s="35">
        <f t="shared" si="12"/>
        <v>11314.7</v>
      </c>
      <c r="BF13" s="35"/>
      <c r="BG13" s="35">
        <f t="shared" si="13"/>
        <v>11314.7</v>
      </c>
      <c r="BH13" s="86"/>
      <c r="BI13" s="86"/>
      <c r="BJ13" s="86"/>
      <c r="BK13" s="86"/>
      <c r="BL13" s="86"/>
      <c r="BM13" s="86"/>
      <c r="BN13" s="35">
        <f t="shared" si="14"/>
        <v>11314.7</v>
      </c>
      <c r="BO13" s="70"/>
      <c r="BP13" s="1"/>
      <c r="BQ13" s="1"/>
      <c r="BR13" s="1"/>
      <c r="BS13" s="1"/>
      <c r="BT13" s="1"/>
      <c r="BU13" s="1"/>
      <c r="BV13" s="1"/>
      <c r="BW13" s="1"/>
    </row>
    <row r="14" spans="1:75" s="68" customFormat="1" ht="17.149999999999999" customHeight="1">
      <c r="A14" s="69" t="s">
        <v>12</v>
      </c>
      <c r="B14" s="64">
        <v>321536</v>
      </c>
      <c r="C14" s="64">
        <v>309656</v>
      </c>
      <c r="D14" s="4">
        <f t="shared" si="3"/>
        <v>0.96305234872611467</v>
      </c>
      <c r="E14" s="11">
        <v>5</v>
      </c>
      <c r="F14" s="57" t="s">
        <v>380</v>
      </c>
      <c r="G14" s="57" t="s">
        <v>380</v>
      </c>
      <c r="H14" s="57" t="s">
        <v>380</v>
      </c>
      <c r="I14" s="57" t="s">
        <v>380</v>
      </c>
      <c r="J14" s="44">
        <v>380</v>
      </c>
      <c r="K14" s="44">
        <v>362</v>
      </c>
      <c r="L14" s="4">
        <f t="shared" si="4"/>
        <v>1.0497237569060773</v>
      </c>
      <c r="M14" s="11">
        <v>15</v>
      </c>
      <c r="N14" s="35">
        <v>53746.7</v>
      </c>
      <c r="O14" s="35">
        <v>49907.5</v>
      </c>
      <c r="P14" s="4">
        <f t="shared" si="5"/>
        <v>0.92856863770240783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5" t="s">
        <v>380</v>
      </c>
      <c r="W14" s="5" t="s">
        <v>380</v>
      </c>
      <c r="X14" s="5" t="s">
        <v>380</v>
      </c>
      <c r="Y14" s="5" t="s">
        <v>380</v>
      </c>
      <c r="Z14" s="5" t="s">
        <v>360</v>
      </c>
      <c r="AA14" s="5" t="s">
        <v>360</v>
      </c>
      <c r="AB14" s="5" t="s">
        <v>360</v>
      </c>
      <c r="AC14" s="5" t="s">
        <v>360</v>
      </c>
      <c r="AD14" s="5" t="s">
        <v>360</v>
      </c>
      <c r="AE14" s="5" t="s">
        <v>360</v>
      </c>
      <c r="AF14" s="5" t="s">
        <v>360</v>
      </c>
      <c r="AG14" s="5" t="s">
        <v>360</v>
      </c>
      <c r="AH14" s="5" t="s">
        <v>360</v>
      </c>
      <c r="AI14" s="5" t="s">
        <v>360</v>
      </c>
      <c r="AJ14" s="5" t="s">
        <v>360</v>
      </c>
      <c r="AK14" s="5" t="s">
        <v>360</v>
      </c>
      <c r="AL14" s="5" t="s">
        <v>380</v>
      </c>
      <c r="AM14" s="5" t="s">
        <v>380</v>
      </c>
      <c r="AN14" s="5" t="s">
        <v>380</v>
      </c>
      <c r="AO14" s="5" t="s">
        <v>380</v>
      </c>
      <c r="AP14" s="43">
        <f t="shared" si="6"/>
        <v>0.97831227128174736</v>
      </c>
      <c r="AQ14" s="44">
        <v>68711</v>
      </c>
      <c r="AR14" s="35">
        <f t="shared" si="7"/>
        <v>37478.727272727272</v>
      </c>
      <c r="AS14" s="35">
        <f t="shared" si="8"/>
        <v>36665.9</v>
      </c>
      <c r="AT14" s="35">
        <f t="shared" si="9"/>
        <v>-812.82727272727061</v>
      </c>
      <c r="AU14" s="35">
        <v>6326</v>
      </c>
      <c r="AV14" s="35">
        <v>6580.3</v>
      </c>
      <c r="AW14" s="35">
        <v>6269.6</v>
      </c>
      <c r="AX14" s="35">
        <v>4439.3</v>
      </c>
      <c r="AY14" s="35">
        <v>6045.3</v>
      </c>
      <c r="AZ14" s="35"/>
      <c r="BA14" s="35">
        <f t="shared" si="10"/>
        <v>7005.4</v>
      </c>
      <c r="BB14" s="86"/>
      <c r="BC14" s="35">
        <f t="shared" si="11"/>
        <v>7005.4</v>
      </c>
      <c r="BD14" s="35">
        <v>89.1</v>
      </c>
      <c r="BE14" s="35">
        <f t="shared" si="12"/>
        <v>7094.5</v>
      </c>
      <c r="BF14" s="35"/>
      <c r="BG14" s="35">
        <f t="shared" si="13"/>
        <v>7094.5</v>
      </c>
      <c r="BH14" s="86"/>
      <c r="BI14" s="86"/>
      <c r="BJ14" s="86"/>
      <c r="BK14" s="86"/>
      <c r="BL14" s="86"/>
      <c r="BM14" s="86"/>
      <c r="BN14" s="35">
        <f t="shared" si="14"/>
        <v>7094.5</v>
      </c>
      <c r="BO14" s="70"/>
      <c r="BP14" s="67"/>
      <c r="BQ14" s="67"/>
      <c r="BR14" s="67"/>
      <c r="BS14" s="67"/>
      <c r="BT14" s="67"/>
      <c r="BU14" s="67"/>
      <c r="BV14" s="67"/>
      <c r="BW14" s="67"/>
    </row>
    <row r="15" spans="1:75" s="2" customFormat="1" ht="17.149999999999999" customHeight="1">
      <c r="A15" s="12" t="s">
        <v>13</v>
      </c>
      <c r="B15" s="64">
        <v>3098861</v>
      </c>
      <c r="C15" s="64">
        <v>3077665.7</v>
      </c>
      <c r="D15" s="4">
        <f t="shared" si="3"/>
        <v>0.99316029341103074</v>
      </c>
      <c r="E15" s="11">
        <v>5</v>
      </c>
      <c r="F15" s="57" t="s">
        <v>380</v>
      </c>
      <c r="G15" s="57" t="s">
        <v>380</v>
      </c>
      <c r="H15" s="57" t="s">
        <v>380</v>
      </c>
      <c r="I15" s="57" t="s">
        <v>380</v>
      </c>
      <c r="J15" s="44">
        <v>430</v>
      </c>
      <c r="K15" s="44">
        <v>429</v>
      </c>
      <c r="L15" s="4">
        <f t="shared" si="4"/>
        <v>1.0023310023310024</v>
      </c>
      <c r="M15" s="11">
        <v>10</v>
      </c>
      <c r="N15" s="35">
        <v>129418.6</v>
      </c>
      <c r="O15" s="35">
        <v>110224.1</v>
      </c>
      <c r="P15" s="4">
        <f t="shared" si="5"/>
        <v>0.85168669727535296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5" t="s">
        <v>380</v>
      </c>
      <c r="W15" s="5" t="s">
        <v>380</v>
      </c>
      <c r="X15" s="5" t="s">
        <v>380</v>
      </c>
      <c r="Y15" s="5" t="s">
        <v>380</v>
      </c>
      <c r="Z15" s="5" t="s">
        <v>360</v>
      </c>
      <c r="AA15" s="5" t="s">
        <v>360</v>
      </c>
      <c r="AB15" s="5" t="s">
        <v>360</v>
      </c>
      <c r="AC15" s="5" t="s">
        <v>360</v>
      </c>
      <c r="AD15" s="5" t="s">
        <v>360</v>
      </c>
      <c r="AE15" s="5" t="s">
        <v>360</v>
      </c>
      <c r="AF15" s="5" t="s">
        <v>360</v>
      </c>
      <c r="AG15" s="5" t="s">
        <v>360</v>
      </c>
      <c r="AH15" s="5" t="s">
        <v>360</v>
      </c>
      <c r="AI15" s="5" t="s">
        <v>360</v>
      </c>
      <c r="AJ15" s="5" t="s">
        <v>360</v>
      </c>
      <c r="AK15" s="5" t="s">
        <v>360</v>
      </c>
      <c r="AL15" s="5" t="s">
        <v>380</v>
      </c>
      <c r="AM15" s="5" t="s">
        <v>380</v>
      </c>
      <c r="AN15" s="5" t="s">
        <v>380</v>
      </c>
      <c r="AO15" s="5" t="s">
        <v>380</v>
      </c>
      <c r="AP15" s="43">
        <f t="shared" si="6"/>
        <v>0.91493844102492117</v>
      </c>
      <c r="AQ15" s="44">
        <v>106645</v>
      </c>
      <c r="AR15" s="35">
        <f t="shared" si="7"/>
        <v>58170</v>
      </c>
      <c r="AS15" s="35">
        <f t="shared" si="8"/>
        <v>53222</v>
      </c>
      <c r="AT15" s="35">
        <f t="shared" si="9"/>
        <v>-4948</v>
      </c>
      <c r="AU15" s="35">
        <v>9251.4</v>
      </c>
      <c r="AV15" s="35">
        <v>10081.1</v>
      </c>
      <c r="AW15" s="35">
        <v>9207.9</v>
      </c>
      <c r="AX15" s="35">
        <v>9535.5</v>
      </c>
      <c r="AY15" s="35">
        <v>4385.7</v>
      </c>
      <c r="AZ15" s="35"/>
      <c r="BA15" s="35">
        <f t="shared" si="10"/>
        <v>10760.4</v>
      </c>
      <c r="BB15" s="86"/>
      <c r="BC15" s="35">
        <f t="shared" si="11"/>
        <v>10760.4</v>
      </c>
      <c r="BD15" s="35">
        <v>1301.0999999999999</v>
      </c>
      <c r="BE15" s="35">
        <f t="shared" si="12"/>
        <v>12061.5</v>
      </c>
      <c r="BF15" s="35"/>
      <c r="BG15" s="35">
        <f t="shared" si="13"/>
        <v>12061.5</v>
      </c>
      <c r="BH15" s="86"/>
      <c r="BI15" s="86"/>
      <c r="BJ15" s="86"/>
      <c r="BK15" s="86"/>
      <c r="BL15" s="86"/>
      <c r="BM15" s="86"/>
      <c r="BN15" s="35">
        <f t="shared" si="14"/>
        <v>12061.5</v>
      </c>
      <c r="BO15" s="70"/>
      <c r="BP15" s="1"/>
      <c r="BQ15" s="1"/>
      <c r="BR15" s="1"/>
      <c r="BS15" s="1"/>
      <c r="BT15" s="1"/>
      <c r="BU15" s="1"/>
      <c r="BV15" s="1"/>
      <c r="BW15" s="1"/>
    </row>
    <row r="16" spans="1:75" s="2" customFormat="1" ht="17.149999999999999" customHeight="1">
      <c r="A16" s="12" t="s">
        <v>14</v>
      </c>
      <c r="B16" s="64">
        <v>372317</v>
      </c>
      <c r="C16" s="64">
        <v>369989.9</v>
      </c>
      <c r="D16" s="4">
        <f t="shared" si="3"/>
        <v>0.99374968105136219</v>
      </c>
      <c r="E16" s="11">
        <v>5</v>
      </c>
      <c r="F16" s="57" t="s">
        <v>380</v>
      </c>
      <c r="G16" s="57" t="s">
        <v>380</v>
      </c>
      <c r="H16" s="57" t="s">
        <v>380</v>
      </c>
      <c r="I16" s="57" t="s">
        <v>380</v>
      </c>
      <c r="J16" s="44">
        <v>180</v>
      </c>
      <c r="K16" s="44">
        <v>157</v>
      </c>
      <c r="L16" s="4">
        <f t="shared" si="4"/>
        <v>1.1464968152866242</v>
      </c>
      <c r="M16" s="11">
        <v>10</v>
      </c>
      <c r="N16" s="35">
        <v>87161.7</v>
      </c>
      <c r="O16" s="35">
        <v>89858.3</v>
      </c>
      <c r="P16" s="4">
        <f t="shared" si="5"/>
        <v>1.0309379004769297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5" t="s">
        <v>380</v>
      </c>
      <c r="W16" s="5" t="s">
        <v>380</v>
      </c>
      <c r="X16" s="5" t="s">
        <v>380</v>
      </c>
      <c r="Y16" s="5" t="s">
        <v>380</v>
      </c>
      <c r="Z16" s="5" t="s">
        <v>360</v>
      </c>
      <c r="AA16" s="5" t="s">
        <v>360</v>
      </c>
      <c r="AB16" s="5" t="s">
        <v>360</v>
      </c>
      <c r="AC16" s="5" t="s">
        <v>360</v>
      </c>
      <c r="AD16" s="5" t="s">
        <v>360</v>
      </c>
      <c r="AE16" s="5" t="s">
        <v>360</v>
      </c>
      <c r="AF16" s="5" t="s">
        <v>360</v>
      </c>
      <c r="AG16" s="5" t="s">
        <v>360</v>
      </c>
      <c r="AH16" s="5" t="s">
        <v>360</v>
      </c>
      <c r="AI16" s="5" t="s">
        <v>360</v>
      </c>
      <c r="AJ16" s="5" t="s">
        <v>360</v>
      </c>
      <c r="AK16" s="5" t="s">
        <v>360</v>
      </c>
      <c r="AL16" s="5" t="s">
        <v>380</v>
      </c>
      <c r="AM16" s="5" t="s">
        <v>380</v>
      </c>
      <c r="AN16" s="5" t="s">
        <v>380</v>
      </c>
      <c r="AO16" s="5" t="s">
        <v>380</v>
      </c>
      <c r="AP16" s="43">
        <f t="shared" si="6"/>
        <v>1.0586421305046185</v>
      </c>
      <c r="AQ16" s="44">
        <v>49933</v>
      </c>
      <c r="AR16" s="35">
        <f t="shared" si="7"/>
        <v>27236.181818181816</v>
      </c>
      <c r="AS16" s="35">
        <f t="shared" si="8"/>
        <v>28833.4</v>
      </c>
      <c r="AT16" s="35">
        <f t="shared" si="9"/>
        <v>1597.2181818181853</v>
      </c>
      <c r="AU16" s="35">
        <v>4964.5</v>
      </c>
      <c r="AV16" s="35">
        <v>2163</v>
      </c>
      <c r="AW16" s="35">
        <v>4183.5</v>
      </c>
      <c r="AX16" s="35">
        <v>4310.5</v>
      </c>
      <c r="AY16" s="35">
        <v>5287.6</v>
      </c>
      <c r="AZ16" s="35">
        <v>2779</v>
      </c>
      <c r="BA16" s="35">
        <f t="shared" si="10"/>
        <v>5145.3</v>
      </c>
      <c r="BB16" s="86"/>
      <c r="BC16" s="35">
        <f t="shared" si="11"/>
        <v>5145.3</v>
      </c>
      <c r="BD16" s="35">
        <v>-199.4</v>
      </c>
      <c r="BE16" s="35">
        <f t="shared" si="12"/>
        <v>4945.8999999999996</v>
      </c>
      <c r="BF16" s="35"/>
      <c r="BG16" s="35">
        <f t="shared" si="13"/>
        <v>4945.8999999999996</v>
      </c>
      <c r="BH16" s="86"/>
      <c r="BI16" s="86"/>
      <c r="BJ16" s="86"/>
      <c r="BK16" s="86"/>
      <c r="BL16" s="86"/>
      <c r="BM16" s="86"/>
      <c r="BN16" s="35">
        <f t="shared" si="14"/>
        <v>4945.8999999999996</v>
      </c>
      <c r="BO16" s="70"/>
      <c r="BP16" s="1"/>
      <c r="BQ16" s="1"/>
      <c r="BR16" s="1"/>
      <c r="BS16" s="1"/>
      <c r="BT16" s="1"/>
      <c r="BU16" s="1"/>
      <c r="BV16" s="1"/>
      <c r="BW16" s="1"/>
    </row>
    <row r="17" spans="1:75" s="2" customFormat="1" ht="17.149999999999999" customHeight="1">
      <c r="A17" s="36" t="s">
        <v>386</v>
      </c>
      <c r="B17" s="66"/>
      <c r="C17" s="6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143292.20000000001</v>
      </c>
      <c r="S17" s="34">
        <f>SUM(S18:S26)</f>
        <v>188671.3</v>
      </c>
      <c r="T17" s="6">
        <f>IF(S17/R17&gt;1.2,IF((S17/R17-1.2)*0.1+1.2&gt;1.3,1.3,(S17/R17-1.2)*0.1+1.2),S17/R17)</f>
        <v>1.2116689254544211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20">
        <f>SUM(AQ18:AQ26)</f>
        <v>28395</v>
      </c>
      <c r="AR17" s="34">
        <f>SUM(AR18:AR26)</f>
        <v>15488.181818181818</v>
      </c>
      <c r="AS17" s="34">
        <f>SUM(AS18:AS26)</f>
        <v>18320.8</v>
      </c>
      <c r="AT17" s="34">
        <f>SUM(AT18:AT26)</f>
        <v>2832.6181818181817</v>
      </c>
      <c r="AU17" s="34">
        <f t="shared" ref="AU17:BC17" si="15">SUM(AU18:AU26)</f>
        <v>3343.8</v>
      </c>
      <c r="AV17" s="34">
        <f t="shared" si="15"/>
        <v>3339.7</v>
      </c>
      <c r="AW17" s="34">
        <f t="shared" si="15"/>
        <v>3352.6000000000004</v>
      </c>
      <c r="AX17" s="34">
        <f t="shared" si="15"/>
        <v>1550.6999999999998</v>
      </c>
      <c r="AY17" s="34">
        <f>SUM(AY18:AY26)</f>
        <v>3316.8</v>
      </c>
      <c r="AZ17" s="34">
        <f t="shared" si="15"/>
        <v>0</v>
      </c>
      <c r="BA17" s="34">
        <f>SUM(BA18:BA26)</f>
        <v>3417.2</v>
      </c>
      <c r="BB17" s="85"/>
      <c r="BC17" s="34">
        <f t="shared" si="15"/>
        <v>2001.8</v>
      </c>
      <c r="BD17" s="34">
        <f t="shared" ref="BD17:BG17" si="16">SUM(BD18:BD26)</f>
        <v>0</v>
      </c>
      <c r="BE17" s="34">
        <f t="shared" si="16"/>
        <v>2001.8</v>
      </c>
      <c r="BF17" s="34">
        <f t="shared" si="16"/>
        <v>0</v>
      </c>
      <c r="BG17" s="34">
        <f t="shared" si="16"/>
        <v>2001.8</v>
      </c>
      <c r="BH17" s="85"/>
      <c r="BI17" s="85"/>
      <c r="BJ17" s="85"/>
      <c r="BK17" s="85"/>
      <c r="BL17" s="85"/>
      <c r="BM17" s="85"/>
      <c r="BN17" s="34">
        <f t="shared" ref="BN17" si="17">SUM(BN18:BN26)</f>
        <v>2001.8</v>
      </c>
      <c r="BO17" s="70"/>
      <c r="BP17" s="1"/>
      <c r="BQ17" s="1"/>
      <c r="BR17" s="1"/>
      <c r="BS17" s="1"/>
      <c r="BT17" s="1"/>
      <c r="BU17" s="1"/>
      <c r="BV17" s="1"/>
      <c r="BW17" s="1"/>
    </row>
    <row r="18" spans="1:75" s="2" customFormat="1" ht="17.149999999999999" customHeight="1">
      <c r="A18" s="12" t="s">
        <v>387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7">
        <v>15449.9</v>
      </c>
      <c r="S18" s="57">
        <v>15462</v>
      </c>
      <c r="T18" s="4">
        <f>IF(U18=0,0,IF(R18=0,1,IF(S18&lt;0,0,IF(S18/R18&gt;1.2,IF((S18/R18-1.2)*0.1+1.2&gt;1.3,1.3,(S18/R18-1.2)*0.1+1.2),S18/R18))))</f>
        <v>1.0007831765901398</v>
      </c>
      <c r="U18" s="5">
        <v>20</v>
      </c>
      <c r="V18" s="5" t="s">
        <v>360</v>
      </c>
      <c r="W18" s="5" t="s">
        <v>360</v>
      </c>
      <c r="X18" s="5" t="s">
        <v>360</v>
      </c>
      <c r="Y18" s="5" t="s">
        <v>360</v>
      </c>
      <c r="Z18" s="5" t="s">
        <v>360</v>
      </c>
      <c r="AA18" s="5" t="s">
        <v>360</v>
      </c>
      <c r="AB18" s="5" t="s">
        <v>360</v>
      </c>
      <c r="AC18" s="5" t="s">
        <v>360</v>
      </c>
      <c r="AD18" s="5" t="s">
        <v>360</v>
      </c>
      <c r="AE18" s="5" t="s">
        <v>360</v>
      </c>
      <c r="AF18" s="5" t="s">
        <v>360</v>
      </c>
      <c r="AG18" s="5" t="s">
        <v>360</v>
      </c>
      <c r="AH18" s="5" t="s">
        <v>360</v>
      </c>
      <c r="AI18" s="5" t="s">
        <v>360</v>
      </c>
      <c r="AJ18" s="5" t="s">
        <v>360</v>
      </c>
      <c r="AK18" s="5" t="s">
        <v>360</v>
      </c>
      <c r="AL18" s="5" t="s">
        <v>380</v>
      </c>
      <c r="AM18" s="5" t="s">
        <v>380</v>
      </c>
      <c r="AN18" s="5" t="s">
        <v>380</v>
      </c>
      <c r="AO18" s="5" t="s">
        <v>380</v>
      </c>
      <c r="AP18" s="43">
        <f>(T18*U18)/U18</f>
        <v>1.0007831765901398</v>
      </c>
      <c r="AQ18" s="44">
        <v>2303</v>
      </c>
      <c r="AR18" s="35">
        <f t="shared" ref="AR18:AR26" si="18">AQ18/11*6</f>
        <v>1256.1818181818182</v>
      </c>
      <c r="AS18" s="35">
        <f t="shared" si="8"/>
        <v>1257.2</v>
      </c>
      <c r="AT18" s="35">
        <f t="shared" si="9"/>
        <v>1.0181818181818016</v>
      </c>
      <c r="AU18" s="35">
        <v>263.10000000000002</v>
      </c>
      <c r="AV18" s="35">
        <v>272.2</v>
      </c>
      <c r="AW18" s="35">
        <v>281.2</v>
      </c>
      <c r="AX18" s="35">
        <v>263.5</v>
      </c>
      <c r="AY18" s="35">
        <v>272.2</v>
      </c>
      <c r="AZ18" s="35"/>
      <c r="BA18" s="35">
        <f t="shared" si="10"/>
        <v>-95</v>
      </c>
      <c r="BB18" s="86"/>
      <c r="BC18" s="35">
        <f t="shared" si="11"/>
        <v>0</v>
      </c>
      <c r="BD18" s="35">
        <v>0</v>
      </c>
      <c r="BE18" s="35">
        <f t="shared" si="12"/>
        <v>0</v>
      </c>
      <c r="BF18" s="35"/>
      <c r="BG18" s="35">
        <f t="shared" si="13"/>
        <v>0</v>
      </c>
      <c r="BH18" s="86"/>
      <c r="BI18" s="86"/>
      <c r="BJ18" s="86"/>
      <c r="BK18" s="86"/>
      <c r="BL18" s="86"/>
      <c r="BM18" s="86"/>
      <c r="BN18" s="35">
        <f t="shared" si="14"/>
        <v>0</v>
      </c>
      <c r="BO18" s="70"/>
      <c r="BP18" s="1"/>
      <c r="BQ18" s="1"/>
      <c r="BR18" s="1"/>
      <c r="BS18" s="1"/>
      <c r="BT18" s="1"/>
      <c r="BU18" s="1"/>
      <c r="BV18" s="1"/>
      <c r="BW18" s="1"/>
    </row>
    <row r="19" spans="1:75" s="2" customFormat="1" ht="17.149999999999999" customHeight="1">
      <c r="A19" s="12" t="s">
        <v>388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7">
        <v>24747.599999999999</v>
      </c>
      <c r="S19" s="57">
        <v>32295.599999999999</v>
      </c>
      <c r="T19" s="4">
        <f t="shared" ref="T19:T26" si="19">IF(U19=0,0,IF(R19=0,1,IF(S19&lt;0,0,IF(S19/R19&gt;1.2,IF((S19/R19-1.2)*0.1+1.2&gt;1.3,1.3,(S19/R19-1.2)*0.1+1.2),S19/R19))))</f>
        <v>1.2104999272656742</v>
      </c>
      <c r="U19" s="5">
        <v>20</v>
      </c>
      <c r="V19" s="5" t="s">
        <v>360</v>
      </c>
      <c r="W19" s="5" t="s">
        <v>360</v>
      </c>
      <c r="X19" s="5" t="s">
        <v>360</v>
      </c>
      <c r="Y19" s="5" t="s">
        <v>360</v>
      </c>
      <c r="Z19" s="5" t="s">
        <v>360</v>
      </c>
      <c r="AA19" s="5" t="s">
        <v>360</v>
      </c>
      <c r="AB19" s="5" t="s">
        <v>360</v>
      </c>
      <c r="AC19" s="5" t="s">
        <v>360</v>
      </c>
      <c r="AD19" s="5" t="s">
        <v>360</v>
      </c>
      <c r="AE19" s="5" t="s">
        <v>360</v>
      </c>
      <c r="AF19" s="5" t="s">
        <v>360</v>
      </c>
      <c r="AG19" s="5" t="s">
        <v>360</v>
      </c>
      <c r="AH19" s="5" t="s">
        <v>360</v>
      </c>
      <c r="AI19" s="5" t="s">
        <v>360</v>
      </c>
      <c r="AJ19" s="5" t="s">
        <v>360</v>
      </c>
      <c r="AK19" s="5" t="s">
        <v>360</v>
      </c>
      <c r="AL19" s="5" t="s">
        <v>380</v>
      </c>
      <c r="AM19" s="5" t="s">
        <v>380</v>
      </c>
      <c r="AN19" s="5" t="s">
        <v>380</v>
      </c>
      <c r="AO19" s="5" t="s">
        <v>380</v>
      </c>
      <c r="AP19" s="43">
        <f t="shared" ref="AP19:AP26" si="20">(T19*U19)/U19</f>
        <v>1.2104999272656742</v>
      </c>
      <c r="AQ19" s="44">
        <v>7178</v>
      </c>
      <c r="AR19" s="35">
        <f t="shared" si="18"/>
        <v>3915.272727272727</v>
      </c>
      <c r="AS19" s="35">
        <f t="shared" si="8"/>
        <v>4739.3999999999996</v>
      </c>
      <c r="AT19" s="35">
        <f t="shared" si="9"/>
        <v>824.12727272727261</v>
      </c>
      <c r="AU19" s="35">
        <v>848.3</v>
      </c>
      <c r="AV19" s="35">
        <v>848.3</v>
      </c>
      <c r="AW19" s="35">
        <v>848.3</v>
      </c>
      <c r="AX19" s="35">
        <v>466.8</v>
      </c>
      <c r="AY19" s="35">
        <v>826</v>
      </c>
      <c r="AZ19" s="35"/>
      <c r="BA19" s="35">
        <f t="shared" si="10"/>
        <v>901.7</v>
      </c>
      <c r="BB19" s="86"/>
      <c r="BC19" s="35">
        <f t="shared" si="11"/>
        <v>901.7</v>
      </c>
      <c r="BD19" s="35">
        <v>0</v>
      </c>
      <c r="BE19" s="35">
        <f t="shared" si="12"/>
        <v>901.7</v>
      </c>
      <c r="BF19" s="35"/>
      <c r="BG19" s="35">
        <f t="shared" si="13"/>
        <v>901.7</v>
      </c>
      <c r="BH19" s="86"/>
      <c r="BI19" s="86"/>
      <c r="BJ19" s="86"/>
      <c r="BK19" s="86"/>
      <c r="BL19" s="86"/>
      <c r="BM19" s="86"/>
      <c r="BN19" s="35">
        <f t="shared" si="14"/>
        <v>901.7</v>
      </c>
      <c r="BO19" s="70"/>
      <c r="BP19" s="1"/>
      <c r="BQ19" s="1"/>
      <c r="BR19" s="1"/>
      <c r="BS19" s="1"/>
      <c r="BT19" s="1"/>
      <c r="BU19" s="1"/>
      <c r="BV19" s="1"/>
      <c r="BW19" s="1"/>
    </row>
    <row r="20" spans="1:75" s="2" customFormat="1" ht="17.149999999999999" customHeight="1">
      <c r="A20" s="12" t="s">
        <v>389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7">
        <v>13033</v>
      </c>
      <c r="S20" s="57">
        <v>11467.3</v>
      </c>
      <c r="T20" s="4">
        <f t="shared" si="19"/>
        <v>0.87986649274917517</v>
      </c>
      <c r="U20" s="5">
        <v>20</v>
      </c>
      <c r="V20" s="5" t="s">
        <v>360</v>
      </c>
      <c r="W20" s="5" t="s">
        <v>360</v>
      </c>
      <c r="X20" s="5" t="s">
        <v>360</v>
      </c>
      <c r="Y20" s="5" t="s">
        <v>360</v>
      </c>
      <c r="Z20" s="5" t="s">
        <v>360</v>
      </c>
      <c r="AA20" s="5" t="s">
        <v>360</v>
      </c>
      <c r="AB20" s="5" t="s">
        <v>360</v>
      </c>
      <c r="AC20" s="5" t="s">
        <v>360</v>
      </c>
      <c r="AD20" s="5" t="s">
        <v>360</v>
      </c>
      <c r="AE20" s="5" t="s">
        <v>360</v>
      </c>
      <c r="AF20" s="5" t="s">
        <v>360</v>
      </c>
      <c r="AG20" s="5" t="s">
        <v>360</v>
      </c>
      <c r="AH20" s="5" t="s">
        <v>360</v>
      </c>
      <c r="AI20" s="5" t="s">
        <v>360</v>
      </c>
      <c r="AJ20" s="5" t="s">
        <v>360</v>
      </c>
      <c r="AK20" s="5" t="s">
        <v>360</v>
      </c>
      <c r="AL20" s="5" t="s">
        <v>380</v>
      </c>
      <c r="AM20" s="5" t="s">
        <v>380</v>
      </c>
      <c r="AN20" s="5" t="s">
        <v>380</v>
      </c>
      <c r="AO20" s="5" t="s">
        <v>380</v>
      </c>
      <c r="AP20" s="43">
        <f t="shared" si="20"/>
        <v>0.87986649274917517</v>
      </c>
      <c r="AQ20" s="44">
        <v>1519</v>
      </c>
      <c r="AR20" s="35">
        <f t="shared" si="18"/>
        <v>828.5454545454545</v>
      </c>
      <c r="AS20" s="35">
        <f t="shared" si="8"/>
        <v>729</v>
      </c>
      <c r="AT20" s="35">
        <f t="shared" si="9"/>
        <v>-99.545454545454504</v>
      </c>
      <c r="AU20" s="35">
        <v>179.5</v>
      </c>
      <c r="AV20" s="35">
        <v>166.4</v>
      </c>
      <c r="AW20" s="35">
        <v>175.5</v>
      </c>
      <c r="AX20" s="35">
        <v>4</v>
      </c>
      <c r="AY20" s="35">
        <v>166.2</v>
      </c>
      <c r="AZ20" s="35"/>
      <c r="BA20" s="35">
        <f t="shared" si="10"/>
        <v>37.4</v>
      </c>
      <c r="BB20" s="86"/>
      <c r="BC20" s="35">
        <f t="shared" si="11"/>
        <v>37.4</v>
      </c>
      <c r="BD20" s="35">
        <v>0</v>
      </c>
      <c r="BE20" s="35">
        <f t="shared" si="12"/>
        <v>37.4</v>
      </c>
      <c r="BF20" s="35"/>
      <c r="BG20" s="35">
        <f t="shared" si="13"/>
        <v>37.4</v>
      </c>
      <c r="BH20" s="86"/>
      <c r="BI20" s="86"/>
      <c r="BJ20" s="86"/>
      <c r="BK20" s="86"/>
      <c r="BL20" s="86"/>
      <c r="BM20" s="86"/>
      <c r="BN20" s="35">
        <f t="shared" si="14"/>
        <v>37.4</v>
      </c>
      <c r="BO20" s="70"/>
      <c r="BP20" s="1"/>
      <c r="BQ20" s="1"/>
      <c r="BR20" s="1"/>
      <c r="BS20" s="1"/>
      <c r="BT20" s="1"/>
      <c r="BU20" s="1"/>
      <c r="BV20" s="1"/>
      <c r="BW20" s="1"/>
    </row>
    <row r="21" spans="1:75" s="2" customFormat="1" ht="17.149999999999999" customHeight="1">
      <c r="A21" s="12" t="s">
        <v>390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7">
        <v>15314</v>
      </c>
      <c r="S21" s="57">
        <v>15880.6</v>
      </c>
      <c r="T21" s="4">
        <f t="shared" si="19"/>
        <v>1.0369988246049366</v>
      </c>
      <c r="U21" s="5">
        <v>20</v>
      </c>
      <c r="V21" s="5" t="s">
        <v>360</v>
      </c>
      <c r="W21" s="5" t="s">
        <v>360</v>
      </c>
      <c r="X21" s="5" t="s">
        <v>360</v>
      </c>
      <c r="Y21" s="5" t="s">
        <v>360</v>
      </c>
      <c r="Z21" s="5" t="s">
        <v>360</v>
      </c>
      <c r="AA21" s="5" t="s">
        <v>360</v>
      </c>
      <c r="AB21" s="5" t="s">
        <v>360</v>
      </c>
      <c r="AC21" s="5" t="s">
        <v>360</v>
      </c>
      <c r="AD21" s="5" t="s">
        <v>360</v>
      </c>
      <c r="AE21" s="5" t="s">
        <v>360</v>
      </c>
      <c r="AF21" s="5" t="s">
        <v>360</v>
      </c>
      <c r="AG21" s="5" t="s">
        <v>360</v>
      </c>
      <c r="AH21" s="5" t="s">
        <v>360</v>
      </c>
      <c r="AI21" s="5" t="s">
        <v>360</v>
      </c>
      <c r="AJ21" s="5" t="s">
        <v>360</v>
      </c>
      <c r="AK21" s="5" t="s">
        <v>360</v>
      </c>
      <c r="AL21" s="5" t="s">
        <v>380</v>
      </c>
      <c r="AM21" s="5" t="s">
        <v>380</v>
      </c>
      <c r="AN21" s="5" t="s">
        <v>380</v>
      </c>
      <c r="AO21" s="5" t="s">
        <v>380</v>
      </c>
      <c r="AP21" s="43">
        <f t="shared" si="20"/>
        <v>1.0369988246049366</v>
      </c>
      <c r="AQ21" s="44">
        <v>1290</v>
      </c>
      <c r="AR21" s="35">
        <f t="shared" si="18"/>
        <v>703.63636363636363</v>
      </c>
      <c r="AS21" s="35">
        <f t="shared" si="8"/>
        <v>729.7</v>
      </c>
      <c r="AT21" s="35">
        <f t="shared" si="9"/>
        <v>26.063636363636419</v>
      </c>
      <c r="AU21" s="35">
        <v>149.6</v>
      </c>
      <c r="AV21" s="35">
        <v>150</v>
      </c>
      <c r="AW21" s="35">
        <v>143.69999999999999</v>
      </c>
      <c r="AX21" s="35">
        <v>6.5</v>
      </c>
      <c r="AY21" s="35">
        <v>152.5</v>
      </c>
      <c r="AZ21" s="35"/>
      <c r="BA21" s="35">
        <f t="shared" si="10"/>
        <v>127.4</v>
      </c>
      <c r="BB21" s="86"/>
      <c r="BC21" s="35">
        <f t="shared" si="11"/>
        <v>127.4</v>
      </c>
      <c r="BD21" s="35">
        <v>0</v>
      </c>
      <c r="BE21" s="35">
        <f t="shared" si="12"/>
        <v>127.4</v>
      </c>
      <c r="BF21" s="35"/>
      <c r="BG21" s="35">
        <f t="shared" si="13"/>
        <v>127.4</v>
      </c>
      <c r="BH21" s="86"/>
      <c r="BI21" s="86"/>
      <c r="BJ21" s="86"/>
      <c r="BK21" s="86"/>
      <c r="BL21" s="86"/>
      <c r="BM21" s="86"/>
      <c r="BN21" s="35">
        <f t="shared" si="14"/>
        <v>127.4</v>
      </c>
      <c r="BO21" s="70"/>
      <c r="BP21" s="1"/>
      <c r="BQ21" s="1"/>
      <c r="BR21" s="1"/>
      <c r="BS21" s="1"/>
      <c r="BT21" s="1"/>
      <c r="BU21" s="1"/>
      <c r="BV21" s="1"/>
      <c r="BW21" s="1"/>
    </row>
    <row r="22" spans="1:75" s="2" customFormat="1" ht="17.149999999999999" customHeight="1">
      <c r="A22" s="12" t="s">
        <v>391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7">
        <v>9052.6</v>
      </c>
      <c r="S22" s="57">
        <v>12716</v>
      </c>
      <c r="T22" s="4">
        <f t="shared" si="19"/>
        <v>1.2204679318648786</v>
      </c>
      <c r="U22" s="5">
        <v>20</v>
      </c>
      <c r="V22" s="5" t="s">
        <v>360</v>
      </c>
      <c r="W22" s="5" t="s">
        <v>360</v>
      </c>
      <c r="X22" s="5" t="s">
        <v>360</v>
      </c>
      <c r="Y22" s="5" t="s">
        <v>360</v>
      </c>
      <c r="Z22" s="5" t="s">
        <v>360</v>
      </c>
      <c r="AA22" s="5" t="s">
        <v>360</v>
      </c>
      <c r="AB22" s="5" t="s">
        <v>360</v>
      </c>
      <c r="AC22" s="5" t="s">
        <v>360</v>
      </c>
      <c r="AD22" s="5" t="s">
        <v>360</v>
      </c>
      <c r="AE22" s="5" t="s">
        <v>360</v>
      </c>
      <c r="AF22" s="5" t="s">
        <v>360</v>
      </c>
      <c r="AG22" s="5" t="s">
        <v>360</v>
      </c>
      <c r="AH22" s="5" t="s">
        <v>360</v>
      </c>
      <c r="AI22" s="5" t="s">
        <v>360</v>
      </c>
      <c r="AJ22" s="5" t="s">
        <v>360</v>
      </c>
      <c r="AK22" s="5" t="s">
        <v>360</v>
      </c>
      <c r="AL22" s="5" t="s">
        <v>380</v>
      </c>
      <c r="AM22" s="5" t="s">
        <v>380</v>
      </c>
      <c r="AN22" s="5" t="s">
        <v>380</v>
      </c>
      <c r="AO22" s="5" t="s">
        <v>380</v>
      </c>
      <c r="AP22" s="43">
        <f t="shared" si="20"/>
        <v>1.2204679318648786</v>
      </c>
      <c r="AQ22" s="44">
        <v>1030</v>
      </c>
      <c r="AR22" s="35">
        <f t="shared" si="18"/>
        <v>561.81818181818187</v>
      </c>
      <c r="AS22" s="35">
        <f t="shared" si="8"/>
        <v>685.7</v>
      </c>
      <c r="AT22" s="35">
        <f t="shared" si="9"/>
        <v>123.88181818181818</v>
      </c>
      <c r="AU22" s="35">
        <v>121.7</v>
      </c>
      <c r="AV22" s="35">
        <v>121.7</v>
      </c>
      <c r="AW22" s="35">
        <v>121.8</v>
      </c>
      <c r="AX22" s="35">
        <v>65</v>
      </c>
      <c r="AY22" s="35">
        <v>121.7</v>
      </c>
      <c r="AZ22" s="35"/>
      <c r="BA22" s="35">
        <f t="shared" si="10"/>
        <v>133.80000000000001</v>
      </c>
      <c r="BB22" s="86"/>
      <c r="BC22" s="35">
        <f t="shared" si="11"/>
        <v>133.80000000000001</v>
      </c>
      <c r="BD22" s="35">
        <v>0</v>
      </c>
      <c r="BE22" s="35">
        <f t="shared" si="12"/>
        <v>133.80000000000001</v>
      </c>
      <c r="BF22" s="35"/>
      <c r="BG22" s="35">
        <f t="shared" si="13"/>
        <v>133.80000000000001</v>
      </c>
      <c r="BH22" s="86"/>
      <c r="BI22" s="86"/>
      <c r="BJ22" s="86"/>
      <c r="BK22" s="86"/>
      <c r="BL22" s="86"/>
      <c r="BM22" s="86"/>
      <c r="BN22" s="35">
        <f t="shared" si="14"/>
        <v>133.80000000000001</v>
      </c>
      <c r="BO22" s="70"/>
      <c r="BP22" s="1"/>
      <c r="BQ22" s="1"/>
      <c r="BR22" s="1"/>
      <c r="BS22" s="1"/>
      <c r="BT22" s="1"/>
      <c r="BU22" s="1"/>
      <c r="BV22" s="1"/>
      <c r="BW22" s="1"/>
    </row>
    <row r="23" spans="1:75" s="2" customFormat="1" ht="17.149999999999999" customHeight="1">
      <c r="A23" s="12" t="s">
        <v>392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7">
        <v>20909.2</v>
      </c>
      <c r="S23" s="57">
        <v>27213.8</v>
      </c>
      <c r="T23" s="4">
        <f t="shared" si="19"/>
        <v>1.2101522774663784</v>
      </c>
      <c r="U23" s="5">
        <v>20</v>
      </c>
      <c r="V23" s="5" t="s">
        <v>360</v>
      </c>
      <c r="W23" s="5" t="s">
        <v>360</v>
      </c>
      <c r="X23" s="5" t="s">
        <v>360</v>
      </c>
      <c r="Y23" s="5" t="s">
        <v>360</v>
      </c>
      <c r="Z23" s="5" t="s">
        <v>360</v>
      </c>
      <c r="AA23" s="5" t="s">
        <v>360</v>
      </c>
      <c r="AB23" s="5" t="s">
        <v>360</v>
      </c>
      <c r="AC23" s="5" t="s">
        <v>360</v>
      </c>
      <c r="AD23" s="5" t="s">
        <v>360</v>
      </c>
      <c r="AE23" s="5" t="s">
        <v>360</v>
      </c>
      <c r="AF23" s="5" t="s">
        <v>360</v>
      </c>
      <c r="AG23" s="5" t="s">
        <v>360</v>
      </c>
      <c r="AH23" s="5" t="s">
        <v>360</v>
      </c>
      <c r="AI23" s="5" t="s">
        <v>360</v>
      </c>
      <c r="AJ23" s="5" t="s">
        <v>360</v>
      </c>
      <c r="AK23" s="5" t="s">
        <v>360</v>
      </c>
      <c r="AL23" s="5" t="s">
        <v>380</v>
      </c>
      <c r="AM23" s="5" t="s">
        <v>380</v>
      </c>
      <c r="AN23" s="5" t="s">
        <v>380</v>
      </c>
      <c r="AO23" s="5" t="s">
        <v>380</v>
      </c>
      <c r="AP23" s="43">
        <f t="shared" si="20"/>
        <v>1.2101522774663784</v>
      </c>
      <c r="AQ23" s="44">
        <v>1706</v>
      </c>
      <c r="AR23" s="35">
        <f t="shared" si="18"/>
        <v>930.5454545454545</v>
      </c>
      <c r="AS23" s="35">
        <f t="shared" si="8"/>
        <v>1126.0999999999999</v>
      </c>
      <c r="AT23" s="35">
        <f t="shared" si="9"/>
        <v>195.5545454545454</v>
      </c>
      <c r="AU23" s="35">
        <v>201.6</v>
      </c>
      <c r="AV23" s="35">
        <v>201.1</v>
      </c>
      <c r="AW23" s="35">
        <v>202.2</v>
      </c>
      <c r="AX23" s="35">
        <v>21.3</v>
      </c>
      <c r="AY23" s="35">
        <v>201.6</v>
      </c>
      <c r="AZ23" s="35"/>
      <c r="BA23" s="35">
        <f t="shared" si="10"/>
        <v>298.3</v>
      </c>
      <c r="BB23" s="86"/>
      <c r="BC23" s="35">
        <f t="shared" si="11"/>
        <v>298.3</v>
      </c>
      <c r="BD23" s="35">
        <v>0</v>
      </c>
      <c r="BE23" s="35">
        <f t="shared" si="12"/>
        <v>298.3</v>
      </c>
      <c r="BF23" s="35"/>
      <c r="BG23" s="35">
        <f t="shared" si="13"/>
        <v>298.3</v>
      </c>
      <c r="BH23" s="86"/>
      <c r="BI23" s="86"/>
      <c r="BJ23" s="86"/>
      <c r="BK23" s="86"/>
      <c r="BL23" s="86"/>
      <c r="BM23" s="86"/>
      <c r="BN23" s="35">
        <f t="shared" si="14"/>
        <v>298.3</v>
      </c>
      <c r="BO23" s="70"/>
      <c r="BP23" s="1"/>
      <c r="BQ23" s="1"/>
      <c r="BR23" s="1"/>
      <c r="BS23" s="1"/>
      <c r="BT23" s="1"/>
      <c r="BU23" s="1"/>
      <c r="BV23" s="1"/>
      <c r="BW23" s="1"/>
    </row>
    <row r="24" spans="1:75" s="2" customFormat="1" ht="17.149999999999999" customHeight="1">
      <c r="A24" s="12" t="s">
        <v>393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7">
        <v>21578</v>
      </c>
      <c r="S24" s="57">
        <v>33276.800000000003</v>
      </c>
      <c r="T24" s="4">
        <f t="shared" si="19"/>
        <v>1.2342163314486978</v>
      </c>
      <c r="U24" s="5">
        <v>20</v>
      </c>
      <c r="V24" s="5" t="s">
        <v>360</v>
      </c>
      <c r="W24" s="5" t="s">
        <v>360</v>
      </c>
      <c r="X24" s="5" t="s">
        <v>360</v>
      </c>
      <c r="Y24" s="5" t="s">
        <v>360</v>
      </c>
      <c r="Z24" s="5" t="s">
        <v>360</v>
      </c>
      <c r="AA24" s="5" t="s">
        <v>360</v>
      </c>
      <c r="AB24" s="5" t="s">
        <v>360</v>
      </c>
      <c r="AC24" s="5" t="s">
        <v>360</v>
      </c>
      <c r="AD24" s="5" t="s">
        <v>360</v>
      </c>
      <c r="AE24" s="5" t="s">
        <v>360</v>
      </c>
      <c r="AF24" s="5" t="s">
        <v>360</v>
      </c>
      <c r="AG24" s="5" t="s">
        <v>360</v>
      </c>
      <c r="AH24" s="5" t="s">
        <v>360</v>
      </c>
      <c r="AI24" s="5" t="s">
        <v>360</v>
      </c>
      <c r="AJ24" s="5" t="s">
        <v>360</v>
      </c>
      <c r="AK24" s="5" t="s">
        <v>360</v>
      </c>
      <c r="AL24" s="5" t="s">
        <v>380</v>
      </c>
      <c r="AM24" s="5" t="s">
        <v>380</v>
      </c>
      <c r="AN24" s="5" t="s">
        <v>380</v>
      </c>
      <c r="AO24" s="5" t="s">
        <v>380</v>
      </c>
      <c r="AP24" s="43">
        <f t="shared" si="20"/>
        <v>1.2342163314486978</v>
      </c>
      <c r="AQ24" s="44">
        <v>8074</v>
      </c>
      <c r="AR24" s="35">
        <f t="shared" si="18"/>
        <v>4404</v>
      </c>
      <c r="AS24" s="35">
        <f t="shared" si="8"/>
        <v>5435.5</v>
      </c>
      <c r="AT24" s="35">
        <f t="shared" si="9"/>
        <v>1031.5</v>
      </c>
      <c r="AU24" s="35">
        <v>954.2</v>
      </c>
      <c r="AV24" s="35">
        <v>954.2</v>
      </c>
      <c r="AW24" s="35">
        <v>954.2</v>
      </c>
      <c r="AX24" s="35">
        <v>111.7</v>
      </c>
      <c r="AY24" s="35">
        <v>950.8</v>
      </c>
      <c r="AZ24" s="35"/>
      <c r="BA24" s="35">
        <f t="shared" si="10"/>
        <v>1510.4</v>
      </c>
      <c r="BB24" s="86" t="s">
        <v>446</v>
      </c>
      <c r="BC24" s="35">
        <f t="shared" si="11"/>
        <v>0</v>
      </c>
      <c r="BD24" s="35">
        <v>0</v>
      </c>
      <c r="BE24" s="35">
        <f t="shared" si="12"/>
        <v>0</v>
      </c>
      <c r="BF24" s="35"/>
      <c r="BG24" s="35">
        <f t="shared" si="13"/>
        <v>0</v>
      </c>
      <c r="BH24" s="86"/>
      <c r="BI24" s="86"/>
      <c r="BJ24" s="86"/>
      <c r="BK24" s="86"/>
      <c r="BL24" s="86"/>
      <c r="BM24" s="86"/>
      <c r="BN24" s="35">
        <f t="shared" si="14"/>
        <v>0</v>
      </c>
      <c r="BO24" s="70"/>
      <c r="BP24" s="1"/>
      <c r="BQ24" s="1"/>
      <c r="BR24" s="1"/>
      <c r="BS24" s="1"/>
      <c r="BT24" s="1"/>
      <c r="BU24" s="1"/>
      <c r="BV24" s="1"/>
      <c r="BW24" s="1"/>
    </row>
    <row r="25" spans="1:75" s="2" customFormat="1" ht="17.149999999999999" customHeight="1">
      <c r="A25" s="12" t="s">
        <v>395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7">
        <v>4163.5</v>
      </c>
      <c r="S25" s="57">
        <v>7459</v>
      </c>
      <c r="T25" s="4">
        <f t="shared" si="19"/>
        <v>1.259152155638285</v>
      </c>
      <c r="U25" s="5">
        <v>20</v>
      </c>
      <c r="V25" s="5" t="s">
        <v>360</v>
      </c>
      <c r="W25" s="5" t="s">
        <v>360</v>
      </c>
      <c r="X25" s="5" t="s">
        <v>360</v>
      </c>
      <c r="Y25" s="5" t="s">
        <v>360</v>
      </c>
      <c r="Z25" s="5" t="s">
        <v>360</v>
      </c>
      <c r="AA25" s="5" t="s">
        <v>360</v>
      </c>
      <c r="AB25" s="5" t="s">
        <v>360</v>
      </c>
      <c r="AC25" s="5" t="s">
        <v>360</v>
      </c>
      <c r="AD25" s="5" t="s">
        <v>360</v>
      </c>
      <c r="AE25" s="5" t="s">
        <v>360</v>
      </c>
      <c r="AF25" s="5" t="s">
        <v>360</v>
      </c>
      <c r="AG25" s="5" t="s">
        <v>360</v>
      </c>
      <c r="AH25" s="5" t="s">
        <v>360</v>
      </c>
      <c r="AI25" s="5" t="s">
        <v>360</v>
      </c>
      <c r="AJ25" s="5" t="s">
        <v>360</v>
      </c>
      <c r="AK25" s="5" t="s">
        <v>360</v>
      </c>
      <c r="AL25" s="5" t="s">
        <v>380</v>
      </c>
      <c r="AM25" s="5" t="s">
        <v>380</v>
      </c>
      <c r="AN25" s="5" t="s">
        <v>380</v>
      </c>
      <c r="AO25" s="5" t="s">
        <v>380</v>
      </c>
      <c r="AP25" s="43">
        <f t="shared" si="20"/>
        <v>1.259152155638285</v>
      </c>
      <c r="AQ25" s="44">
        <v>0</v>
      </c>
      <c r="AR25" s="35">
        <f t="shared" si="18"/>
        <v>0</v>
      </c>
      <c r="AS25" s="35">
        <f t="shared" si="8"/>
        <v>0</v>
      </c>
      <c r="AT25" s="35">
        <f t="shared" si="9"/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/>
      <c r="BA25" s="35">
        <f t="shared" si="10"/>
        <v>0</v>
      </c>
      <c r="BB25" s="86"/>
      <c r="BC25" s="35">
        <f t="shared" si="11"/>
        <v>0</v>
      </c>
      <c r="BD25" s="35">
        <v>0</v>
      </c>
      <c r="BE25" s="35">
        <f t="shared" si="12"/>
        <v>0</v>
      </c>
      <c r="BF25" s="35"/>
      <c r="BG25" s="35">
        <f t="shared" si="13"/>
        <v>0</v>
      </c>
      <c r="BH25" s="86"/>
      <c r="BI25" s="86"/>
      <c r="BJ25" s="86"/>
      <c r="BK25" s="86"/>
      <c r="BL25" s="86"/>
      <c r="BM25" s="86"/>
      <c r="BN25" s="35">
        <f t="shared" si="14"/>
        <v>0</v>
      </c>
      <c r="BO25" s="70"/>
      <c r="BP25" s="1"/>
      <c r="BQ25" s="1"/>
      <c r="BR25" s="1"/>
      <c r="BS25" s="1"/>
      <c r="BT25" s="1"/>
      <c r="BU25" s="1"/>
      <c r="BV25" s="1"/>
      <c r="BW25" s="1"/>
    </row>
    <row r="26" spans="1:75" s="2" customFormat="1" ht="17.149999999999999" customHeight="1">
      <c r="A26" s="12" t="s">
        <v>394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7">
        <v>19044.400000000001</v>
      </c>
      <c r="S26" s="57">
        <v>32900.199999999997</v>
      </c>
      <c r="T26" s="4">
        <f t="shared" si="19"/>
        <v>1.2527552456365125</v>
      </c>
      <c r="U26" s="5">
        <v>20</v>
      </c>
      <c r="V26" s="5" t="s">
        <v>360</v>
      </c>
      <c r="W26" s="5" t="s">
        <v>360</v>
      </c>
      <c r="X26" s="5" t="s">
        <v>360</v>
      </c>
      <c r="Y26" s="5" t="s">
        <v>360</v>
      </c>
      <c r="Z26" s="5" t="s">
        <v>360</v>
      </c>
      <c r="AA26" s="5" t="s">
        <v>360</v>
      </c>
      <c r="AB26" s="5" t="s">
        <v>360</v>
      </c>
      <c r="AC26" s="5" t="s">
        <v>360</v>
      </c>
      <c r="AD26" s="5" t="s">
        <v>360</v>
      </c>
      <c r="AE26" s="5" t="s">
        <v>360</v>
      </c>
      <c r="AF26" s="5" t="s">
        <v>360</v>
      </c>
      <c r="AG26" s="5" t="s">
        <v>360</v>
      </c>
      <c r="AH26" s="5" t="s">
        <v>360</v>
      </c>
      <c r="AI26" s="5" t="s">
        <v>360</v>
      </c>
      <c r="AJ26" s="5" t="s">
        <v>360</v>
      </c>
      <c r="AK26" s="5" t="s">
        <v>360</v>
      </c>
      <c r="AL26" s="5" t="s">
        <v>380</v>
      </c>
      <c r="AM26" s="5" t="s">
        <v>380</v>
      </c>
      <c r="AN26" s="5" t="s">
        <v>380</v>
      </c>
      <c r="AO26" s="5" t="s">
        <v>380</v>
      </c>
      <c r="AP26" s="43">
        <f t="shared" si="20"/>
        <v>1.2527552456365125</v>
      </c>
      <c r="AQ26" s="44">
        <v>5295</v>
      </c>
      <c r="AR26" s="35">
        <f t="shared" si="18"/>
        <v>2888.181818181818</v>
      </c>
      <c r="AS26" s="35">
        <f t="shared" si="8"/>
        <v>3618.2</v>
      </c>
      <c r="AT26" s="35">
        <f t="shared" si="9"/>
        <v>730.0181818181818</v>
      </c>
      <c r="AU26" s="35">
        <v>625.79999999999995</v>
      </c>
      <c r="AV26" s="35">
        <v>625.79999999999995</v>
      </c>
      <c r="AW26" s="35">
        <v>625.70000000000005</v>
      </c>
      <c r="AX26" s="35">
        <v>611.9</v>
      </c>
      <c r="AY26" s="35">
        <v>625.79999999999995</v>
      </c>
      <c r="AZ26" s="35"/>
      <c r="BA26" s="35">
        <f t="shared" si="10"/>
        <v>503.2</v>
      </c>
      <c r="BB26" s="86"/>
      <c r="BC26" s="35">
        <f t="shared" si="11"/>
        <v>503.2</v>
      </c>
      <c r="BD26" s="35">
        <v>0</v>
      </c>
      <c r="BE26" s="35">
        <f t="shared" si="12"/>
        <v>503.2</v>
      </c>
      <c r="BF26" s="35"/>
      <c r="BG26" s="35">
        <f t="shared" si="13"/>
        <v>503.2</v>
      </c>
      <c r="BH26" s="86"/>
      <c r="BI26" s="86"/>
      <c r="BJ26" s="86"/>
      <c r="BK26" s="86"/>
      <c r="BL26" s="86"/>
      <c r="BM26" s="86"/>
      <c r="BN26" s="35">
        <f t="shared" si="14"/>
        <v>503.2</v>
      </c>
      <c r="BO26" s="70"/>
      <c r="BP26" s="1"/>
      <c r="BQ26" s="1"/>
      <c r="BR26" s="1"/>
      <c r="BS26" s="1"/>
      <c r="BT26" s="1"/>
      <c r="BU26" s="1"/>
      <c r="BV26" s="1"/>
      <c r="BW26" s="1"/>
    </row>
    <row r="27" spans="1:75" s="2" customFormat="1" ht="17.149999999999999" customHeight="1">
      <c r="A27" s="15" t="s">
        <v>18</v>
      </c>
      <c r="B27" s="34">
        <f>SUM(B28:B54)</f>
        <v>53697773</v>
      </c>
      <c r="C27" s="34">
        <f>SUM(C28:C54)</f>
        <v>57391131.5</v>
      </c>
      <c r="D27" s="6">
        <f>IF(C27/B27&gt;1.2,IF((C27/B27-1.2)*0.1+1.2&gt;1.3,1.3,(C27/B27-1.2)*0.1+1.2),C27/B27)</f>
        <v>1.0687804781028816</v>
      </c>
      <c r="E27" s="21"/>
      <c r="F27" s="20"/>
      <c r="G27" s="20"/>
      <c r="H27" s="6"/>
      <c r="I27" s="21"/>
      <c r="J27" s="34">
        <f>SUM(J28:J54)</f>
        <v>5550</v>
      </c>
      <c r="K27" s="34">
        <f>SUM(K28:K54)</f>
        <v>5233</v>
      </c>
      <c r="L27" s="6">
        <f>IF(J27/K27&gt;1.2,IF((J27/K27-1)*0.1+1.2&gt;1.3,1.3,(J27/K27-1.2)*0.1+1.2),J27/K27)</f>
        <v>1.0605771068220906</v>
      </c>
      <c r="M27" s="21"/>
      <c r="N27" s="34">
        <f>SUM(N28:N54)</f>
        <v>2497344.5000000009</v>
      </c>
      <c r="O27" s="34">
        <f>SUM(O28:O54)</f>
        <v>2333547.1999999997</v>
      </c>
      <c r="P27" s="6">
        <f>IF(O27/N27&gt;1.2,IF((O27/N27-1.2)*0.1+1.2&gt;1.3,1.3,(O27/N27-1.2)*0.1+1.2),O27/N27)</f>
        <v>0.93441141180161524</v>
      </c>
      <c r="Q27" s="21"/>
      <c r="R27" s="34"/>
      <c r="S27" s="34"/>
      <c r="T27" s="6"/>
      <c r="U27" s="21"/>
      <c r="V27" s="21"/>
      <c r="W27" s="21"/>
      <c r="X27" s="21"/>
      <c r="Y27" s="21"/>
      <c r="Z27" s="20">
        <f>SUM(Z28:Z54)</f>
        <v>107266</v>
      </c>
      <c r="AA27" s="20">
        <f>SUM(AA28:AA54)</f>
        <v>109015</v>
      </c>
      <c r="AB27" s="6">
        <f>IF(AA27/Z27&gt;1.2,IF((AA27/Z27-1.2)*0.1+1.2&gt;1.3,1.3,(AA27/Z27-1.2)*0.1+1.2),AA27/Z27)</f>
        <v>1.0163052598213786</v>
      </c>
      <c r="AC27" s="21"/>
      <c r="AD27" s="80">
        <f>SUM(AD28:AD54)</f>
        <v>213606.2</v>
      </c>
      <c r="AE27" s="80">
        <f>SUM(AE28:AE54)</f>
        <v>226912.19999999992</v>
      </c>
      <c r="AF27" s="6">
        <f>IF(AE27/AD27&gt;1.2,IF((AE27/AD27-1.2)*0.1+1.2&gt;1.3,1.3,(AE27/AD27-1.2)*0.1+1.2),AE27/AD27)</f>
        <v>1.0622921993837253</v>
      </c>
      <c r="AG27" s="21"/>
      <c r="AH27" s="80">
        <f>SUM(AH28:AH54)</f>
        <v>65263.399999999994</v>
      </c>
      <c r="AI27" s="80">
        <f>SUM(AI28:AI54)</f>
        <v>70023.899999999994</v>
      </c>
      <c r="AJ27" s="6">
        <f>IF(AI27/AH27&gt;1.2,IF((AI27/AH27-1.2)*0.1+1.2&gt;1.3,1.3,(AI27/AH27-1.2)*0.1+1.2),AI27/AH27)</f>
        <v>1.0729428745667557</v>
      </c>
      <c r="AK27" s="21"/>
      <c r="AL27" s="37"/>
      <c r="AM27" s="37"/>
      <c r="AN27" s="37"/>
      <c r="AO27" s="37"/>
      <c r="AP27" s="22"/>
      <c r="AQ27" s="20">
        <f>SUM(AQ28:AQ54)</f>
        <v>825602</v>
      </c>
      <c r="AR27" s="34">
        <f>SUM(AR28:AR54)</f>
        <v>450328.36363636365</v>
      </c>
      <c r="AS27" s="34">
        <f>SUM(AS28:AS54)</f>
        <v>459487.60000000003</v>
      </c>
      <c r="AT27" s="34">
        <f>SUM(AT28:AT54)</f>
        <v>9159.2363636363771</v>
      </c>
      <c r="AU27" s="34">
        <f t="shared" ref="AU27:BA27" si="21">SUM(AU28:AU54)</f>
        <v>76317.400000000009</v>
      </c>
      <c r="AV27" s="34">
        <f t="shared" si="21"/>
        <v>70731.399999999994</v>
      </c>
      <c r="AW27" s="34">
        <f t="shared" si="21"/>
        <v>85699.1</v>
      </c>
      <c r="AX27" s="34">
        <f t="shared" si="21"/>
        <v>71427.600000000006</v>
      </c>
      <c r="AY27" s="34">
        <f>SUM(AY28:AY54)</f>
        <v>76390.100000000006</v>
      </c>
      <c r="AZ27" s="34">
        <f t="shared" si="21"/>
        <v>7902.8</v>
      </c>
      <c r="BA27" s="34">
        <f t="shared" si="21"/>
        <v>71019.199999999983</v>
      </c>
      <c r="BB27" s="85"/>
      <c r="BC27" s="34">
        <f>SUM(BC28:BC54)</f>
        <v>71019.199999999983</v>
      </c>
      <c r="BD27" s="34">
        <f t="shared" ref="BD27:BG27" si="22">SUM(BD28:BD54)</f>
        <v>169</v>
      </c>
      <c r="BE27" s="34">
        <f t="shared" si="22"/>
        <v>71188.2</v>
      </c>
      <c r="BF27" s="34">
        <f t="shared" si="22"/>
        <v>0</v>
      </c>
      <c r="BG27" s="34">
        <f t="shared" si="22"/>
        <v>71188.2</v>
      </c>
      <c r="BH27" s="85"/>
      <c r="BI27" s="85"/>
      <c r="BJ27" s="85"/>
      <c r="BK27" s="85"/>
      <c r="BL27" s="85"/>
      <c r="BM27" s="85"/>
      <c r="BN27" s="34">
        <f>SUM(BN28:BN54)</f>
        <v>71188.2</v>
      </c>
      <c r="BO27" s="70"/>
      <c r="BP27" s="1"/>
      <c r="BQ27" s="1"/>
      <c r="BR27" s="1"/>
      <c r="BS27" s="1"/>
      <c r="BT27" s="1"/>
      <c r="BU27" s="1"/>
      <c r="BV27" s="1"/>
      <c r="BW27" s="1"/>
    </row>
    <row r="28" spans="1:75" s="2" customFormat="1" ht="17.149999999999999" customHeight="1">
      <c r="A28" s="13" t="s">
        <v>0</v>
      </c>
      <c r="B28" s="64">
        <v>43396</v>
      </c>
      <c r="C28" s="64">
        <v>45328.800000000003</v>
      </c>
      <c r="D28" s="4">
        <f t="shared" ref="D28:D54" si="23">IF(E28=0,0,IF(B28=0,1,IF(C28&lt;0,0,IF(C28/B28&gt;1.2,IF((C28/B28-1.2)*0.1+1.2&gt;1.3,1.3,(C28/B28-1.2)*0.1+1.2),C28/B28))))</f>
        <v>1.0445386671582635</v>
      </c>
      <c r="E28" s="11">
        <v>5</v>
      </c>
      <c r="F28" s="57" t="s">
        <v>380</v>
      </c>
      <c r="G28" s="57" t="s">
        <v>380</v>
      </c>
      <c r="H28" s="57" t="s">
        <v>380</v>
      </c>
      <c r="I28" s="57" t="s">
        <v>380</v>
      </c>
      <c r="J28" s="44">
        <v>130</v>
      </c>
      <c r="K28" s="44">
        <v>139</v>
      </c>
      <c r="L28" s="4">
        <f t="shared" ref="L28:L54" si="24">IF(M28=0,0,IF(J28=0,1,IF(K28&lt;0,0,IF(J28/K28&gt;1.2,IF((J28/K28-1.2)*0.1+1.2&gt;1.3,1.3,(J28/K28-1.2)*0.1+1.2),J28/K28))))</f>
        <v>0.93525179856115104</v>
      </c>
      <c r="M28" s="11">
        <v>15</v>
      </c>
      <c r="N28" s="35">
        <v>23301.8</v>
      </c>
      <c r="O28" s="35">
        <v>22092.7</v>
      </c>
      <c r="P28" s="4">
        <f t="shared" ref="P28:P54" si="25">IF(Q28=0,0,IF(N28=0,1,IF(O28&lt;0,0,IF(O28/N28&gt;1.2,IF((O28/N28-1.2)*0.1+1.2&gt;1.3,1.3,(O28/N28-1.2)*0.1+1.2),O28/N28))))</f>
        <v>0.9481113047060743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5" t="s">
        <v>380</v>
      </c>
      <c r="W28" s="5" t="s">
        <v>380</v>
      </c>
      <c r="X28" s="5" t="s">
        <v>380</v>
      </c>
      <c r="Y28" s="5" t="s">
        <v>380</v>
      </c>
      <c r="Z28" s="5">
        <v>4190</v>
      </c>
      <c r="AA28" s="5">
        <v>4362</v>
      </c>
      <c r="AB28" s="4">
        <f>IF(AC28=0,0,IF(Z28=0,1,IF(AA28&lt;0,0,IF(AA28/Z28&gt;1.2,IF((AA28/Z28-1.2)*0.1+1.2&gt;1.3,1.3,(AA28/Z28-1.2)*0.1+1.2),AA28/Z28))))</f>
        <v>1.0410501193317423</v>
      </c>
      <c r="AC28" s="5">
        <v>15</v>
      </c>
      <c r="AD28" s="81">
        <v>7520</v>
      </c>
      <c r="AE28" s="81">
        <v>7230.9</v>
      </c>
      <c r="AF28" s="4">
        <f>IF(AG28=0,0,IF(AD28=0,1,IF(AE28&lt;0,0,IF(AE28/AD28&gt;1.2,IF((AE28/AD28-1.2)*0.1+1.2&gt;1.3,1.3,(AE28/AD28-1.2)*0.1+1.2),AE28/AD28))))</f>
        <v>0.96155585106382979</v>
      </c>
      <c r="AG28" s="5">
        <v>10</v>
      </c>
      <c r="AH28" s="81">
        <v>2045</v>
      </c>
      <c r="AI28" s="81">
        <v>1286.2</v>
      </c>
      <c r="AJ28" s="4">
        <f>IF(AK28=0,0,IF(AH28=0,1,IF(AI28&lt;0,0,IF(AI28/AH28&gt;1.2,IF((AI28/AH28-1.2)*0.1+1.2&gt;1.3,1.3,(AI28/AH28-1.2)*0.1+1.2),AI28/AH28))))</f>
        <v>0.62894865525672372</v>
      </c>
      <c r="AK28" s="5">
        <v>10</v>
      </c>
      <c r="AL28" s="5" t="s">
        <v>380</v>
      </c>
      <c r="AM28" s="5" t="s">
        <v>380</v>
      </c>
      <c r="AN28" s="5" t="s">
        <v>380</v>
      </c>
      <c r="AO28" s="5" t="s">
        <v>380</v>
      </c>
      <c r="AP28" s="43">
        <f>(D28*E28+L28*M28+P28*Q28+AB28*AC28+AF28*AG28+AJ28*AK28)/(E28+M28+Q28+AC28+AG28+AK28)</f>
        <v>0.92979324348682302</v>
      </c>
      <c r="AQ28" s="44">
        <v>24411</v>
      </c>
      <c r="AR28" s="35">
        <f t="shared" ref="AR28:AR54" si="26">AQ28/11*6</f>
        <v>13315.090909090908</v>
      </c>
      <c r="AS28" s="35">
        <f t="shared" si="8"/>
        <v>12380.3</v>
      </c>
      <c r="AT28" s="35">
        <f t="shared" si="9"/>
        <v>-934.79090909090883</v>
      </c>
      <c r="AU28" s="35">
        <v>2282</v>
      </c>
      <c r="AV28" s="35">
        <v>2425.1999999999998</v>
      </c>
      <c r="AW28" s="35">
        <v>1921.3</v>
      </c>
      <c r="AX28" s="35">
        <v>1287.9000000000001</v>
      </c>
      <c r="AY28" s="35">
        <v>2398.4</v>
      </c>
      <c r="AZ28" s="35"/>
      <c r="BA28" s="35">
        <f t="shared" si="10"/>
        <v>2065.5</v>
      </c>
      <c r="BB28" s="86"/>
      <c r="BC28" s="35">
        <f t="shared" si="11"/>
        <v>2065.5</v>
      </c>
      <c r="BD28" s="35">
        <v>2</v>
      </c>
      <c r="BE28" s="35">
        <f t="shared" si="12"/>
        <v>2067.5</v>
      </c>
      <c r="BF28" s="35"/>
      <c r="BG28" s="35">
        <f t="shared" si="13"/>
        <v>2067.5</v>
      </c>
      <c r="BH28" s="86"/>
      <c r="BI28" s="86"/>
      <c r="BJ28" s="86"/>
      <c r="BK28" s="86"/>
      <c r="BL28" s="86"/>
      <c r="BM28" s="86"/>
      <c r="BN28" s="35">
        <f t="shared" si="14"/>
        <v>2067.5</v>
      </c>
      <c r="BO28" s="70"/>
      <c r="BP28" s="1"/>
      <c r="BQ28" s="1"/>
      <c r="BR28" s="1"/>
      <c r="BS28" s="1"/>
      <c r="BT28" s="1"/>
      <c r="BU28" s="1"/>
      <c r="BV28" s="1"/>
      <c r="BW28" s="1"/>
    </row>
    <row r="29" spans="1:75" s="2" customFormat="1" ht="17.149999999999999" customHeight="1">
      <c r="A29" s="13" t="s">
        <v>19</v>
      </c>
      <c r="B29" s="64">
        <v>5255380</v>
      </c>
      <c r="C29" s="64">
        <v>5180083.5999999996</v>
      </c>
      <c r="D29" s="4">
        <f t="shared" si="23"/>
        <v>0.98567251083651408</v>
      </c>
      <c r="E29" s="11">
        <v>5</v>
      </c>
      <c r="F29" s="57" t="s">
        <v>380</v>
      </c>
      <c r="G29" s="57" t="s">
        <v>380</v>
      </c>
      <c r="H29" s="57" t="s">
        <v>380</v>
      </c>
      <c r="I29" s="57" t="s">
        <v>380</v>
      </c>
      <c r="J29" s="44">
        <v>200</v>
      </c>
      <c r="K29" s="44">
        <v>177</v>
      </c>
      <c r="L29" s="4">
        <f t="shared" si="24"/>
        <v>1.1299435028248588</v>
      </c>
      <c r="M29" s="11">
        <v>5</v>
      </c>
      <c r="N29" s="35">
        <v>112622.9</v>
      </c>
      <c r="O29" s="35">
        <v>100417.1</v>
      </c>
      <c r="P29" s="4">
        <f t="shared" si="25"/>
        <v>0.89162239651083408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5" t="s">
        <v>380</v>
      </c>
      <c r="W29" s="5" t="s">
        <v>380</v>
      </c>
      <c r="X29" s="5" t="s">
        <v>380</v>
      </c>
      <c r="Y29" s="5" t="s">
        <v>380</v>
      </c>
      <c r="Z29" s="5">
        <v>4376</v>
      </c>
      <c r="AA29" s="5">
        <v>4541</v>
      </c>
      <c r="AB29" s="4">
        <f t="shared" ref="AB29:AB54" si="27">IF(AC29=0,0,IF(Z29=0,1,IF(AA29&lt;0,0,IF(AA29/Z29&gt;1.2,IF((AA29/Z29-1.2)*0.1+1.2&gt;1.3,1.3,(AA29/Z29-1.2)*0.1+1.2),AA29/Z29))))</f>
        <v>1.0377056672760512</v>
      </c>
      <c r="AC29" s="5">
        <v>20</v>
      </c>
      <c r="AD29" s="81">
        <v>10200</v>
      </c>
      <c r="AE29" s="81">
        <v>10507.8</v>
      </c>
      <c r="AF29" s="4">
        <f t="shared" ref="AF29:AF54" si="28">IF(AG29=0,0,IF(AD29=0,1,IF(AE29&lt;0,0,IF(AE29/AD29&gt;1.2,IF((AE29/AD29-1.2)*0.1+1.2&gt;1.3,1.3,(AE29/AD29-1.2)*0.1+1.2),AE29/AD29))))</f>
        <v>1.0301764705882352</v>
      </c>
      <c r="AG29" s="5">
        <v>15</v>
      </c>
      <c r="AH29" s="81">
        <v>1250</v>
      </c>
      <c r="AI29" s="81">
        <v>1275.9000000000001</v>
      </c>
      <c r="AJ29" s="4">
        <f t="shared" ref="AJ29:AJ54" si="29">IF(AK29=0,0,IF(AH29=0,1,IF(AI29&lt;0,0,IF(AI29/AH29&gt;1.2,IF((AI29/AH29-1.2)*0.1+1.2&gt;1.3,1.3,(AI29/AH29-1.2)*0.1+1.2),AI29/AH29))))</f>
        <v>1.0207200000000001</v>
      </c>
      <c r="AK29" s="5">
        <v>5</v>
      </c>
      <c r="AL29" s="5" t="s">
        <v>380</v>
      </c>
      <c r="AM29" s="5" t="s">
        <v>380</v>
      </c>
      <c r="AN29" s="5" t="s">
        <v>380</v>
      </c>
      <c r="AO29" s="5" t="s">
        <v>380</v>
      </c>
      <c r="AP29" s="43">
        <f t="shared" ref="AP29:AP54" si="30">(D29*E29+L29*M29+P29*Q29+AB29*AC29+AF29*AG29+AJ29*AK29)/(E29+M29+Q29+AC29+AG29+AK29)</f>
        <v>0.9960126914695443</v>
      </c>
      <c r="AQ29" s="44">
        <v>36132</v>
      </c>
      <c r="AR29" s="35">
        <f t="shared" si="26"/>
        <v>19708.363636363636</v>
      </c>
      <c r="AS29" s="35">
        <f t="shared" si="8"/>
        <v>19629.8</v>
      </c>
      <c r="AT29" s="35">
        <f t="shared" si="9"/>
        <v>-78.563636363636761</v>
      </c>
      <c r="AU29" s="35">
        <v>3199.3</v>
      </c>
      <c r="AV29" s="35">
        <v>3207.6</v>
      </c>
      <c r="AW29" s="35">
        <v>3825.1</v>
      </c>
      <c r="AX29" s="35">
        <v>3390</v>
      </c>
      <c r="AY29" s="35">
        <v>3068.7</v>
      </c>
      <c r="AZ29" s="35"/>
      <c r="BA29" s="35">
        <f t="shared" si="10"/>
        <v>2939.1</v>
      </c>
      <c r="BB29" s="86"/>
      <c r="BC29" s="35">
        <f t="shared" si="11"/>
        <v>2939.1</v>
      </c>
      <c r="BD29" s="35">
        <v>32.4</v>
      </c>
      <c r="BE29" s="35">
        <f t="shared" si="12"/>
        <v>2971.5</v>
      </c>
      <c r="BF29" s="35"/>
      <c r="BG29" s="35">
        <f t="shared" si="13"/>
        <v>2971.5</v>
      </c>
      <c r="BH29" s="86"/>
      <c r="BI29" s="86"/>
      <c r="BJ29" s="86"/>
      <c r="BK29" s="86"/>
      <c r="BL29" s="86"/>
      <c r="BM29" s="86"/>
      <c r="BN29" s="35">
        <f t="shared" si="14"/>
        <v>2971.5</v>
      </c>
      <c r="BO29" s="70"/>
      <c r="BP29" s="1"/>
      <c r="BQ29" s="1"/>
      <c r="BR29" s="1"/>
      <c r="BS29" s="1"/>
      <c r="BT29" s="1"/>
      <c r="BU29" s="1"/>
      <c r="BV29" s="1"/>
      <c r="BW29" s="1"/>
    </row>
    <row r="30" spans="1:75" s="2" customFormat="1" ht="17.149999999999999" customHeight="1">
      <c r="A30" s="13" t="s">
        <v>20</v>
      </c>
      <c r="B30" s="64">
        <v>1486099</v>
      </c>
      <c r="C30" s="64">
        <v>1652182.7</v>
      </c>
      <c r="D30" s="4">
        <f t="shared" si="23"/>
        <v>1.1117581668516028</v>
      </c>
      <c r="E30" s="11">
        <v>5</v>
      </c>
      <c r="F30" s="57" t="s">
        <v>380</v>
      </c>
      <c r="G30" s="57" t="s">
        <v>380</v>
      </c>
      <c r="H30" s="57" t="s">
        <v>380</v>
      </c>
      <c r="I30" s="57" t="s">
        <v>380</v>
      </c>
      <c r="J30" s="44">
        <v>120</v>
      </c>
      <c r="K30" s="44">
        <v>116</v>
      </c>
      <c r="L30" s="4">
        <f t="shared" si="24"/>
        <v>1.0344827586206897</v>
      </c>
      <c r="M30" s="11">
        <v>10</v>
      </c>
      <c r="N30" s="35">
        <v>39010.800000000003</v>
      </c>
      <c r="O30" s="35">
        <v>43465.9</v>
      </c>
      <c r="P30" s="4">
        <f t="shared" si="25"/>
        <v>1.1142017082448963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5" t="s">
        <v>380</v>
      </c>
      <c r="W30" s="5" t="s">
        <v>380</v>
      </c>
      <c r="X30" s="5" t="s">
        <v>380</v>
      </c>
      <c r="Y30" s="5" t="s">
        <v>380</v>
      </c>
      <c r="Z30" s="5">
        <v>3075</v>
      </c>
      <c r="AA30" s="5">
        <v>3075</v>
      </c>
      <c r="AB30" s="4">
        <f t="shared" si="27"/>
        <v>1</v>
      </c>
      <c r="AC30" s="5">
        <v>20</v>
      </c>
      <c r="AD30" s="81">
        <v>8500</v>
      </c>
      <c r="AE30" s="81">
        <v>8486.7999999999993</v>
      </c>
      <c r="AF30" s="4">
        <f t="shared" si="28"/>
        <v>0.99844705882352935</v>
      </c>
      <c r="AG30" s="5">
        <v>20</v>
      </c>
      <c r="AH30" s="81">
        <v>1922</v>
      </c>
      <c r="AI30" s="81">
        <v>1876.2</v>
      </c>
      <c r="AJ30" s="4">
        <f t="shared" si="29"/>
        <v>0.97617065556711757</v>
      </c>
      <c r="AK30" s="5">
        <v>5</v>
      </c>
      <c r="AL30" s="5" t="s">
        <v>380</v>
      </c>
      <c r="AM30" s="5" t="s">
        <v>380</v>
      </c>
      <c r="AN30" s="5" t="s">
        <v>380</v>
      </c>
      <c r="AO30" s="5" t="s">
        <v>380</v>
      </c>
      <c r="AP30" s="43">
        <f t="shared" si="30"/>
        <v>1.0379680879958626</v>
      </c>
      <c r="AQ30" s="44">
        <v>24285</v>
      </c>
      <c r="AR30" s="35">
        <f t="shared" si="26"/>
        <v>13246.363636363636</v>
      </c>
      <c r="AS30" s="35">
        <f t="shared" si="8"/>
        <v>13749.3</v>
      </c>
      <c r="AT30" s="35">
        <f t="shared" si="9"/>
        <v>502.93636363636324</v>
      </c>
      <c r="AU30" s="35">
        <v>2562.6</v>
      </c>
      <c r="AV30" s="35">
        <v>2385</v>
      </c>
      <c r="AW30" s="35">
        <v>2090.6</v>
      </c>
      <c r="AX30" s="35">
        <v>2488.1999999999998</v>
      </c>
      <c r="AY30" s="35">
        <v>2473.1999999999998</v>
      </c>
      <c r="AZ30" s="35"/>
      <c r="BA30" s="35">
        <f t="shared" si="10"/>
        <v>1749.7</v>
      </c>
      <c r="BB30" s="86"/>
      <c r="BC30" s="35">
        <f t="shared" si="11"/>
        <v>1749.7</v>
      </c>
      <c r="BD30" s="35">
        <v>-106.4</v>
      </c>
      <c r="BE30" s="35">
        <f t="shared" si="12"/>
        <v>1643.3</v>
      </c>
      <c r="BF30" s="35"/>
      <c r="BG30" s="35">
        <f t="shared" si="13"/>
        <v>1643.3</v>
      </c>
      <c r="BH30" s="86"/>
      <c r="BI30" s="86"/>
      <c r="BJ30" s="86"/>
      <c r="BK30" s="86"/>
      <c r="BL30" s="86"/>
      <c r="BM30" s="86"/>
      <c r="BN30" s="35">
        <f t="shared" si="14"/>
        <v>1643.3</v>
      </c>
      <c r="BO30" s="70"/>
      <c r="BP30" s="1"/>
      <c r="BQ30" s="1"/>
      <c r="BR30" s="1"/>
      <c r="BS30" s="1"/>
      <c r="BT30" s="1"/>
      <c r="BU30" s="1"/>
      <c r="BV30" s="1"/>
      <c r="BW30" s="1"/>
    </row>
    <row r="31" spans="1:75" s="2" customFormat="1" ht="17.149999999999999" customHeight="1">
      <c r="A31" s="13" t="s">
        <v>21</v>
      </c>
      <c r="B31" s="64">
        <v>107390</v>
      </c>
      <c r="C31" s="64">
        <v>113538.5</v>
      </c>
      <c r="D31" s="4">
        <f t="shared" si="23"/>
        <v>1.0572539342583109</v>
      </c>
      <c r="E31" s="11">
        <v>5</v>
      </c>
      <c r="F31" s="57" t="s">
        <v>380</v>
      </c>
      <c r="G31" s="57" t="s">
        <v>380</v>
      </c>
      <c r="H31" s="57" t="s">
        <v>380</v>
      </c>
      <c r="I31" s="57" t="s">
        <v>380</v>
      </c>
      <c r="J31" s="44">
        <v>230</v>
      </c>
      <c r="K31" s="44">
        <v>229</v>
      </c>
      <c r="L31" s="4">
        <f t="shared" si="24"/>
        <v>1.0043668122270741</v>
      </c>
      <c r="M31" s="11">
        <v>10</v>
      </c>
      <c r="N31" s="35">
        <v>61960.6</v>
      </c>
      <c r="O31" s="35">
        <v>58590.7</v>
      </c>
      <c r="P31" s="4">
        <f t="shared" si="25"/>
        <v>0.94561221163126241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5" t="s">
        <v>380</v>
      </c>
      <c r="W31" s="5" t="s">
        <v>380</v>
      </c>
      <c r="X31" s="5" t="s">
        <v>380</v>
      </c>
      <c r="Y31" s="5" t="s">
        <v>380</v>
      </c>
      <c r="Z31" s="5">
        <v>4750</v>
      </c>
      <c r="AA31" s="5">
        <v>4891</v>
      </c>
      <c r="AB31" s="4">
        <f t="shared" si="27"/>
        <v>1.0296842105263158</v>
      </c>
      <c r="AC31" s="5">
        <v>15</v>
      </c>
      <c r="AD31" s="81">
        <v>8700</v>
      </c>
      <c r="AE31" s="81">
        <v>8908.9</v>
      </c>
      <c r="AF31" s="4">
        <f t="shared" si="28"/>
        <v>1.0240114942528735</v>
      </c>
      <c r="AG31" s="5">
        <v>10</v>
      </c>
      <c r="AH31" s="81">
        <v>1550</v>
      </c>
      <c r="AI31" s="81">
        <v>1414.1</v>
      </c>
      <c r="AJ31" s="4">
        <f t="shared" si="29"/>
        <v>0.91232258064516125</v>
      </c>
      <c r="AK31" s="5">
        <v>10</v>
      </c>
      <c r="AL31" s="5" t="s">
        <v>380</v>
      </c>
      <c r="AM31" s="5" t="s">
        <v>380</v>
      </c>
      <c r="AN31" s="5" t="s">
        <v>380</v>
      </c>
      <c r="AO31" s="5" t="s">
        <v>380</v>
      </c>
      <c r="AP31" s="43">
        <f t="shared" si="30"/>
        <v>0.98643979904375179</v>
      </c>
      <c r="AQ31" s="44">
        <v>29449</v>
      </c>
      <c r="AR31" s="35">
        <f t="shared" si="26"/>
        <v>16063.090909090908</v>
      </c>
      <c r="AS31" s="35">
        <f t="shared" si="8"/>
        <v>15845.3</v>
      </c>
      <c r="AT31" s="35">
        <f t="shared" si="9"/>
        <v>-217.79090909090883</v>
      </c>
      <c r="AU31" s="35">
        <v>2540.5</v>
      </c>
      <c r="AV31" s="35">
        <v>1945.9</v>
      </c>
      <c r="AW31" s="35">
        <v>3320.6</v>
      </c>
      <c r="AX31" s="35">
        <v>2057.3000000000002</v>
      </c>
      <c r="AY31" s="35">
        <v>2498.6999999999998</v>
      </c>
      <c r="AZ31" s="35">
        <v>1035.5</v>
      </c>
      <c r="BA31" s="35">
        <f t="shared" si="10"/>
        <v>2446.8000000000002</v>
      </c>
      <c r="BB31" s="86"/>
      <c r="BC31" s="35">
        <f t="shared" si="11"/>
        <v>2446.8000000000002</v>
      </c>
      <c r="BD31" s="35">
        <v>59.1</v>
      </c>
      <c r="BE31" s="35">
        <f t="shared" si="12"/>
        <v>2505.9</v>
      </c>
      <c r="BF31" s="35"/>
      <c r="BG31" s="35">
        <f t="shared" si="13"/>
        <v>2505.9</v>
      </c>
      <c r="BH31" s="86"/>
      <c r="BI31" s="86"/>
      <c r="BJ31" s="86"/>
      <c r="BK31" s="86"/>
      <c r="BL31" s="86"/>
      <c r="BM31" s="86"/>
      <c r="BN31" s="35">
        <f t="shared" si="14"/>
        <v>2505.9</v>
      </c>
      <c r="BO31" s="70"/>
      <c r="BP31" s="1"/>
      <c r="BQ31" s="1"/>
      <c r="BR31" s="1"/>
      <c r="BS31" s="1"/>
      <c r="BT31" s="1"/>
      <c r="BU31" s="1"/>
      <c r="BV31" s="1"/>
      <c r="BW31" s="1"/>
    </row>
    <row r="32" spans="1:75" s="2" customFormat="1" ht="17.149999999999999" customHeight="1">
      <c r="A32" s="13" t="s">
        <v>22</v>
      </c>
      <c r="B32" s="64">
        <v>151357</v>
      </c>
      <c r="C32" s="64">
        <v>171584.6</v>
      </c>
      <c r="D32" s="4">
        <f t="shared" si="23"/>
        <v>1.1336416551596558</v>
      </c>
      <c r="E32" s="11">
        <v>5</v>
      </c>
      <c r="F32" s="57" t="s">
        <v>380</v>
      </c>
      <c r="G32" s="57" t="s">
        <v>380</v>
      </c>
      <c r="H32" s="57" t="s">
        <v>380</v>
      </c>
      <c r="I32" s="57" t="s">
        <v>380</v>
      </c>
      <c r="J32" s="44">
        <v>240</v>
      </c>
      <c r="K32" s="44">
        <v>216</v>
      </c>
      <c r="L32" s="4">
        <f t="shared" si="24"/>
        <v>1.1111111111111112</v>
      </c>
      <c r="M32" s="11">
        <v>10</v>
      </c>
      <c r="N32" s="35">
        <v>45993.599999999999</v>
      </c>
      <c r="O32" s="35">
        <v>46325.8</v>
      </c>
      <c r="P32" s="4">
        <f t="shared" si="25"/>
        <v>1.0072227440339527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5" t="s">
        <v>380</v>
      </c>
      <c r="W32" s="5" t="s">
        <v>380</v>
      </c>
      <c r="X32" s="5" t="s">
        <v>380</v>
      </c>
      <c r="Y32" s="5" t="s">
        <v>380</v>
      </c>
      <c r="Z32" s="5">
        <v>10532</v>
      </c>
      <c r="AA32" s="5">
        <v>10850</v>
      </c>
      <c r="AB32" s="4">
        <f t="shared" si="27"/>
        <v>1.0301936954044817</v>
      </c>
      <c r="AC32" s="5">
        <v>20</v>
      </c>
      <c r="AD32" s="81">
        <v>14801</v>
      </c>
      <c r="AE32" s="81">
        <v>15817.9</v>
      </c>
      <c r="AF32" s="4">
        <f t="shared" si="28"/>
        <v>1.0687048172420781</v>
      </c>
      <c r="AG32" s="5">
        <v>10</v>
      </c>
      <c r="AH32" s="81">
        <v>1151</v>
      </c>
      <c r="AI32" s="81">
        <v>2496.5</v>
      </c>
      <c r="AJ32" s="4">
        <f t="shared" si="29"/>
        <v>1.2968983492615118</v>
      </c>
      <c r="AK32" s="5">
        <v>10</v>
      </c>
      <c r="AL32" s="5" t="s">
        <v>380</v>
      </c>
      <c r="AM32" s="5" t="s">
        <v>380</v>
      </c>
      <c r="AN32" s="5" t="s">
        <v>380</v>
      </c>
      <c r="AO32" s="5" t="s">
        <v>380</v>
      </c>
      <c r="AP32" s="43">
        <f t="shared" si="30"/>
        <v>1.0824490645428531</v>
      </c>
      <c r="AQ32" s="44">
        <v>36357</v>
      </c>
      <c r="AR32" s="35">
        <f t="shared" si="26"/>
        <v>19831.090909090908</v>
      </c>
      <c r="AS32" s="35">
        <f t="shared" si="8"/>
        <v>21466.1</v>
      </c>
      <c r="AT32" s="35">
        <f t="shared" si="9"/>
        <v>1635.0090909090904</v>
      </c>
      <c r="AU32" s="35">
        <v>3486.1</v>
      </c>
      <c r="AV32" s="35">
        <v>3388.3</v>
      </c>
      <c r="AW32" s="35">
        <v>4034.2</v>
      </c>
      <c r="AX32" s="35">
        <v>2571.9</v>
      </c>
      <c r="AY32" s="35">
        <v>3460.6</v>
      </c>
      <c r="AZ32" s="35"/>
      <c r="BA32" s="35">
        <f t="shared" si="10"/>
        <v>4525</v>
      </c>
      <c r="BB32" s="86"/>
      <c r="BC32" s="35">
        <f t="shared" si="11"/>
        <v>4525</v>
      </c>
      <c r="BD32" s="35">
        <v>-36.4</v>
      </c>
      <c r="BE32" s="35">
        <f t="shared" si="12"/>
        <v>4488.6000000000004</v>
      </c>
      <c r="BF32" s="35"/>
      <c r="BG32" s="35">
        <f t="shared" si="13"/>
        <v>4488.6000000000004</v>
      </c>
      <c r="BH32" s="86"/>
      <c r="BI32" s="86"/>
      <c r="BJ32" s="86"/>
      <c r="BK32" s="86"/>
      <c r="BL32" s="86"/>
      <c r="BM32" s="86"/>
      <c r="BN32" s="35">
        <f t="shared" si="14"/>
        <v>4488.6000000000004</v>
      </c>
      <c r="BO32" s="70"/>
      <c r="BP32" s="1"/>
      <c r="BQ32" s="1"/>
      <c r="BR32" s="1"/>
      <c r="BS32" s="1"/>
      <c r="BT32" s="1"/>
      <c r="BU32" s="1"/>
      <c r="BV32" s="1"/>
      <c r="BW32" s="1"/>
    </row>
    <row r="33" spans="1:75" s="2" customFormat="1" ht="17.149999999999999" customHeight="1">
      <c r="A33" s="13" t="s">
        <v>23</v>
      </c>
      <c r="B33" s="64">
        <v>137636</v>
      </c>
      <c r="C33" s="64">
        <v>135954.4</v>
      </c>
      <c r="D33" s="4">
        <f t="shared" si="23"/>
        <v>0.98778226626754628</v>
      </c>
      <c r="E33" s="11">
        <v>5</v>
      </c>
      <c r="F33" s="57" t="s">
        <v>380</v>
      </c>
      <c r="G33" s="57" t="s">
        <v>380</v>
      </c>
      <c r="H33" s="57" t="s">
        <v>380</v>
      </c>
      <c r="I33" s="57" t="s">
        <v>380</v>
      </c>
      <c r="J33" s="44">
        <v>300</v>
      </c>
      <c r="K33" s="44">
        <v>253</v>
      </c>
      <c r="L33" s="4">
        <f t="shared" si="24"/>
        <v>1.1857707509881423</v>
      </c>
      <c r="M33" s="11">
        <v>15</v>
      </c>
      <c r="N33" s="35">
        <v>41397.699999999997</v>
      </c>
      <c r="O33" s="35">
        <v>42387.1</v>
      </c>
      <c r="P33" s="4">
        <f t="shared" si="25"/>
        <v>1.0238998784956652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5" t="s">
        <v>380</v>
      </c>
      <c r="W33" s="5" t="s">
        <v>380</v>
      </c>
      <c r="X33" s="5" t="s">
        <v>380</v>
      </c>
      <c r="Y33" s="5" t="s">
        <v>380</v>
      </c>
      <c r="Z33" s="5">
        <v>4266</v>
      </c>
      <c r="AA33" s="5">
        <v>4266</v>
      </c>
      <c r="AB33" s="4">
        <f t="shared" si="27"/>
        <v>1</v>
      </c>
      <c r="AC33" s="5">
        <v>20</v>
      </c>
      <c r="AD33" s="81">
        <v>7271</v>
      </c>
      <c r="AE33" s="81">
        <v>7579.1</v>
      </c>
      <c r="AF33" s="4">
        <f t="shared" si="28"/>
        <v>1.042373813780773</v>
      </c>
      <c r="AG33" s="5">
        <v>10</v>
      </c>
      <c r="AH33" s="81">
        <v>1459</v>
      </c>
      <c r="AI33" s="81">
        <v>1624.7</v>
      </c>
      <c r="AJ33" s="4">
        <f t="shared" si="29"/>
        <v>1.1135709389993147</v>
      </c>
      <c r="AK33" s="5">
        <v>10</v>
      </c>
      <c r="AL33" s="5" t="s">
        <v>380</v>
      </c>
      <c r="AM33" s="5" t="s">
        <v>380</v>
      </c>
      <c r="AN33" s="5" t="s">
        <v>380</v>
      </c>
      <c r="AO33" s="5" t="s">
        <v>380</v>
      </c>
      <c r="AP33" s="43">
        <f t="shared" si="30"/>
        <v>1.0595364711734256</v>
      </c>
      <c r="AQ33" s="44">
        <v>34149</v>
      </c>
      <c r="AR33" s="35">
        <f t="shared" si="26"/>
        <v>18626.727272727272</v>
      </c>
      <c r="AS33" s="35">
        <f t="shared" si="8"/>
        <v>19735.7</v>
      </c>
      <c r="AT33" s="35">
        <f t="shared" si="9"/>
        <v>1108.9727272727287</v>
      </c>
      <c r="AU33" s="35">
        <v>3327.1</v>
      </c>
      <c r="AV33" s="35">
        <v>2763.4</v>
      </c>
      <c r="AW33" s="35">
        <v>3764.5</v>
      </c>
      <c r="AX33" s="35">
        <v>3307.2</v>
      </c>
      <c r="AY33" s="35">
        <v>3637</v>
      </c>
      <c r="AZ33" s="35"/>
      <c r="BA33" s="35">
        <f t="shared" si="10"/>
        <v>2936.5</v>
      </c>
      <c r="BB33" s="86"/>
      <c r="BC33" s="35">
        <f t="shared" si="11"/>
        <v>2936.5</v>
      </c>
      <c r="BD33" s="35">
        <v>-38</v>
      </c>
      <c r="BE33" s="35">
        <f t="shared" si="12"/>
        <v>2898.5</v>
      </c>
      <c r="BF33" s="35"/>
      <c r="BG33" s="35">
        <f t="shared" si="13"/>
        <v>2898.5</v>
      </c>
      <c r="BH33" s="86"/>
      <c r="BI33" s="86"/>
      <c r="BJ33" s="86"/>
      <c r="BK33" s="86"/>
      <c r="BL33" s="86"/>
      <c r="BM33" s="86"/>
      <c r="BN33" s="35">
        <f t="shared" si="14"/>
        <v>2898.5</v>
      </c>
      <c r="BO33" s="70"/>
      <c r="BP33" s="1"/>
      <c r="BQ33" s="1"/>
      <c r="BR33" s="1"/>
      <c r="BS33" s="1"/>
      <c r="BT33" s="1"/>
      <c r="BU33" s="1"/>
      <c r="BV33" s="1"/>
      <c r="BW33" s="1"/>
    </row>
    <row r="34" spans="1:75" s="2" customFormat="1" ht="17.149999999999999" customHeight="1">
      <c r="A34" s="13" t="s">
        <v>24</v>
      </c>
      <c r="B34" s="64">
        <v>13519241</v>
      </c>
      <c r="C34" s="64">
        <v>14302118.699999999</v>
      </c>
      <c r="D34" s="4">
        <f t="shared" si="23"/>
        <v>1.057908406248546</v>
      </c>
      <c r="E34" s="11">
        <v>5</v>
      </c>
      <c r="F34" s="57" t="s">
        <v>380</v>
      </c>
      <c r="G34" s="57" t="s">
        <v>380</v>
      </c>
      <c r="H34" s="57" t="s">
        <v>380</v>
      </c>
      <c r="I34" s="57" t="s">
        <v>380</v>
      </c>
      <c r="J34" s="44">
        <v>180</v>
      </c>
      <c r="K34" s="44">
        <v>167</v>
      </c>
      <c r="L34" s="4">
        <f t="shared" si="24"/>
        <v>1.0778443113772456</v>
      </c>
      <c r="M34" s="11">
        <v>5</v>
      </c>
      <c r="N34" s="35">
        <v>507508.6</v>
      </c>
      <c r="O34" s="35">
        <v>461124.1</v>
      </c>
      <c r="P34" s="4">
        <f t="shared" si="25"/>
        <v>0.90860351923100413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5" t="s">
        <v>380</v>
      </c>
      <c r="W34" s="5" t="s">
        <v>380</v>
      </c>
      <c r="X34" s="5" t="s">
        <v>380</v>
      </c>
      <c r="Y34" s="5" t="s">
        <v>380</v>
      </c>
      <c r="Z34" s="5">
        <v>4732</v>
      </c>
      <c r="AA34" s="5">
        <v>4647</v>
      </c>
      <c r="AB34" s="4">
        <f t="shared" si="27"/>
        <v>0.98203719357565511</v>
      </c>
      <c r="AC34" s="5">
        <v>20</v>
      </c>
      <c r="AD34" s="81">
        <v>8035</v>
      </c>
      <c r="AE34" s="81">
        <v>8327.5</v>
      </c>
      <c r="AF34" s="4">
        <f t="shared" si="28"/>
        <v>1.0364032358431861</v>
      </c>
      <c r="AG34" s="5">
        <v>15</v>
      </c>
      <c r="AH34" s="81">
        <v>1720</v>
      </c>
      <c r="AI34" s="81">
        <v>1790.4</v>
      </c>
      <c r="AJ34" s="4">
        <f t="shared" si="29"/>
        <v>1.0409302325581395</v>
      </c>
      <c r="AK34" s="5">
        <v>10</v>
      </c>
      <c r="AL34" s="5" t="s">
        <v>380</v>
      </c>
      <c r="AM34" s="5" t="s">
        <v>380</v>
      </c>
      <c r="AN34" s="5" t="s">
        <v>380</v>
      </c>
      <c r="AO34" s="5" t="s">
        <v>380</v>
      </c>
      <c r="AP34" s="43">
        <f t="shared" si="30"/>
        <v>0.99262571609988437</v>
      </c>
      <c r="AQ34" s="44">
        <v>27280</v>
      </c>
      <c r="AR34" s="35">
        <f t="shared" si="26"/>
        <v>14880</v>
      </c>
      <c r="AS34" s="35">
        <f t="shared" si="8"/>
        <v>14770.3</v>
      </c>
      <c r="AT34" s="35">
        <f t="shared" si="9"/>
        <v>-109.70000000000073</v>
      </c>
      <c r="AU34" s="35">
        <v>2598</v>
      </c>
      <c r="AV34" s="35">
        <v>1037.0999999999999</v>
      </c>
      <c r="AW34" s="35">
        <v>2352.6</v>
      </c>
      <c r="AX34" s="35">
        <v>1627.4</v>
      </c>
      <c r="AY34" s="35">
        <v>2560.6999999999998</v>
      </c>
      <c r="AZ34" s="35">
        <v>1747.8</v>
      </c>
      <c r="BA34" s="35">
        <f t="shared" si="10"/>
        <v>2846.7</v>
      </c>
      <c r="BB34" s="86"/>
      <c r="BC34" s="35">
        <f t="shared" si="11"/>
        <v>2846.7</v>
      </c>
      <c r="BD34" s="35">
        <v>11.5</v>
      </c>
      <c r="BE34" s="35">
        <f t="shared" si="12"/>
        <v>2858.2</v>
      </c>
      <c r="BF34" s="35"/>
      <c r="BG34" s="35">
        <f t="shared" si="13"/>
        <v>2858.2</v>
      </c>
      <c r="BH34" s="86"/>
      <c r="BI34" s="86"/>
      <c r="BJ34" s="86"/>
      <c r="BK34" s="86"/>
      <c r="BL34" s="86"/>
      <c r="BM34" s="86"/>
      <c r="BN34" s="35">
        <f t="shared" si="14"/>
        <v>2858.2</v>
      </c>
      <c r="BO34" s="70"/>
      <c r="BP34" s="1"/>
      <c r="BQ34" s="1"/>
      <c r="BR34" s="1"/>
      <c r="BS34" s="1"/>
      <c r="BT34" s="1"/>
      <c r="BU34" s="1"/>
      <c r="BV34" s="1"/>
      <c r="BW34" s="1"/>
    </row>
    <row r="35" spans="1:75" s="2" customFormat="1" ht="17.149999999999999" customHeight="1">
      <c r="A35" s="13" t="s">
        <v>25</v>
      </c>
      <c r="B35" s="64">
        <v>153459</v>
      </c>
      <c r="C35" s="64">
        <v>153387.9</v>
      </c>
      <c r="D35" s="4">
        <f t="shared" si="23"/>
        <v>0.99953668406545071</v>
      </c>
      <c r="E35" s="11">
        <v>5</v>
      </c>
      <c r="F35" s="57" t="s">
        <v>380</v>
      </c>
      <c r="G35" s="57" t="s">
        <v>380</v>
      </c>
      <c r="H35" s="57" t="s">
        <v>380</v>
      </c>
      <c r="I35" s="57" t="s">
        <v>380</v>
      </c>
      <c r="J35" s="44">
        <v>75</v>
      </c>
      <c r="K35" s="44">
        <v>63</v>
      </c>
      <c r="L35" s="4">
        <f t="shared" si="24"/>
        <v>1.1904761904761905</v>
      </c>
      <c r="M35" s="11">
        <v>10</v>
      </c>
      <c r="N35" s="35">
        <v>20802.8</v>
      </c>
      <c r="O35" s="35">
        <v>17156.599999999999</v>
      </c>
      <c r="P35" s="4">
        <f t="shared" si="25"/>
        <v>0.82472551771876856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5" t="s">
        <v>380</v>
      </c>
      <c r="W35" s="5" t="s">
        <v>380</v>
      </c>
      <c r="X35" s="5" t="s">
        <v>380</v>
      </c>
      <c r="Y35" s="5" t="s">
        <v>380</v>
      </c>
      <c r="Z35" s="5">
        <v>1305</v>
      </c>
      <c r="AA35" s="5">
        <v>1320</v>
      </c>
      <c r="AB35" s="4">
        <f t="shared" si="27"/>
        <v>1.0114942528735633</v>
      </c>
      <c r="AC35" s="5">
        <v>20</v>
      </c>
      <c r="AD35" s="81">
        <v>3385</v>
      </c>
      <c r="AE35" s="81">
        <v>3423.9</v>
      </c>
      <c r="AF35" s="4">
        <f t="shared" si="28"/>
        <v>1.0114918759231906</v>
      </c>
      <c r="AG35" s="5">
        <v>10</v>
      </c>
      <c r="AH35" s="81">
        <v>574</v>
      </c>
      <c r="AI35" s="81">
        <v>486.4</v>
      </c>
      <c r="AJ35" s="4">
        <f t="shared" si="29"/>
        <v>0.84738675958188148</v>
      </c>
      <c r="AK35" s="5">
        <v>5</v>
      </c>
      <c r="AL35" s="5" t="s">
        <v>380</v>
      </c>
      <c r="AM35" s="5" t="s">
        <v>380</v>
      </c>
      <c r="AN35" s="5" t="s">
        <v>380</v>
      </c>
      <c r="AO35" s="5" t="s">
        <v>380</v>
      </c>
      <c r="AP35" s="43">
        <f t="shared" si="30"/>
        <v>0.97112418991538718</v>
      </c>
      <c r="AQ35" s="44">
        <v>17421</v>
      </c>
      <c r="AR35" s="35">
        <f t="shared" si="26"/>
        <v>9502.363636363636</v>
      </c>
      <c r="AS35" s="35">
        <f t="shared" si="8"/>
        <v>9228</v>
      </c>
      <c r="AT35" s="35">
        <f t="shared" si="9"/>
        <v>-274.36363636363603</v>
      </c>
      <c r="AU35" s="35">
        <v>1373.6</v>
      </c>
      <c r="AV35" s="35">
        <v>1604.9</v>
      </c>
      <c r="AW35" s="35">
        <v>1942.1</v>
      </c>
      <c r="AX35" s="35">
        <v>1184.3</v>
      </c>
      <c r="AY35" s="35">
        <v>1404.8</v>
      </c>
      <c r="AZ35" s="35"/>
      <c r="BA35" s="35">
        <f t="shared" si="10"/>
        <v>1718.3</v>
      </c>
      <c r="BB35" s="86"/>
      <c r="BC35" s="35">
        <f t="shared" si="11"/>
        <v>1718.3</v>
      </c>
      <c r="BD35" s="35">
        <v>59.5</v>
      </c>
      <c r="BE35" s="35">
        <f t="shared" si="12"/>
        <v>1777.8</v>
      </c>
      <c r="BF35" s="35"/>
      <c r="BG35" s="35">
        <f t="shared" si="13"/>
        <v>1777.8</v>
      </c>
      <c r="BH35" s="86"/>
      <c r="BI35" s="86"/>
      <c r="BJ35" s="86"/>
      <c r="BK35" s="86"/>
      <c r="BL35" s="86"/>
      <c r="BM35" s="86"/>
      <c r="BN35" s="35">
        <f t="shared" si="14"/>
        <v>1777.8</v>
      </c>
      <c r="BO35" s="70"/>
      <c r="BP35" s="1"/>
      <c r="BQ35" s="1"/>
      <c r="BR35" s="1"/>
      <c r="BS35" s="1"/>
      <c r="BT35" s="1"/>
      <c r="BU35" s="1"/>
      <c r="BV35" s="1"/>
      <c r="BW35" s="1"/>
    </row>
    <row r="36" spans="1:75" s="2" customFormat="1" ht="17.149999999999999" customHeight="1">
      <c r="A36" s="13" t="s">
        <v>26</v>
      </c>
      <c r="B36" s="64">
        <v>45597</v>
      </c>
      <c r="C36" s="64">
        <v>46969.599999999999</v>
      </c>
      <c r="D36" s="4">
        <f t="shared" si="23"/>
        <v>1.0301028576441433</v>
      </c>
      <c r="E36" s="11">
        <v>5</v>
      </c>
      <c r="F36" s="57" t="s">
        <v>380</v>
      </c>
      <c r="G36" s="57" t="s">
        <v>380</v>
      </c>
      <c r="H36" s="57" t="s">
        <v>380</v>
      </c>
      <c r="I36" s="57" t="s">
        <v>380</v>
      </c>
      <c r="J36" s="44">
        <v>140</v>
      </c>
      <c r="K36" s="44">
        <v>140</v>
      </c>
      <c r="L36" s="4">
        <f t="shared" si="24"/>
        <v>1</v>
      </c>
      <c r="M36" s="11">
        <v>15</v>
      </c>
      <c r="N36" s="35">
        <v>29262.799999999999</v>
      </c>
      <c r="O36" s="35">
        <v>31662.1</v>
      </c>
      <c r="P36" s="4">
        <f t="shared" si="25"/>
        <v>1.0819914703992783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5" t="s">
        <v>380</v>
      </c>
      <c r="W36" s="5" t="s">
        <v>380</v>
      </c>
      <c r="X36" s="5" t="s">
        <v>380</v>
      </c>
      <c r="Y36" s="5" t="s">
        <v>380</v>
      </c>
      <c r="Z36" s="5">
        <v>5000</v>
      </c>
      <c r="AA36" s="5">
        <v>5032</v>
      </c>
      <c r="AB36" s="4">
        <f t="shared" si="27"/>
        <v>1.0064</v>
      </c>
      <c r="AC36" s="5">
        <v>15</v>
      </c>
      <c r="AD36" s="81">
        <v>11890</v>
      </c>
      <c r="AE36" s="81">
        <v>12083.4</v>
      </c>
      <c r="AF36" s="4">
        <f t="shared" si="28"/>
        <v>1.0162657695542472</v>
      </c>
      <c r="AG36" s="5">
        <v>20</v>
      </c>
      <c r="AH36" s="81">
        <v>1250</v>
      </c>
      <c r="AI36" s="81">
        <v>1285.5999999999999</v>
      </c>
      <c r="AJ36" s="4">
        <f t="shared" si="29"/>
        <v>1.0284799999999998</v>
      </c>
      <c r="AK36" s="5">
        <v>5</v>
      </c>
      <c r="AL36" s="5" t="s">
        <v>380</v>
      </c>
      <c r="AM36" s="5" t="s">
        <v>380</v>
      </c>
      <c r="AN36" s="5" t="s">
        <v>380</v>
      </c>
      <c r="AO36" s="5" t="s">
        <v>380</v>
      </c>
      <c r="AP36" s="43">
        <f t="shared" si="30"/>
        <v>1.0294257385911403</v>
      </c>
      <c r="AQ36" s="44">
        <v>31614</v>
      </c>
      <c r="AR36" s="35">
        <f t="shared" si="26"/>
        <v>17244</v>
      </c>
      <c r="AS36" s="35">
        <f t="shared" si="8"/>
        <v>17751.400000000001</v>
      </c>
      <c r="AT36" s="35">
        <f t="shared" si="9"/>
        <v>507.40000000000146</v>
      </c>
      <c r="AU36" s="35">
        <v>2770.8</v>
      </c>
      <c r="AV36" s="35">
        <v>3190.3</v>
      </c>
      <c r="AW36" s="35">
        <v>3067.7</v>
      </c>
      <c r="AX36" s="35">
        <v>2984.8</v>
      </c>
      <c r="AY36" s="35">
        <v>3051.2</v>
      </c>
      <c r="AZ36" s="35"/>
      <c r="BA36" s="35">
        <f t="shared" si="10"/>
        <v>2686.6</v>
      </c>
      <c r="BB36" s="86"/>
      <c r="BC36" s="35">
        <f t="shared" si="11"/>
        <v>2686.6</v>
      </c>
      <c r="BD36" s="35">
        <v>17.8</v>
      </c>
      <c r="BE36" s="35">
        <f t="shared" si="12"/>
        <v>2704.4</v>
      </c>
      <c r="BF36" s="35"/>
      <c r="BG36" s="35">
        <f t="shared" si="13"/>
        <v>2704.4</v>
      </c>
      <c r="BH36" s="86"/>
      <c r="BI36" s="86"/>
      <c r="BJ36" s="86"/>
      <c r="BK36" s="86"/>
      <c r="BL36" s="86"/>
      <c r="BM36" s="86"/>
      <c r="BN36" s="35">
        <f t="shared" si="14"/>
        <v>2704.4</v>
      </c>
      <c r="BO36" s="70"/>
      <c r="BP36" s="1"/>
      <c r="BQ36" s="1"/>
      <c r="BR36" s="1"/>
      <c r="BS36" s="1"/>
      <c r="BT36" s="1"/>
      <c r="BU36" s="1"/>
      <c r="BV36" s="1"/>
      <c r="BW36" s="1"/>
    </row>
    <row r="37" spans="1:75" s="2" customFormat="1" ht="17.149999999999999" customHeight="1">
      <c r="A37" s="13" t="s">
        <v>27</v>
      </c>
      <c r="B37" s="64">
        <v>21457</v>
      </c>
      <c r="C37" s="64">
        <v>21630.799999999999</v>
      </c>
      <c r="D37" s="4">
        <f t="shared" si="23"/>
        <v>1.008099920771776</v>
      </c>
      <c r="E37" s="11">
        <v>5</v>
      </c>
      <c r="F37" s="57" t="s">
        <v>380</v>
      </c>
      <c r="G37" s="57" t="s">
        <v>380</v>
      </c>
      <c r="H37" s="57" t="s">
        <v>380</v>
      </c>
      <c r="I37" s="57" t="s">
        <v>380</v>
      </c>
      <c r="J37" s="44">
        <v>130</v>
      </c>
      <c r="K37" s="44">
        <v>128</v>
      </c>
      <c r="L37" s="4">
        <f t="shared" si="24"/>
        <v>1.015625</v>
      </c>
      <c r="M37" s="11">
        <v>15</v>
      </c>
      <c r="N37" s="35">
        <v>20365.5</v>
      </c>
      <c r="O37" s="35">
        <v>19033.8</v>
      </c>
      <c r="P37" s="4">
        <f t="shared" si="25"/>
        <v>0.93461000220961921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5" t="s">
        <v>380</v>
      </c>
      <c r="W37" s="5" t="s">
        <v>380</v>
      </c>
      <c r="X37" s="5" t="s">
        <v>380</v>
      </c>
      <c r="Y37" s="5" t="s">
        <v>380</v>
      </c>
      <c r="Z37" s="5">
        <v>923</v>
      </c>
      <c r="AA37" s="5">
        <v>960</v>
      </c>
      <c r="AB37" s="4">
        <f t="shared" si="27"/>
        <v>1.0400866738894907</v>
      </c>
      <c r="AC37" s="5">
        <v>20</v>
      </c>
      <c r="AD37" s="81">
        <v>2100</v>
      </c>
      <c r="AE37" s="81">
        <v>2094.3000000000002</v>
      </c>
      <c r="AF37" s="4">
        <f t="shared" si="28"/>
        <v>0.99728571428571433</v>
      </c>
      <c r="AG37" s="5">
        <v>10</v>
      </c>
      <c r="AH37" s="81">
        <v>365</v>
      </c>
      <c r="AI37" s="81">
        <v>273.10000000000002</v>
      </c>
      <c r="AJ37" s="4">
        <f t="shared" si="29"/>
        <v>0.74821917808219185</v>
      </c>
      <c r="AK37" s="5">
        <v>15</v>
      </c>
      <c r="AL37" s="5" t="s">
        <v>380</v>
      </c>
      <c r="AM37" s="5" t="s">
        <v>380</v>
      </c>
      <c r="AN37" s="5" t="s">
        <v>380</v>
      </c>
      <c r="AO37" s="5" t="s">
        <v>380</v>
      </c>
      <c r="AP37" s="43">
        <f t="shared" si="30"/>
        <v>0.95252885811683663</v>
      </c>
      <c r="AQ37" s="44">
        <v>16373</v>
      </c>
      <c r="AR37" s="35">
        <f t="shared" si="26"/>
        <v>8930.7272727272721</v>
      </c>
      <c r="AS37" s="35">
        <f t="shared" si="8"/>
        <v>8506.7999999999993</v>
      </c>
      <c r="AT37" s="35">
        <f t="shared" si="9"/>
        <v>-423.92727272727279</v>
      </c>
      <c r="AU37" s="35">
        <v>1288.4000000000001</v>
      </c>
      <c r="AV37" s="35">
        <v>1585.1</v>
      </c>
      <c r="AW37" s="35">
        <v>1419.2</v>
      </c>
      <c r="AX37" s="35">
        <v>1773.7</v>
      </c>
      <c r="AY37" s="35">
        <v>1464.6</v>
      </c>
      <c r="AZ37" s="35"/>
      <c r="BA37" s="35">
        <f t="shared" si="10"/>
        <v>975.8</v>
      </c>
      <c r="BB37" s="86"/>
      <c r="BC37" s="35">
        <f t="shared" si="11"/>
        <v>975.8</v>
      </c>
      <c r="BD37" s="35">
        <v>10.9</v>
      </c>
      <c r="BE37" s="35">
        <f t="shared" si="12"/>
        <v>986.7</v>
      </c>
      <c r="BF37" s="35"/>
      <c r="BG37" s="35">
        <f t="shared" si="13"/>
        <v>986.7</v>
      </c>
      <c r="BH37" s="86"/>
      <c r="BI37" s="86"/>
      <c r="BJ37" s="86"/>
      <c r="BK37" s="86"/>
      <c r="BL37" s="86"/>
      <c r="BM37" s="86"/>
      <c r="BN37" s="35">
        <f t="shared" si="14"/>
        <v>986.7</v>
      </c>
      <c r="BO37" s="70"/>
      <c r="BP37" s="1"/>
      <c r="BQ37" s="1"/>
      <c r="BR37" s="1"/>
      <c r="BS37" s="1"/>
      <c r="BT37" s="1"/>
      <c r="BU37" s="1"/>
      <c r="BV37" s="1"/>
      <c r="BW37" s="1"/>
    </row>
    <row r="38" spans="1:75" s="2" customFormat="1" ht="17.149999999999999" customHeight="1">
      <c r="A38" s="13" t="s">
        <v>28</v>
      </c>
      <c r="B38" s="64">
        <v>8798285</v>
      </c>
      <c r="C38" s="64">
        <v>7847768.0999999996</v>
      </c>
      <c r="D38" s="4">
        <f t="shared" si="23"/>
        <v>0.89196566148971068</v>
      </c>
      <c r="E38" s="11">
        <v>5</v>
      </c>
      <c r="F38" s="57" t="s">
        <v>380</v>
      </c>
      <c r="G38" s="57" t="s">
        <v>380</v>
      </c>
      <c r="H38" s="57" t="s">
        <v>380</v>
      </c>
      <c r="I38" s="57" t="s">
        <v>380</v>
      </c>
      <c r="J38" s="44">
        <v>190</v>
      </c>
      <c r="K38" s="44">
        <v>187</v>
      </c>
      <c r="L38" s="4">
        <f t="shared" si="24"/>
        <v>1.0160427807486632</v>
      </c>
      <c r="M38" s="11">
        <v>10</v>
      </c>
      <c r="N38" s="35">
        <v>118489.2</v>
      </c>
      <c r="O38" s="35">
        <v>117644.2</v>
      </c>
      <c r="P38" s="4">
        <f t="shared" si="25"/>
        <v>0.99286854835714988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5" t="s">
        <v>380</v>
      </c>
      <c r="W38" s="5" t="s">
        <v>380</v>
      </c>
      <c r="X38" s="5" t="s">
        <v>380</v>
      </c>
      <c r="Y38" s="5" t="s">
        <v>380</v>
      </c>
      <c r="Z38" s="5">
        <v>4548</v>
      </c>
      <c r="AA38" s="5">
        <v>4936</v>
      </c>
      <c r="AB38" s="4">
        <f t="shared" si="27"/>
        <v>1.0853122251539138</v>
      </c>
      <c r="AC38" s="5">
        <v>15</v>
      </c>
      <c r="AD38" s="81">
        <v>10222</v>
      </c>
      <c r="AE38" s="81">
        <v>10830.2</v>
      </c>
      <c r="AF38" s="4">
        <f t="shared" si="28"/>
        <v>1.0594991195460772</v>
      </c>
      <c r="AG38" s="5">
        <v>10</v>
      </c>
      <c r="AH38" s="81">
        <v>6100</v>
      </c>
      <c r="AI38" s="81">
        <v>5201.6000000000004</v>
      </c>
      <c r="AJ38" s="4">
        <f t="shared" si="29"/>
        <v>0.85272131147540986</v>
      </c>
      <c r="AK38" s="5">
        <v>10</v>
      </c>
      <c r="AL38" s="5" t="s">
        <v>380</v>
      </c>
      <c r="AM38" s="5" t="s">
        <v>380</v>
      </c>
      <c r="AN38" s="5" t="s">
        <v>380</v>
      </c>
      <c r="AO38" s="5" t="s">
        <v>380</v>
      </c>
      <c r="AP38" s="43">
        <f t="shared" si="30"/>
        <v>0.99827878242288237</v>
      </c>
      <c r="AQ38" s="44">
        <v>6818</v>
      </c>
      <c r="AR38" s="35">
        <f t="shared" si="26"/>
        <v>3718.909090909091</v>
      </c>
      <c r="AS38" s="35">
        <f t="shared" si="8"/>
        <v>3712.5</v>
      </c>
      <c r="AT38" s="35">
        <f t="shared" si="9"/>
        <v>-6.4090909090909918</v>
      </c>
      <c r="AU38" s="35">
        <v>494</v>
      </c>
      <c r="AV38" s="35">
        <v>686.6</v>
      </c>
      <c r="AW38" s="35">
        <v>755.5</v>
      </c>
      <c r="AX38" s="35">
        <v>587.29999999999995</v>
      </c>
      <c r="AY38" s="35">
        <v>672.4</v>
      </c>
      <c r="AZ38" s="35"/>
      <c r="BA38" s="35">
        <f t="shared" si="10"/>
        <v>516.70000000000005</v>
      </c>
      <c r="BB38" s="86"/>
      <c r="BC38" s="35">
        <f t="shared" si="11"/>
        <v>516.70000000000005</v>
      </c>
      <c r="BD38" s="35">
        <v>-12.6</v>
      </c>
      <c r="BE38" s="35">
        <f t="shared" si="12"/>
        <v>504.1</v>
      </c>
      <c r="BF38" s="35"/>
      <c r="BG38" s="35">
        <f t="shared" si="13"/>
        <v>504.1</v>
      </c>
      <c r="BH38" s="86"/>
      <c r="BI38" s="86"/>
      <c r="BJ38" s="86"/>
      <c r="BK38" s="86"/>
      <c r="BL38" s="86"/>
      <c r="BM38" s="86"/>
      <c r="BN38" s="35">
        <f t="shared" si="14"/>
        <v>504.1</v>
      </c>
      <c r="BO38" s="70"/>
      <c r="BP38" s="1"/>
      <c r="BQ38" s="1"/>
      <c r="BR38" s="1"/>
      <c r="BS38" s="1"/>
      <c r="BT38" s="1"/>
      <c r="BU38" s="1"/>
      <c r="BV38" s="1"/>
      <c r="BW38" s="1"/>
    </row>
    <row r="39" spans="1:75" s="2" customFormat="1" ht="17.149999999999999" customHeight="1">
      <c r="A39" s="13" t="s">
        <v>29</v>
      </c>
      <c r="B39" s="64">
        <v>2489970</v>
      </c>
      <c r="C39" s="64">
        <v>2364004.7000000002</v>
      </c>
      <c r="D39" s="4">
        <f t="shared" si="23"/>
        <v>0.94941091659738874</v>
      </c>
      <c r="E39" s="11">
        <v>5</v>
      </c>
      <c r="F39" s="57" t="s">
        <v>380</v>
      </c>
      <c r="G39" s="57" t="s">
        <v>380</v>
      </c>
      <c r="H39" s="57" t="s">
        <v>380</v>
      </c>
      <c r="I39" s="57" t="s">
        <v>380</v>
      </c>
      <c r="J39" s="44">
        <v>210</v>
      </c>
      <c r="K39" s="44">
        <v>190</v>
      </c>
      <c r="L39" s="4">
        <f t="shared" si="24"/>
        <v>1.1052631578947369</v>
      </c>
      <c r="M39" s="11">
        <v>5</v>
      </c>
      <c r="N39" s="35">
        <v>146497.5</v>
      </c>
      <c r="O39" s="35">
        <v>135998.70000000001</v>
      </c>
      <c r="P39" s="4">
        <f t="shared" si="25"/>
        <v>0.92833461321865574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5" t="s">
        <v>380</v>
      </c>
      <c r="W39" s="5" t="s">
        <v>380</v>
      </c>
      <c r="X39" s="5" t="s">
        <v>380</v>
      </c>
      <c r="Y39" s="5" t="s">
        <v>380</v>
      </c>
      <c r="Z39" s="5">
        <v>3850</v>
      </c>
      <c r="AA39" s="5">
        <v>3885</v>
      </c>
      <c r="AB39" s="4">
        <f t="shared" si="27"/>
        <v>1.009090909090909</v>
      </c>
      <c r="AC39" s="5">
        <v>10</v>
      </c>
      <c r="AD39" s="81">
        <v>9616</v>
      </c>
      <c r="AE39" s="81">
        <v>9469.7000000000007</v>
      </c>
      <c r="AF39" s="4">
        <f t="shared" si="28"/>
        <v>0.98478577371048259</v>
      </c>
      <c r="AG39" s="5">
        <v>10</v>
      </c>
      <c r="AH39" s="81">
        <v>21495</v>
      </c>
      <c r="AI39" s="81">
        <v>21997.4</v>
      </c>
      <c r="AJ39" s="4">
        <f t="shared" si="29"/>
        <v>1.0233728774133519</v>
      </c>
      <c r="AK39" s="5">
        <v>20</v>
      </c>
      <c r="AL39" s="5" t="s">
        <v>380</v>
      </c>
      <c r="AM39" s="5" t="s">
        <v>380</v>
      </c>
      <c r="AN39" s="5" t="s">
        <v>380</v>
      </c>
      <c r="AO39" s="5" t="s">
        <v>380</v>
      </c>
      <c r="AP39" s="43">
        <f t="shared" si="30"/>
        <v>0.98923267161592421</v>
      </c>
      <c r="AQ39" s="44">
        <v>36125</v>
      </c>
      <c r="AR39" s="35">
        <f t="shared" si="26"/>
        <v>19704.545454545456</v>
      </c>
      <c r="AS39" s="35">
        <f t="shared" si="8"/>
        <v>19492.400000000001</v>
      </c>
      <c r="AT39" s="35">
        <f t="shared" si="9"/>
        <v>-212.14545454545441</v>
      </c>
      <c r="AU39" s="35">
        <v>3341</v>
      </c>
      <c r="AV39" s="35">
        <v>1434.3</v>
      </c>
      <c r="AW39" s="35">
        <v>2063.9</v>
      </c>
      <c r="AX39" s="35">
        <v>1357.1</v>
      </c>
      <c r="AY39" s="35">
        <v>3046</v>
      </c>
      <c r="AZ39" s="35">
        <v>5119.5</v>
      </c>
      <c r="BA39" s="35">
        <f>ROUND(AS39-SUM(AU39:AZ39),1)</f>
        <v>3130.6</v>
      </c>
      <c r="BB39" s="86"/>
      <c r="BC39" s="35">
        <f t="shared" si="11"/>
        <v>3130.6</v>
      </c>
      <c r="BD39" s="35">
        <v>-20.5</v>
      </c>
      <c r="BE39" s="35">
        <f t="shared" si="12"/>
        <v>3110.1</v>
      </c>
      <c r="BF39" s="35"/>
      <c r="BG39" s="35">
        <f t="shared" si="13"/>
        <v>3110.1</v>
      </c>
      <c r="BH39" s="86"/>
      <c r="BI39" s="86"/>
      <c r="BJ39" s="86"/>
      <c r="BK39" s="86"/>
      <c r="BL39" s="86"/>
      <c r="BM39" s="86"/>
      <c r="BN39" s="35">
        <f t="shared" si="14"/>
        <v>3110.1</v>
      </c>
      <c r="BO39" s="70"/>
      <c r="BP39" s="1"/>
      <c r="BQ39" s="1"/>
      <c r="BR39" s="1"/>
      <c r="BS39" s="1"/>
      <c r="BT39" s="1"/>
      <c r="BU39" s="1"/>
      <c r="BV39" s="1"/>
      <c r="BW39" s="1"/>
    </row>
    <row r="40" spans="1:75" s="2" customFormat="1" ht="17.149999999999999" customHeight="1">
      <c r="A40" s="13" t="s">
        <v>30</v>
      </c>
      <c r="B40" s="64">
        <v>147171</v>
      </c>
      <c r="C40" s="64">
        <v>154235.9</v>
      </c>
      <c r="D40" s="4">
        <f t="shared" si="23"/>
        <v>1.0480047020133043</v>
      </c>
      <c r="E40" s="11">
        <v>5</v>
      </c>
      <c r="F40" s="57" t="s">
        <v>380</v>
      </c>
      <c r="G40" s="57" t="s">
        <v>380</v>
      </c>
      <c r="H40" s="57" t="s">
        <v>380</v>
      </c>
      <c r="I40" s="57" t="s">
        <v>380</v>
      </c>
      <c r="J40" s="44">
        <v>130</v>
      </c>
      <c r="K40" s="44">
        <v>102</v>
      </c>
      <c r="L40" s="4">
        <f t="shared" si="24"/>
        <v>1.2074509803921569</v>
      </c>
      <c r="M40" s="11">
        <v>10</v>
      </c>
      <c r="N40" s="35">
        <v>39152.800000000003</v>
      </c>
      <c r="O40" s="35">
        <v>34199.800000000003</v>
      </c>
      <c r="P40" s="4">
        <f t="shared" si="25"/>
        <v>0.87349563760446247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5" t="s">
        <v>380</v>
      </c>
      <c r="W40" s="5" t="s">
        <v>380</v>
      </c>
      <c r="X40" s="5" t="s">
        <v>380</v>
      </c>
      <c r="Y40" s="5" t="s">
        <v>380</v>
      </c>
      <c r="Z40" s="5">
        <v>1572</v>
      </c>
      <c r="AA40" s="5">
        <v>1572</v>
      </c>
      <c r="AB40" s="4">
        <f t="shared" si="27"/>
        <v>1</v>
      </c>
      <c r="AC40" s="5">
        <v>20</v>
      </c>
      <c r="AD40" s="81">
        <v>3263</v>
      </c>
      <c r="AE40" s="81">
        <v>3404.1</v>
      </c>
      <c r="AF40" s="4">
        <f t="shared" si="28"/>
        <v>1.0432424149555624</v>
      </c>
      <c r="AG40" s="5">
        <v>10</v>
      </c>
      <c r="AH40" s="81">
        <v>484</v>
      </c>
      <c r="AI40" s="81">
        <v>547.70000000000005</v>
      </c>
      <c r="AJ40" s="4">
        <f t="shared" si="29"/>
        <v>1.1316115702479339</v>
      </c>
      <c r="AK40" s="5">
        <v>10</v>
      </c>
      <c r="AL40" s="5" t="s">
        <v>380</v>
      </c>
      <c r="AM40" s="5" t="s">
        <v>380</v>
      </c>
      <c r="AN40" s="5" t="s">
        <v>380</v>
      </c>
      <c r="AO40" s="5" t="s">
        <v>380</v>
      </c>
      <c r="AP40" s="43">
        <f t="shared" si="30"/>
        <v>1.0204398122414973</v>
      </c>
      <c r="AQ40" s="44">
        <v>18020</v>
      </c>
      <c r="AR40" s="35">
        <f t="shared" si="26"/>
        <v>9829.0909090909099</v>
      </c>
      <c r="AS40" s="35">
        <f t="shared" si="8"/>
        <v>10030</v>
      </c>
      <c r="AT40" s="35">
        <f t="shared" si="9"/>
        <v>200.90909090909008</v>
      </c>
      <c r="AU40" s="35">
        <v>1730.3</v>
      </c>
      <c r="AV40" s="35">
        <v>1067</v>
      </c>
      <c r="AW40" s="35">
        <v>2114</v>
      </c>
      <c r="AX40" s="35">
        <v>1418.5</v>
      </c>
      <c r="AY40" s="35">
        <v>1958.3</v>
      </c>
      <c r="AZ40" s="35"/>
      <c r="BA40" s="35">
        <f t="shared" si="10"/>
        <v>1741.9</v>
      </c>
      <c r="BB40" s="86"/>
      <c r="BC40" s="35">
        <f t="shared" si="11"/>
        <v>1741.9</v>
      </c>
      <c r="BD40" s="35">
        <v>-46.4</v>
      </c>
      <c r="BE40" s="35">
        <f t="shared" si="12"/>
        <v>1695.5</v>
      </c>
      <c r="BF40" s="35"/>
      <c r="BG40" s="35">
        <f t="shared" si="13"/>
        <v>1695.5</v>
      </c>
      <c r="BH40" s="86"/>
      <c r="BI40" s="86"/>
      <c r="BJ40" s="86"/>
      <c r="BK40" s="86"/>
      <c r="BL40" s="86"/>
      <c r="BM40" s="86"/>
      <c r="BN40" s="35">
        <f t="shared" si="14"/>
        <v>1695.5</v>
      </c>
      <c r="BO40" s="70"/>
      <c r="BP40" s="1"/>
      <c r="BQ40" s="1"/>
      <c r="BR40" s="1"/>
      <c r="BS40" s="1"/>
      <c r="BT40" s="1"/>
      <c r="BU40" s="1"/>
      <c r="BV40" s="1"/>
      <c r="BW40" s="1"/>
    </row>
    <row r="41" spans="1:75" s="2" customFormat="1" ht="17.149999999999999" customHeight="1">
      <c r="A41" s="13" t="s">
        <v>31</v>
      </c>
      <c r="B41" s="64">
        <v>1113704</v>
      </c>
      <c r="C41" s="64">
        <v>1684656.5</v>
      </c>
      <c r="D41" s="4">
        <f t="shared" si="23"/>
        <v>1.2312660904513228</v>
      </c>
      <c r="E41" s="11">
        <v>5</v>
      </c>
      <c r="F41" s="57" t="s">
        <v>380</v>
      </c>
      <c r="G41" s="57" t="s">
        <v>380</v>
      </c>
      <c r="H41" s="57" t="s">
        <v>380</v>
      </c>
      <c r="I41" s="57" t="s">
        <v>380</v>
      </c>
      <c r="J41" s="44">
        <v>195</v>
      </c>
      <c r="K41" s="44">
        <v>180</v>
      </c>
      <c r="L41" s="4">
        <f t="shared" si="24"/>
        <v>1.0833333333333333</v>
      </c>
      <c r="M41" s="11">
        <v>10</v>
      </c>
      <c r="N41" s="35">
        <v>60128.1</v>
      </c>
      <c r="O41" s="35">
        <v>59823.9</v>
      </c>
      <c r="P41" s="4">
        <f t="shared" si="25"/>
        <v>0.99494080138903451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5" t="s">
        <v>380</v>
      </c>
      <c r="W41" s="5" t="s">
        <v>380</v>
      </c>
      <c r="X41" s="5" t="s">
        <v>380</v>
      </c>
      <c r="Y41" s="5" t="s">
        <v>380</v>
      </c>
      <c r="Z41" s="5">
        <v>6582</v>
      </c>
      <c r="AA41" s="5">
        <v>6603</v>
      </c>
      <c r="AB41" s="4">
        <f t="shared" si="27"/>
        <v>1.0031905195989061</v>
      </c>
      <c r="AC41" s="5">
        <v>10</v>
      </c>
      <c r="AD41" s="81">
        <v>15100</v>
      </c>
      <c r="AE41" s="81">
        <v>16503.2</v>
      </c>
      <c r="AF41" s="4">
        <f t="shared" si="28"/>
        <v>1.0929271523178807</v>
      </c>
      <c r="AG41" s="5">
        <v>20</v>
      </c>
      <c r="AH41" s="81">
        <v>1900</v>
      </c>
      <c r="AI41" s="81">
        <v>2057.9</v>
      </c>
      <c r="AJ41" s="4">
        <f t="shared" si="29"/>
        <v>1.0831052631578948</v>
      </c>
      <c r="AK41" s="5">
        <v>5</v>
      </c>
      <c r="AL41" s="5" t="s">
        <v>380</v>
      </c>
      <c r="AM41" s="5" t="s">
        <v>380</v>
      </c>
      <c r="AN41" s="5" t="s">
        <v>380</v>
      </c>
      <c r="AO41" s="5" t="s">
        <v>380</v>
      </c>
      <c r="AP41" s="43">
        <f t="shared" si="30"/>
        <v>1.0599207767358114</v>
      </c>
      <c r="AQ41" s="44">
        <v>32017</v>
      </c>
      <c r="AR41" s="35">
        <f t="shared" si="26"/>
        <v>17463.81818181818</v>
      </c>
      <c r="AS41" s="35">
        <f t="shared" si="8"/>
        <v>18510.3</v>
      </c>
      <c r="AT41" s="35">
        <f t="shared" si="9"/>
        <v>1046.4818181818191</v>
      </c>
      <c r="AU41" s="35">
        <v>2771.7</v>
      </c>
      <c r="AV41" s="35">
        <v>2951.7</v>
      </c>
      <c r="AW41" s="35">
        <v>3868.5</v>
      </c>
      <c r="AX41" s="35">
        <v>3357.7</v>
      </c>
      <c r="AY41" s="35">
        <v>2737.6</v>
      </c>
      <c r="AZ41" s="35"/>
      <c r="BA41" s="35">
        <f t="shared" si="10"/>
        <v>2823.1</v>
      </c>
      <c r="BB41" s="86"/>
      <c r="BC41" s="35">
        <f t="shared" si="11"/>
        <v>2823.1</v>
      </c>
      <c r="BD41" s="35">
        <v>55.8</v>
      </c>
      <c r="BE41" s="35">
        <f t="shared" si="12"/>
        <v>2878.9</v>
      </c>
      <c r="BF41" s="35"/>
      <c r="BG41" s="35">
        <f t="shared" si="13"/>
        <v>2878.9</v>
      </c>
      <c r="BH41" s="86"/>
      <c r="BI41" s="86"/>
      <c r="BJ41" s="86"/>
      <c r="BK41" s="86"/>
      <c r="BL41" s="86"/>
      <c r="BM41" s="86"/>
      <c r="BN41" s="35">
        <f t="shared" si="14"/>
        <v>2878.9</v>
      </c>
      <c r="BO41" s="70"/>
      <c r="BP41" s="1"/>
      <c r="BQ41" s="1"/>
      <c r="BR41" s="1"/>
      <c r="BS41" s="1"/>
      <c r="BT41" s="1"/>
      <c r="BU41" s="1"/>
      <c r="BV41" s="1"/>
      <c r="BW41" s="1"/>
    </row>
    <row r="42" spans="1:75" s="2" customFormat="1" ht="17.149999999999999" customHeight="1">
      <c r="A42" s="13" t="s">
        <v>32</v>
      </c>
      <c r="B42" s="64">
        <v>78546</v>
      </c>
      <c r="C42" s="64">
        <v>83458.899999999994</v>
      </c>
      <c r="D42" s="4">
        <f t="shared" si="23"/>
        <v>1.0625480610088356</v>
      </c>
      <c r="E42" s="11">
        <v>5</v>
      </c>
      <c r="F42" s="57" t="s">
        <v>380</v>
      </c>
      <c r="G42" s="57" t="s">
        <v>380</v>
      </c>
      <c r="H42" s="57" t="s">
        <v>380</v>
      </c>
      <c r="I42" s="57" t="s">
        <v>380</v>
      </c>
      <c r="J42" s="44">
        <v>190</v>
      </c>
      <c r="K42" s="44">
        <v>176</v>
      </c>
      <c r="L42" s="4">
        <f t="shared" si="24"/>
        <v>1.0795454545454546</v>
      </c>
      <c r="M42" s="11">
        <v>15</v>
      </c>
      <c r="N42" s="35">
        <v>51167.7</v>
      </c>
      <c r="O42" s="35">
        <v>54055.6</v>
      </c>
      <c r="P42" s="4">
        <f t="shared" si="25"/>
        <v>1.0564399025166267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5" t="s">
        <v>380</v>
      </c>
      <c r="W42" s="5" t="s">
        <v>380</v>
      </c>
      <c r="X42" s="5" t="s">
        <v>380</v>
      </c>
      <c r="Y42" s="5" t="s">
        <v>380</v>
      </c>
      <c r="Z42" s="5">
        <v>3331</v>
      </c>
      <c r="AA42" s="5">
        <v>3486</v>
      </c>
      <c r="AB42" s="4">
        <f t="shared" si="27"/>
        <v>1.0465325728009607</v>
      </c>
      <c r="AC42" s="5">
        <v>10</v>
      </c>
      <c r="AD42" s="81">
        <v>7489</v>
      </c>
      <c r="AE42" s="81">
        <v>7833.6</v>
      </c>
      <c r="AF42" s="4">
        <f t="shared" si="28"/>
        <v>1.0460141540926693</v>
      </c>
      <c r="AG42" s="5">
        <v>10</v>
      </c>
      <c r="AH42" s="81">
        <v>1213</v>
      </c>
      <c r="AI42" s="81">
        <v>1086.0999999999999</v>
      </c>
      <c r="AJ42" s="4">
        <f t="shared" si="29"/>
        <v>0.89538334707337175</v>
      </c>
      <c r="AK42" s="5">
        <v>10</v>
      </c>
      <c r="AL42" s="5" t="s">
        <v>380</v>
      </c>
      <c r="AM42" s="5" t="s">
        <v>380</v>
      </c>
      <c r="AN42" s="5" t="s">
        <v>380</v>
      </c>
      <c r="AO42" s="5" t="s">
        <v>380</v>
      </c>
      <c r="AP42" s="43">
        <f t="shared" si="30"/>
        <v>1.0359145844746935</v>
      </c>
      <c r="AQ42" s="44">
        <v>29656</v>
      </c>
      <c r="AR42" s="35">
        <f t="shared" si="26"/>
        <v>16176</v>
      </c>
      <c r="AS42" s="35">
        <f t="shared" si="8"/>
        <v>16757</v>
      </c>
      <c r="AT42" s="35">
        <f t="shared" si="9"/>
        <v>581</v>
      </c>
      <c r="AU42" s="35">
        <v>2681.7</v>
      </c>
      <c r="AV42" s="35">
        <v>2689</v>
      </c>
      <c r="AW42" s="35">
        <v>3604.3</v>
      </c>
      <c r="AX42" s="35">
        <v>3153.7</v>
      </c>
      <c r="AY42" s="35">
        <v>2811.3</v>
      </c>
      <c r="AZ42" s="35"/>
      <c r="BA42" s="35">
        <f t="shared" si="10"/>
        <v>1817</v>
      </c>
      <c r="BB42" s="86"/>
      <c r="BC42" s="35">
        <f t="shared" si="11"/>
        <v>1817</v>
      </c>
      <c r="BD42" s="35">
        <v>-20.2</v>
      </c>
      <c r="BE42" s="35">
        <f t="shared" si="12"/>
        <v>1796.8</v>
      </c>
      <c r="BF42" s="35"/>
      <c r="BG42" s="35">
        <f t="shared" si="13"/>
        <v>1796.8</v>
      </c>
      <c r="BH42" s="86"/>
      <c r="BI42" s="86"/>
      <c r="BJ42" s="86"/>
      <c r="BK42" s="86"/>
      <c r="BL42" s="86"/>
      <c r="BM42" s="86"/>
      <c r="BN42" s="35">
        <f t="shared" si="14"/>
        <v>1796.8</v>
      </c>
      <c r="BO42" s="70"/>
      <c r="BP42" s="1"/>
      <c r="BQ42" s="1"/>
      <c r="BR42" s="1"/>
      <c r="BS42" s="1"/>
      <c r="BT42" s="1"/>
      <c r="BU42" s="1"/>
      <c r="BV42" s="1"/>
      <c r="BW42" s="1"/>
    </row>
    <row r="43" spans="1:75" s="2" customFormat="1" ht="17.149999999999999" customHeight="1">
      <c r="A43" s="13" t="s">
        <v>1</v>
      </c>
      <c r="B43" s="64">
        <v>3443382</v>
      </c>
      <c r="C43" s="64">
        <v>3881538.6</v>
      </c>
      <c r="D43" s="4">
        <f t="shared" si="23"/>
        <v>1.1272460040739019</v>
      </c>
      <c r="E43" s="11">
        <v>5</v>
      </c>
      <c r="F43" s="57" t="s">
        <v>380</v>
      </c>
      <c r="G43" s="57" t="s">
        <v>380</v>
      </c>
      <c r="H43" s="57" t="s">
        <v>380</v>
      </c>
      <c r="I43" s="57" t="s">
        <v>380</v>
      </c>
      <c r="J43" s="44">
        <v>240</v>
      </c>
      <c r="K43" s="44">
        <v>263</v>
      </c>
      <c r="L43" s="4">
        <f t="shared" si="24"/>
        <v>0.9125475285171103</v>
      </c>
      <c r="M43" s="11">
        <v>10</v>
      </c>
      <c r="N43" s="35">
        <v>223802.1</v>
      </c>
      <c r="O43" s="35">
        <v>215284.7</v>
      </c>
      <c r="P43" s="4">
        <f t="shared" si="25"/>
        <v>0.96194226953187667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5" t="s">
        <v>380</v>
      </c>
      <c r="W43" s="5" t="s">
        <v>380</v>
      </c>
      <c r="X43" s="5" t="s">
        <v>380</v>
      </c>
      <c r="Y43" s="5" t="s">
        <v>380</v>
      </c>
      <c r="Z43" s="5">
        <v>4504</v>
      </c>
      <c r="AA43" s="5">
        <v>5057</v>
      </c>
      <c r="AB43" s="4">
        <f t="shared" si="27"/>
        <v>1.1227797513321491</v>
      </c>
      <c r="AC43" s="5">
        <v>10</v>
      </c>
      <c r="AD43" s="81">
        <v>8830</v>
      </c>
      <c r="AE43" s="81">
        <v>9841.2999999999993</v>
      </c>
      <c r="AF43" s="4">
        <f t="shared" si="28"/>
        <v>1.1145300113250283</v>
      </c>
      <c r="AG43" s="5">
        <v>15</v>
      </c>
      <c r="AH43" s="81">
        <v>2460</v>
      </c>
      <c r="AI43" s="81">
        <v>1876.8</v>
      </c>
      <c r="AJ43" s="4">
        <f t="shared" si="29"/>
        <v>0.76292682926829269</v>
      </c>
      <c r="AK43" s="5">
        <v>10</v>
      </c>
      <c r="AL43" s="5" t="s">
        <v>380</v>
      </c>
      <c r="AM43" s="5" t="s">
        <v>380</v>
      </c>
      <c r="AN43" s="5" t="s">
        <v>380</v>
      </c>
      <c r="AO43" s="5" t="s">
        <v>380</v>
      </c>
      <c r="AP43" s="43">
        <f t="shared" si="30"/>
        <v>0.99393666674368553</v>
      </c>
      <c r="AQ43" s="44">
        <v>50768</v>
      </c>
      <c r="AR43" s="35">
        <f t="shared" si="26"/>
        <v>27691.63636363636</v>
      </c>
      <c r="AS43" s="35">
        <f t="shared" si="8"/>
        <v>27523.7</v>
      </c>
      <c r="AT43" s="35">
        <f t="shared" si="9"/>
        <v>-167.9363636363596</v>
      </c>
      <c r="AU43" s="35">
        <v>4956.5</v>
      </c>
      <c r="AV43" s="35">
        <v>4846.7</v>
      </c>
      <c r="AW43" s="35">
        <v>5043.7</v>
      </c>
      <c r="AX43" s="35">
        <v>4717.3999999999996</v>
      </c>
      <c r="AY43" s="35">
        <v>4929.7</v>
      </c>
      <c r="AZ43" s="35"/>
      <c r="BA43" s="35">
        <f t="shared" si="10"/>
        <v>3029.7</v>
      </c>
      <c r="BB43" s="86"/>
      <c r="BC43" s="35">
        <f t="shared" si="11"/>
        <v>3029.7</v>
      </c>
      <c r="BD43" s="35">
        <v>-15.8</v>
      </c>
      <c r="BE43" s="35">
        <f t="shared" si="12"/>
        <v>3013.9</v>
      </c>
      <c r="BF43" s="35"/>
      <c r="BG43" s="35">
        <f t="shared" si="13"/>
        <v>3013.9</v>
      </c>
      <c r="BH43" s="86"/>
      <c r="BI43" s="86"/>
      <c r="BJ43" s="86"/>
      <c r="BK43" s="86"/>
      <c r="BL43" s="86"/>
      <c r="BM43" s="86"/>
      <c r="BN43" s="35">
        <f t="shared" si="14"/>
        <v>3013.9</v>
      </c>
      <c r="BO43" s="70"/>
      <c r="BP43" s="1"/>
      <c r="BQ43" s="1"/>
      <c r="BR43" s="1"/>
      <c r="BS43" s="1"/>
      <c r="BT43" s="1"/>
      <c r="BU43" s="1"/>
      <c r="BV43" s="1"/>
      <c r="BW43" s="1"/>
    </row>
    <row r="44" spans="1:75" s="2" customFormat="1" ht="17.149999999999999" customHeight="1">
      <c r="A44" s="13" t="s">
        <v>33</v>
      </c>
      <c r="B44" s="64">
        <v>6949739</v>
      </c>
      <c r="C44" s="64">
        <v>7834416.2999999998</v>
      </c>
      <c r="D44" s="4">
        <f t="shared" si="23"/>
        <v>1.1272964783281789</v>
      </c>
      <c r="E44" s="11">
        <v>5</v>
      </c>
      <c r="F44" s="57" t="s">
        <v>380</v>
      </c>
      <c r="G44" s="57" t="s">
        <v>380</v>
      </c>
      <c r="H44" s="57" t="s">
        <v>380</v>
      </c>
      <c r="I44" s="57" t="s">
        <v>380</v>
      </c>
      <c r="J44" s="44">
        <v>250</v>
      </c>
      <c r="K44" s="44">
        <v>260</v>
      </c>
      <c r="L44" s="4">
        <f t="shared" si="24"/>
        <v>0.96153846153846156</v>
      </c>
      <c r="M44" s="11">
        <v>10</v>
      </c>
      <c r="N44" s="35">
        <v>111510.39999999999</v>
      </c>
      <c r="O44" s="35">
        <v>102228.6</v>
      </c>
      <c r="P44" s="4">
        <f t="shared" si="25"/>
        <v>0.91676292076792842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5" t="s">
        <v>380</v>
      </c>
      <c r="W44" s="5" t="s">
        <v>380</v>
      </c>
      <c r="X44" s="5" t="s">
        <v>380</v>
      </c>
      <c r="Y44" s="5" t="s">
        <v>380</v>
      </c>
      <c r="Z44" s="5">
        <v>1976</v>
      </c>
      <c r="AA44" s="5">
        <v>2070</v>
      </c>
      <c r="AB44" s="4">
        <f t="shared" si="27"/>
        <v>1.0475708502024292</v>
      </c>
      <c r="AC44" s="5">
        <v>15</v>
      </c>
      <c r="AD44" s="81">
        <v>3850</v>
      </c>
      <c r="AE44" s="81">
        <v>4053.3</v>
      </c>
      <c r="AF44" s="4">
        <f t="shared" si="28"/>
        <v>1.0528051948051949</v>
      </c>
      <c r="AG44" s="5">
        <v>10</v>
      </c>
      <c r="AH44" s="81">
        <v>765</v>
      </c>
      <c r="AI44" s="81">
        <v>899.4</v>
      </c>
      <c r="AJ44" s="4">
        <f t="shared" si="29"/>
        <v>1.1756862745098038</v>
      </c>
      <c r="AK44" s="5">
        <v>10</v>
      </c>
      <c r="AL44" s="5" t="s">
        <v>380</v>
      </c>
      <c r="AM44" s="5" t="s">
        <v>380</v>
      </c>
      <c r="AN44" s="5" t="s">
        <v>380</v>
      </c>
      <c r="AO44" s="5" t="s">
        <v>380</v>
      </c>
      <c r="AP44" s="43">
        <f t="shared" si="30"/>
        <v>1.0226514695510072</v>
      </c>
      <c r="AQ44" s="44">
        <v>27491</v>
      </c>
      <c r="AR44" s="35">
        <f t="shared" si="26"/>
        <v>14995.090909090908</v>
      </c>
      <c r="AS44" s="35">
        <f t="shared" si="8"/>
        <v>15334.8</v>
      </c>
      <c r="AT44" s="35">
        <f t="shared" si="9"/>
        <v>339.70909090909117</v>
      </c>
      <c r="AU44" s="35">
        <v>2838.1</v>
      </c>
      <c r="AV44" s="35">
        <v>2258</v>
      </c>
      <c r="AW44" s="35">
        <v>2502.5</v>
      </c>
      <c r="AX44" s="35">
        <v>2843.7</v>
      </c>
      <c r="AY44" s="35">
        <v>2578.5</v>
      </c>
      <c r="AZ44" s="35"/>
      <c r="BA44" s="35">
        <f t="shared" si="10"/>
        <v>2314</v>
      </c>
      <c r="BB44" s="86"/>
      <c r="BC44" s="35">
        <f t="shared" si="11"/>
        <v>2314</v>
      </c>
      <c r="BD44" s="35">
        <v>-31.3</v>
      </c>
      <c r="BE44" s="35">
        <f t="shared" si="12"/>
        <v>2282.6999999999998</v>
      </c>
      <c r="BF44" s="35"/>
      <c r="BG44" s="35">
        <f t="shared" si="13"/>
        <v>2282.6999999999998</v>
      </c>
      <c r="BH44" s="86"/>
      <c r="BI44" s="86"/>
      <c r="BJ44" s="86"/>
      <c r="BK44" s="86"/>
      <c r="BL44" s="86"/>
      <c r="BM44" s="86"/>
      <c r="BN44" s="35">
        <f t="shared" si="14"/>
        <v>2282.6999999999998</v>
      </c>
      <c r="BO44" s="70"/>
      <c r="BP44" s="1"/>
      <c r="BQ44" s="1"/>
      <c r="BR44" s="1"/>
      <c r="BS44" s="1"/>
      <c r="BT44" s="1"/>
      <c r="BU44" s="1"/>
      <c r="BV44" s="1"/>
      <c r="BW44" s="1"/>
    </row>
    <row r="45" spans="1:75" s="2" customFormat="1" ht="17.149999999999999" customHeight="1">
      <c r="A45" s="13" t="s">
        <v>34</v>
      </c>
      <c r="B45" s="64">
        <v>990208</v>
      </c>
      <c r="C45" s="64">
        <v>695346.4</v>
      </c>
      <c r="D45" s="4">
        <f t="shared" si="23"/>
        <v>0.70222256334022748</v>
      </c>
      <c r="E45" s="11">
        <v>5</v>
      </c>
      <c r="F45" s="57" t="s">
        <v>380</v>
      </c>
      <c r="G45" s="57" t="s">
        <v>380</v>
      </c>
      <c r="H45" s="57" t="s">
        <v>380</v>
      </c>
      <c r="I45" s="57" t="s">
        <v>380</v>
      </c>
      <c r="J45" s="44">
        <v>210</v>
      </c>
      <c r="K45" s="44">
        <v>192</v>
      </c>
      <c r="L45" s="4">
        <f t="shared" si="24"/>
        <v>1.09375</v>
      </c>
      <c r="M45" s="11">
        <v>15</v>
      </c>
      <c r="N45" s="35">
        <v>43722.7</v>
      </c>
      <c r="O45" s="35">
        <v>40939.4</v>
      </c>
      <c r="P45" s="4">
        <f t="shared" si="25"/>
        <v>0.93634199168852805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5" t="s">
        <v>380</v>
      </c>
      <c r="W45" s="5" t="s">
        <v>380</v>
      </c>
      <c r="X45" s="5" t="s">
        <v>380</v>
      </c>
      <c r="Y45" s="5" t="s">
        <v>380</v>
      </c>
      <c r="Z45" s="5">
        <v>2014</v>
      </c>
      <c r="AA45" s="5">
        <v>2033</v>
      </c>
      <c r="AB45" s="4">
        <f t="shared" si="27"/>
        <v>1.0094339622641511</v>
      </c>
      <c r="AC45" s="5">
        <v>20</v>
      </c>
      <c r="AD45" s="81">
        <v>3800</v>
      </c>
      <c r="AE45" s="81">
        <v>3830.1</v>
      </c>
      <c r="AF45" s="4">
        <f t="shared" si="28"/>
        <v>1.0079210526315789</v>
      </c>
      <c r="AG45" s="5">
        <v>10</v>
      </c>
      <c r="AH45" s="81">
        <v>1082</v>
      </c>
      <c r="AI45" s="81">
        <v>995.9</v>
      </c>
      <c r="AJ45" s="4">
        <f t="shared" si="29"/>
        <v>0.92042513863216269</v>
      </c>
      <c r="AK45" s="5">
        <v>5</v>
      </c>
      <c r="AL45" s="5" t="s">
        <v>380</v>
      </c>
      <c r="AM45" s="5" t="s">
        <v>380</v>
      </c>
      <c r="AN45" s="5" t="s">
        <v>380</v>
      </c>
      <c r="AO45" s="5" t="s">
        <v>380</v>
      </c>
      <c r="AP45" s="43">
        <f t="shared" si="30"/>
        <v>0.98018957486975089</v>
      </c>
      <c r="AQ45" s="44">
        <v>31399</v>
      </c>
      <c r="AR45" s="35">
        <f t="shared" si="26"/>
        <v>17126.727272727272</v>
      </c>
      <c r="AS45" s="35">
        <f t="shared" si="8"/>
        <v>16787.400000000001</v>
      </c>
      <c r="AT45" s="35">
        <f t="shared" si="9"/>
        <v>-339.32727272727061</v>
      </c>
      <c r="AU45" s="35">
        <v>2878.8</v>
      </c>
      <c r="AV45" s="35">
        <v>2451.4</v>
      </c>
      <c r="AW45" s="35">
        <v>3766.1</v>
      </c>
      <c r="AX45" s="35">
        <v>1517.8</v>
      </c>
      <c r="AY45" s="35">
        <v>3277.5</v>
      </c>
      <c r="AZ45" s="35"/>
      <c r="BA45" s="35">
        <f t="shared" si="10"/>
        <v>2895.8</v>
      </c>
      <c r="BB45" s="86"/>
      <c r="BC45" s="35">
        <f t="shared" si="11"/>
        <v>2895.8</v>
      </c>
      <c r="BD45" s="35">
        <v>-44.2</v>
      </c>
      <c r="BE45" s="35">
        <f t="shared" si="12"/>
        <v>2851.6</v>
      </c>
      <c r="BF45" s="35"/>
      <c r="BG45" s="35">
        <f t="shared" si="13"/>
        <v>2851.6</v>
      </c>
      <c r="BH45" s="86"/>
      <c r="BI45" s="86"/>
      <c r="BJ45" s="86"/>
      <c r="BK45" s="86"/>
      <c r="BL45" s="86"/>
      <c r="BM45" s="86"/>
      <c r="BN45" s="35">
        <f t="shared" si="14"/>
        <v>2851.6</v>
      </c>
      <c r="BO45" s="70"/>
      <c r="BP45" s="1"/>
      <c r="BQ45" s="1"/>
      <c r="BR45" s="1"/>
      <c r="BS45" s="1"/>
      <c r="BT45" s="1"/>
      <c r="BU45" s="1"/>
      <c r="BV45" s="1"/>
      <c r="BW45" s="1"/>
    </row>
    <row r="46" spans="1:75" s="2" customFormat="1" ht="17.149999999999999" customHeight="1">
      <c r="A46" s="13" t="s">
        <v>35</v>
      </c>
      <c r="B46" s="64">
        <v>82949</v>
      </c>
      <c r="C46" s="64">
        <v>92102.7</v>
      </c>
      <c r="D46" s="4">
        <f t="shared" si="23"/>
        <v>1.1103533496485791</v>
      </c>
      <c r="E46" s="11">
        <v>5</v>
      </c>
      <c r="F46" s="57" t="s">
        <v>380</v>
      </c>
      <c r="G46" s="57" t="s">
        <v>380</v>
      </c>
      <c r="H46" s="57" t="s">
        <v>380</v>
      </c>
      <c r="I46" s="57" t="s">
        <v>380</v>
      </c>
      <c r="J46" s="44">
        <v>220</v>
      </c>
      <c r="K46" s="44">
        <v>198</v>
      </c>
      <c r="L46" s="4">
        <f t="shared" si="24"/>
        <v>1.1111111111111112</v>
      </c>
      <c r="M46" s="11">
        <v>15</v>
      </c>
      <c r="N46" s="35">
        <v>53633.599999999999</v>
      </c>
      <c r="O46" s="35">
        <v>54144.800000000003</v>
      </c>
      <c r="P46" s="4">
        <f t="shared" si="25"/>
        <v>1.0095313385638853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5" t="s">
        <v>380</v>
      </c>
      <c r="W46" s="5" t="s">
        <v>380</v>
      </c>
      <c r="X46" s="5" t="s">
        <v>380</v>
      </c>
      <c r="Y46" s="5" t="s">
        <v>380</v>
      </c>
      <c r="Z46" s="5">
        <v>5000</v>
      </c>
      <c r="AA46" s="5">
        <v>5006</v>
      </c>
      <c r="AB46" s="4">
        <f t="shared" si="27"/>
        <v>1.0012000000000001</v>
      </c>
      <c r="AC46" s="5">
        <v>15</v>
      </c>
      <c r="AD46" s="81">
        <v>10853.6</v>
      </c>
      <c r="AE46" s="81">
        <v>10978.6</v>
      </c>
      <c r="AF46" s="4">
        <f t="shared" si="28"/>
        <v>1.0115169160462887</v>
      </c>
      <c r="AG46" s="5">
        <v>15</v>
      </c>
      <c r="AH46" s="81">
        <v>3851.2</v>
      </c>
      <c r="AI46" s="81">
        <v>4103.2</v>
      </c>
      <c r="AJ46" s="4">
        <f t="shared" si="29"/>
        <v>1.0654341503946823</v>
      </c>
      <c r="AK46" s="5">
        <v>10</v>
      </c>
      <c r="AL46" s="5" t="s">
        <v>380</v>
      </c>
      <c r="AM46" s="5" t="s">
        <v>380</v>
      </c>
      <c r="AN46" s="5" t="s">
        <v>380</v>
      </c>
      <c r="AO46" s="5" t="s">
        <v>380</v>
      </c>
      <c r="AP46" s="43">
        <f t="shared" si="30"/>
        <v>1.0406769428853553</v>
      </c>
      <c r="AQ46" s="44">
        <v>39368</v>
      </c>
      <c r="AR46" s="35">
        <f t="shared" si="26"/>
        <v>21473.454545454544</v>
      </c>
      <c r="AS46" s="35">
        <f t="shared" si="8"/>
        <v>22346.9</v>
      </c>
      <c r="AT46" s="35">
        <f t="shared" si="9"/>
        <v>873.44545454545732</v>
      </c>
      <c r="AU46" s="35">
        <v>3663</v>
      </c>
      <c r="AV46" s="35">
        <v>3707.3</v>
      </c>
      <c r="AW46" s="35">
        <v>4050.8</v>
      </c>
      <c r="AX46" s="35">
        <v>4096.7</v>
      </c>
      <c r="AY46" s="35">
        <v>3709.4</v>
      </c>
      <c r="AZ46" s="35"/>
      <c r="BA46" s="35">
        <f t="shared" si="10"/>
        <v>3119.7</v>
      </c>
      <c r="BB46" s="86"/>
      <c r="BC46" s="35">
        <f t="shared" si="11"/>
        <v>3119.7</v>
      </c>
      <c r="BD46" s="35">
        <v>-89.2</v>
      </c>
      <c r="BE46" s="35">
        <f t="shared" si="12"/>
        <v>3030.5</v>
      </c>
      <c r="BF46" s="35"/>
      <c r="BG46" s="35">
        <f t="shared" si="13"/>
        <v>3030.5</v>
      </c>
      <c r="BH46" s="86"/>
      <c r="BI46" s="86"/>
      <c r="BJ46" s="86"/>
      <c r="BK46" s="86"/>
      <c r="BL46" s="86"/>
      <c r="BM46" s="86"/>
      <c r="BN46" s="35">
        <f t="shared" si="14"/>
        <v>3030.5</v>
      </c>
      <c r="BO46" s="70"/>
      <c r="BP46" s="1"/>
      <c r="BQ46" s="1"/>
      <c r="BR46" s="1"/>
      <c r="BS46" s="1"/>
      <c r="BT46" s="1"/>
      <c r="BU46" s="1"/>
      <c r="BV46" s="1"/>
      <c r="BW46" s="1"/>
    </row>
    <row r="47" spans="1:75" s="2" customFormat="1" ht="17.149999999999999" customHeight="1">
      <c r="A47" s="13" t="s">
        <v>36</v>
      </c>
      <c r="B47" s="64">
        <v>91777</v>
      </c>
      <c r="C47" s="64">
        <v>91959.1</v>
      </c>
      <c r="D47" s="4">
        <f t="shared" si="23"/>
        <v>1.0019841572507273</v>
      </c>
      <c r="E47" s="11">
        <v>5</v>
      </c>
      <c r="F47" s="57" t="s">
        <v>380</v>
      </c>
      <c r="G47" s="57" t="s">
        <v>380</v>
      </c>
      <c r="H47" s="57" t="s">
        <v>380</v>
      </c>
      <c r="I47" s="57" t="s">
        <v>380</v>
      </c>
      <c r="J47" s="44">
        <v>420</v>
      </c>
      <c r="K47" s="44">
        <v>398</v>
      </c>
      <c r="L47" s="4">
        <f t="shared" si="24"/>
        <v>1.0552763819095476</v>
      </c>
      <c r="M47" s="11">
        <v>15</v>
      </c>
      <c r="N47" s="35">
        <v>54230.7</v>
      </c>
      <c r="O47" s="35">
        <v>50918.7</v>
      </c>
      <c r="P47" s="4">
        <f t="shared" si="25"/>
        <v>0.9389275816096786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5" t="s">
        <v>380</v>
      </c>
      <c r="W47" s="5" t="s">
        <v>380</v>
      </c>
      <c r="X47" s="5" t="s">
        <v>380</v>
      </c>
      <c r="Y47" s="5" t="s">
        <v>380</v>
      </c>
      <c r="Z47" s="5">
        <v>3245</v>
      </c>
      <c r="AA47" s="5">
        <v>3481</v>
      </c>
      <c r="AB47" s="4">
        <f t="shared" si="27"/>
        <v>1.0727272727272728</v>
      </c>
      <c r="AC47" s="5">
        <v>20</v>
      </c>
      <c r="AD47" s="81">
        <v>4650</v>
      </c>
      <c r="AE47" s="81">
        <v>4991.8</v>
      </c>
      <c r="AF47" s="4">
        <f t="shared" si="28"/>
        <v>1.073505376344086</v>
      </c>
      <c r="AG47" s="5">
        <v>15</v>
      </c>
      <c r="AH47" s="81">
        <v>1500</v>
      </c>
      <c r="AI47" s="81">
        <v>1734.2</v>
      </c>
      <c r="AJ47" s="4">
        <f t="shared" si="29"/>
        <v>1.1561333333333335</v>
      </c>
      <c r="AK47" s="5">
        <v>10</v>
      </c>
      <c r="AL47" s="5" t="s">
        <v>380</v>
      </c>
      <c r="AM47" s="5" t="s">
        <v>380</v>
      </c>
      <c r="AN47" s="5" t="s">
        <v>380</v>
      </c>
      <c r="AO47" s="5" t="s">
        <v>380</v>
      </c>
      <c r="AP47" s="43">
        <f t="shared" si="30"/>
        <v>1.0439538538838882</v>
      </c>
      <c r="AQ47" s="44">
        <v>42932</v>
      </c>
      <c r="AR47" s="35">
        <f t="shared" si="26"/>
        <v>23417.454545454544</v>
      </c>
      <c r="AS47" s="35">
        <f t="shared" si="8"/>
        <v>24446.7</v>
      </c>
      <c r="AT47" s="35">
        <f t="shared" si="9"/>
        <v>1029.2454545454566</v>
      </c>
      <c r="AU47" s="35">
        <v>3909.5</v>
      </c>
      <c r="AV47" s="35">
        <v>4159.5</v>
      </c>
      <c r="AW47" s="35">
        <v>4650.6000000000004</v>
      </c>
      <c r="AX47" s="35">
        <v>3725.2</v>
      </c>
      <c r="AY47" s="35">
        <v>2797.2</v>
      </c>
      <c r="AZ47" s="35"/>
      <c r="BA47" s="35">
        <f t="shared" si="10"/>
        <v>5204.7</v>
      </c>
      <c r="BB47" s="86"/>
      <c r="BC47" s="35">
        <f t="shared" si="11"/>
        <v>5204.7</v>
      </c>
      <c r="BD47" s="35">
        <v>240.5</v>
      </c>
      <c r="BE47" s="35">
        <f t="shared" si="12"/>
        <v>5445.2</v>
      </c>
      <c r="BF47" s="35"/>
      <c r="BG47" s="35">
        <f t="shared" si="13"/>
        <v>5445.2</v>
      </c>
      <c r="BH47" s="86"/>
      <c r="BI47" s="86"/>
      <c r="BJ47" s="86"/>
      <c r="BK47" s="86"/>
      <c r="BL47" s="86"/>
      <c r="BM47" s="86"/>
      <c r="BN47" s="35">
        <f t="shared" si="14"/>
        <v>5445.2</v>
      </c>
      <c r="BO47" s="70"/>
      <c r="BP47" s="1"/>
      <c r="BQ47" s="1"/>
      <c r="BR47" s="1"/>
      <c r="BS47" s="1"/>
      <c r="BT47" s="1"/>
      <c r="BU47" s="1"/>
      <c r="BV47" s="1"/>
      <c r="BW47" s="1"/>
    </row>
    <row r="48" spans="1:75" s="2" customFormat="1" ht="17.149999999999999" customHeight="1">
      <c r="A48" s="13" t="s">
        <v>37</v>
      </c>
      <c r="B48" s="64">
        <v>673093</v>
      </c>
      <c r="C48" s="64">
        <v>680437.8</v>
      </c>
      <c r="D48" s="4">
        <f t="shared" si="23"/>
        <v>1.0109120136444742</v>
      </c>
      <c r="E48" s="11">
        <v>5</v>
      </c>
      <c r="F48" s="57" t="s">
        <v>380</v>
      </c>
      <c r="G48" s="57" t="s">
        <v>380</v>
      </c>
      <c r="H48" s="57" t="s">
        <v>380</v>
      </c>
      <c r="I48" s="57" t="s">
        <v>380</v>
      </c>
      <c r="J48" s="44">
        <v>340</v>
      </c>
      <c r="K48" s="44">
        <v>328</v>
      </c>
      <c r="L48" s="4">
        <f t="shared" si="24"/>
        <v>1.0365853658536586</v>
      </c>
      <c r="M48" s="11">
        <v>10</v>
      </c>
      <c r="N48" s="35">
        <v>186777.1</v>
      </c>
      <c r="O48" s="35">
        <v>193728.7</v>
      </c>
      <c r="P48" s="4">
        <f t="shared" si="25"/>
        <v>1.0372186954396443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5" t="s">
        <v>380</v>
      </c>
      <c r="W48" s="5" t="s">
        <v>380</v>
      </c>
      <c r="X48" s="5" t="s">
        <v>380</v>
      </c>
      <c r="Y48" s="5" t="s">
        <v>380</v>
      </c>
      <c r="Z48" s="5">
        <v>2938</v>
      </c>
      <c r="AA48" s="5">
        <v>2999</v>
      </c>
      <c r="AB48" s="4">
        <f t="shared" si="27"/>
        <v>1.0207624234172907</v>
      </c>
      <c r="AC48" s="5">
        <v>15</v>
      </c>
      <c r="AD48" s="81">
        <v>5593.6</v>
      </c>
      <c r="AE48" s="81">
        <v>5878.4</v>
      </c>
      <c r="AF48" s="4">
        <f t="shared" si="28"/>
        <v>1.0509153318077802</v>
      </c>
      <c r="AG48" s="5">
        <v>10</v>
      </c>
      <c r="AH48" s="81">
        <v>879.2</v>
      </c>
      <c r="AI48" s="81">
        <v>1191</v>
      </c>
      <c r="AJ48" s="4">
        <f t="shared" si="29"/>
        <v>1.2154640582347589</v>
      </c>
      <c r="AK48" s="5">
        <v>5</v>
      </c>
      <c r="AL48" s="5" t="s">
        <v>380</v>
      </c>
      <c r="AM48" s="5" t="s">
        <v>380</v>
      </c>
      <c r="AN48" s="5" t="s">
        <v>380</v>
      </c>
      <c r="AO48" s="5" t="s">
        <v>380</v>
      </c>
      <c r="AP48" s="43">
        <f t="shared" si="30"/>
        <v>1.0471184245548124</v>
      </c>
      <c r="AQ48" s="44">
        <v>33960</v>
      </c>
      <c r="AR48" s="35">
        <f t="shared" si="26"/>
        <v>18523.636363636364</v>
      </c>
      <c r="AS48" s="35">
        <f t="shared" si="8"/>
        <v>19396.400000000001</v>
      </c>
      <c r="AT48" s="35">
        <f t="shared" si="9"/>
        <v>872.76363636363749</v>
      </c>
      <c r="AU48" s="35">
        <v>2766.4</v>
      </c>
      <c r="AV48" s="35">
        <v>3483.4</v>
      </c>
      <c r="AW48" s="35">
        <v>3425.4</v>
      </c>
      <c r="AX48" s="35">
        <v>3330.8</v>
      </c>
      <c r="AY48" s="35">
        <v>3456</v>
      </c>
      <c r="AZ48" s="35"/>
      <c r="BA48" s="35">
        <f t="shared" si="10"/>
        <v>2934.4</v>
      </c>
      <c r="BB48" s="86"/>
      <c r="BC48" s="35">
        <f t="shared" si="11"/>
        <v>2934.4</v>
      </c>
      <c r="BD48" s="35">
        <v>-93.8</v>
      </c>
      <c r="BE48" s="35">
        <f t="shared" si="12"/>
        <v>2840.6</v>
      </c>
      <c r="BF48" s="35"/>
      <c r="BG48" s="35">
        <f t="shared" si="13"/>
        <v>2840.6</v>
      </c>
      <c r="BH48" s="86"/>
      <c r="BI48" s="86"/>
      <c r="BJ48" s="86"/>
      <c r="BK48" s="86"/>
      <c r="BL48" s="86"/>
      <c r="BM48" s="86"/>
      <c r="BN48" s="35">
        <f t="shared" si="14"/>
        <v>2840.6</v>
      </c>
      <c r="BO48" s="70"/>
      <c r="BP48" s="1"/>
      <c r="BQ48" s="1"/>
      <c r="BR48" s="1"/>
      <c r="BS48" s="1"/>
      <c r="BT48" s="1"/>
      <c r="BU48" s="1"/>
      <c r="BV48" s="1"/>
      <c r="BW48" s="1"/>
    </row>
    <row r="49" spans="1:213" s="2" customFormat="1" ht="17.149999999999999" customHeight="1">
      <c r="A49" s="13" t="s">
        <v>38</v>
      </c>
      <c r="B49" s="64">
        <v>7022214</v>
      </c>
      <c r="C49" s="64">
        <v>9175698.8000000007</v>
      </c>
      <c r="D49" s="4">
        <f t="shared" si="23"/>
        <v>1.2106667498313211</v>
      </c>
      <c r="E49" s="11">
        <v>5</v>
      </c>
      <c r="F49" s="57" t="s">
        <v>380</v>
      </c>
      <c r="G49" s="57" t="s">
        <v>380</v>
      </c>
      <c r="H49" s="57" t="s">
        <v>380</v>
      </c>
      <c r="I49" s="57" t="s">
        <v>380</v>
      </c>
      <c r="J49" s="44">
        <v>440</v>
      </c>
      <c r="K49" s="44">
        <v>425</v>
      </c>
      <c r="L49" s="4">
        <f t="shared" si="24"/>
        <v>1.0352941176470589</v>
      </c>
      <c r="M49" s="11">
        <v>5</v>
      </c>
      <c r="N49" s="35">
        <v>281088.90000000002</v>
      </c>
      <c r="O49" s="35">
        <v>226821.1</v>
      </c>
      <c r="P49" s="4">
        <f t="shared" si="25"/>
        <v>0.80693723587092903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5" t="s">
        <v>380</v>
      </c>
      <c r="W49" s="5" t="s">
        <v>380</v>
      </c>
      <c r="X49" s="5" t="s">
        <v>380</v>
      </c>
      <c r="Y49" s="5" t="s">
        <v>380</v>
      </c>
      <c r="Z49" s="5">
        <v>6703</v>
      </c>
      <c r="AA49" s="5">
        <v>6712</v>
      </c>
      <c r="AB49" s="4">
        <f t="shared" si="27"/>
        <v>1.0013426823810234</v>
      </c>
      <c r="AC49" s="5">
        <v>10</v>
      </c>
      <c r="AD49" s="81">
        <v>17662</v>
      </c>
      <c r="AE49" s="81">
        <v>18441.8</v>
      </c>
      <c r="AF49" s="4">
        <f t="shared" si="28"/>
        <v>1.0441512852451591</v>
      </c>
      <c r="AG49" s="5">
        <v>20</v>
      </c>
      <c r="AH49" s="81">
        <v>5306</v>
      </c>
      <c r="AI49" s="81">
        <v>7403.1</v>
      </c>
      <c r="AJ49" s="4">
        <f t="shared" si="29"/>
        <v>1.2195231813041838</v>
      </c>
      <c r="AK49" s="5">
        <v>10</v>
      </c>
      <c r="AL49" s="5" t="s">
        <v>380</v>
      </c>
      <c r="AM49" s="5" t="s">
        <v>380</v>
      </c>
      <c r="AN49" s="5" t="s">
        <v>380</v>
      </c>
      <c r="AO49" s="5" t="s">
        <v>380</v>
      </c>
      <c r="AP49" s="43">
        <f t="shared" si="30"/>
        <v>1.0065747628080821</v>
      </c>
      <c r="AQ49" s="44">
        <v>53466</v>
      </c>
      <c r="AR49" s="35">
        <f t="shared" si="26"/>
        <v>29163.272727272728</v>
      </c>
      <c r="AS49" s="35">
        <f t="shared" si="8"/>
        <v>29355</v>
      </c>
      <c r="AT49" s="35">
        <f t="shared" si="9"/>
        <v>191.72727272727207</v>
      </c>
      <c r="AU49" s="35">
        <v>5829.5</v>
      </c>
      <c r="AV49" s="35">
        <v>4204.1000000000004</v>
      </c>
      <c r="AW49" s="35">
        <v>5272.3</v>
      </c>
      <c r="AX49" s="35">
        <v>5208.3999999999996</v>
      </c>
      <c r="AY49" s="35">
        <v>5169.3999999999996</v>
      </c>
      <c r="AZ49" s="35"/>
      <c r="BA49" s="35">
        <f t="shared" si="10"/>
        <v>3671.3</v>
      </c>
      <c r="BB49" s="86"/>
      <c r="BC49" s="35">
        <f t="shared" si="11"/>
        <v>3671.3</v>
      </c>
      <c r="BD49" s="35">
        <v>14.7</v>
      </c>
      <c r="BE49" s="35">
        <f t="shared" si="12"/>
        <v>3686</v>
      </c>
      <c r="BF49" s="35"/>
      <c r="BG49" s="35">
        <f t="shared" si="13"/>
        <v>3686</v>
      </c>
      <c r="BH49" s="86"/>
      <c r="BI49" s="86"/>
      <c r="BJ49" s="86"/>
      <c r="BK49" s="86"/>
      <c r="BL49" s="86"/>
      <c r="BM49" s="86"/>
      <c r="BN49" s="35">
        <f t="shared" si="14"/>
        <v>3686</v>
      </c>
      <c r="BO49" s="70"/>
      <c r="BP49" s="1"/>
      <c r="BQ49" s="1"/>
      <c r="BR49" s="1"/>
      <c r="BS49" s="1"/>
      <c r="BT49" s="1"/>
      <c r="BU49" s="1"/>
      <c r="BV49" s="1"/>
      <c r="BW49" s="1"/>
    </row>
    <row r="50" spans="1:213" s="2" customFormat="1" ht="17.149999999999999" customHeight="1">
      <c r="A50" s="13" t="s">
        <v>39</v>
      </c>
      <c r="B50" s="64">
        <v>252863</v>
      </c>
      <c r="C50" s="64">
        <v>292558.2</v>
      </c>
      <c r="D50" s="4">
        <f t="shared" si="23"/>
        <v>1.1569830303365856</v>
      </c>
      <c r="E50" s="11">
        <v>5</v>
      </c>
      <c r="F50" s="57" t="s">
        <v>380</v>
      </c>
      <c r="G50" s="57" t="s">
        <v>380</v>
      </c>
      <c r="H50" s="57" t="s">
        <v>380</v>
      </c>
      <c r="I50" s="57" t="s">
        <v>380</v>
      </c>
      <c r="J50" s="44">
        <v>115</v>
      </c>
      <c r="K50" s="44">
        <v>89</v>
      </c>
      <c r="L50" s="4">
        <f t="shared" si="24"/>
        <v>1.2092134831460675</v>
      </c>
      <c r="M50" s="11">
        <v>5</v>
      </c>
      <c r="N50" s="35">
        <v>81042.2</v>
      </c>
      <c r="O50" s="35">
        <v>68089.3</v>
      </c>
      <c r="P50" s="4">
        <f t="shared" si="25"/>
        <v>0.84017092329675158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5" t="s">
        <v>380</v>
      </c>
      <c r="W50" s="5" t="s">
        <v>380</v>
      </c>
      <c r="X50" s="5" t="s">
        <v>380</v>
      </c>
      <c r="Y50" s="5" t="s">
        <v>380</v>
      </c>
      <c r="Z50" s="5">
        <v>2350</v>
      </c>
      <c r="AA50" s="5">
        <v>2379</v>
      </c>
      <c r="AB50" s="4">
        <f t="shared" si="27"/>
        <v>1.0123404255319148</v>
      </c>
      <c r="AC50" s="5">
        <v>20</v>
      </c>
      <c r="AD50" s="81">
        <v>6030</v>
      </c>
      <c r="AE50" s="81">
        <v>6118.5</v>
      </c>
      <c r="AF50" s="4">
        <f t="shared" si="28"/>
        <v>1.0146766169154229</v>
      </c>
      <c r="AG50" s="5">
        <v>15</v>
      </c>
      <c r="AH50" s="81">
        <v>910</v>
      </c>
      <c r="AI50" s="81">
        <v>1073.7</v>
      </c>
      <c r="AJ50" s="4">
        <f t="shared" si="29"/>
        <v>1.17989010989011</v>
      </c>
      <c r="AK50" s="5">
        <v>10</v>
      </c>
      <c r="AL50" s="5" t="s">
        <v>380</v>
      </c>
      <c r="AM50" s="5" t="s">
        <v>380</v>
      </c>
      <c r="AN50" s="5" t="s">
        <v>380</v>
      </c>
      <c r="AO50" s="5" t="s">
        <v>380</v>
      </c>
      <c r="AP50" s="43">
        <f t="shared" si="30"/>
        <v>1.0120034652882537</v>
      </c>
      <c r="AQ50" s="44">
        <v>35542</v>
      </c>
      <c r="AR50" s="35">
        <f t="shared" si="26"/>
        <v>19386.545454545456</v>
      </c>
      <c r="AS50" s="35">
        <f t="shared" si="8"/>
        <v>19619.3</v>
      </c>
      <c r="AT50" s="35">
        <f t="shared" si="9"/>
        <v>232.7545454545434</v>
      </c>
      <c r="AU50" s="35">
        <v>2932.2</v>
      </c>
      <c r="AV50" s="35">
        <v>2814.6</v>
      </c>
      <c r="AW50" s="35">
        <v>4696.7</v>
      </c>
      <c r="AX50" s="35">
        <v>3055.4</v>
      </c>
      <c r="AY50" s="35">
        <v>3788.2</v>
      </c>
      <c r="AZ50" s="35"/>
      <c r="BA50" s="35">
        <f t="shared" si="10"/>
        <v>2332.1999999999998</v>
      </c>
      <c r="BB50" s="86"/>
      <c r="BC50" s="35">
        <f t="shared" si="11"/>
        <v>2332.1999999999998</v>
      </c>
      <c r="BD50" s="35">
        <v>57.1</v>
      </c>
      <c r="BE50" s="35">
        <f t="shared" si="12"/>
        <v>2389.3000000000002</v>
      </c>
      <c r="BF50" s="35"/>
      <c r="BG50" s="35">
        <f t="shared" si="13"/>
        <v>2389.3000000000002</v>
      </c>
      <c r="BH50" s="86"/>
      <c r="BI50" s="86"/>
      <c r="BJ50" s="86"/>
      <c r="BK50" s="86"/>
      <c r="BL50" s="86"/>
      <c r="BM50" s="86"/>
      <c r="BN50" s="35">
        <f t="shared" si="14"/>
        <v>2389.3000000000002</v>
      </c>
      <c r="BO50" s="70"/>
      <c r="BP50" s="1"/>
      <c r="BQ50" s="1"/>
      <c r="BR50" s="1"/>
      <c r="BS50" s="1"/>
      <c r="BT50" s="1"/>
      <c r="BU50" s="1"/>
      <c r="BV50" s="1"/>
      <c r="BW50" s="1"/>
    </row>
    <row r="51" spans="1:213" s="2" customFormat="1" ht="17.149999999999999" customHeight="1">
      <c r="A51" s="13" t="s">
        <v>2</v>
      </c>
      <c r="B51" s="64">
        <v>71563</v>
      </c>
      <c r="C51" s="64">
        <v>82148.2</v>
      </c>
      <c r="D51" s="4">
        <f t="shared" si="23"/>
        <v>1.1479144250520521</v>
      </c>
      <c r="E51" s="11">
        <v>5</v>
      </c>
      <c r="F51" s="57" t="s">
        <v>380</v>
      </c>
      <c r="G51" s="57" t="s">
        <v>380</v>
      </c>
      <c r="H51" s="57" t="s">
        <v>380</v>
      </c>
      <c r="I51" s="57" t="s">
        <v>380</v>
      </c>
      <c r="J51" s="44">
        <v>230</v>
      </c>
      <c r="K51" s="44">
        <v>227</v>
      </c>
      <c r="L51" s="4">
        <f t="shared" si="24"/>
        <v>1.0132158590308371</v>
      </c>
      <c r="M51" s="11">
        <v>15</v>
      </c>
      <c r="N51" s="35">
        <v>32725.1</v>
      </c>
      <c r="O51" s="35">
        <v>31930.6</v>
      </c>
      <c r="P51" s="4">
        <f t="shared" si="25"/>
        <v>0.97572199932162162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5" t="s">
        <v>380</v>
      </c>
      <c r="W51" s="5" t="s">
        <v>380</v>
      </c>
      <c r="X51" s="5" t="s">
        <v>380</v>
      </c>
      <c r="Y51" s="5" t="s">
        <v>380</v>
      </c>
      <c r="Z51" s="5">
        <v>6850</v>
      </c>
      <c r="AA51" s="5">
        <v>6135</v>
      </c>
      <c r="AB51" s="4">
        <f t="shared" si="27"/>
        <v>0.89562043795620438</v>
      </c>
      <c r="AC51" s="5">
        <v>15</v>
      </c>
      <c r="AD51" s="81">
        <v>11300</v>
      </c>
      <c r="AE51" s="81">
        <v>11817.3</v>
      </c>
      <c r="AF51" s="4">
        <f t="shared" si="28"/>
        <v>1.0457787610619469</v>
      </c>
      <c r="AG51" s="5">
        <v>20</v>
      </c>
      <c r="AH51" s="81">
        <v>1200</v>
      </c>
      <c r="AI51" s="81">
        <v>2024.8</v>
      </c>
      <c r="AJ51" s="4">
        <f t="shared" si="29"/>
        <v>1.2487333333333333</v>
      </c>
      <c r="AK51" s="5">
        <v>5</v>
      </c>
      <c r="AL51" s="5" t="s">
        <v>380</v>
      </c>
      <c r="AM51" s="5" t="s">
        <v>380</v>
      </c>
      <c r="AN51" s="5" t="s">
        <v>380</v>
      </c>
      <c r="AO51" s="5" t="s">
        <v>380</v>
      </c>
      <c r="AP51" s="43">
        <f t="shared" si="30"/>
        <v>1.0130724806800491</v>
      </c>
      <c r="AQ51" s="44">
        <v>25771</v>
      </c>
      <c r="AR51" s="35">
        <f t="shared" si="26"/>
        <v>14056.909090909092</v>
      </c>
      <c r="AS51" s="35">
        <f t="shared" si="8"/>
        <v>14240.7</v>
      </c>
      <c r="AT51" s="35">
        <f t="shared" si="9"/>
        <v>183.79090909090883</v>
      </c>
      <c r="AU51" s="35">
        <v>2216.6</v>
      </c>
      <c r="AV51" s="35">
        <v>2485.6</v>
      </c>
      <c r="AW51" s="35">
        <v>2953.3</v>
      </c>
      <c r="AX51" s="35">
        <v>2469.5</v>
      </c>
      <c r="AY51" s="35">
        <v>2230.3000000000002</v>
      </c>
      <c r="AZ51" s="35"/>
      <c r="BA51" s="35">
        <f t="shared" si="10"/>
        <v>1885.4</v>
      </c>
      <c r="BB51" s="86"/>
      <c r="BC51" s="35">
        <f t="shared" si="11"/>
        <v>1885.4</v>
      </c>
      <c r="BD51" s="35">
        <v>-4.3</v>
      </c>
      <c r="BE51" s="35">
        <f t="shared" si="12"/>
        <v>1881.1</v>
      </c>
      <c r="BF51" s="35"/>
      <c r="BG51" s="35">
        <f t="shared" si="13"/>
        <v>1881.1</v>
      </c>
      <c r="BH51" s="86"/>
      <c r="BI51" s="86"/>
      <c r="BJ51" s="86"/>
      <c r="BK51" s="86"/>
      <c r="BL51" s="86"/>
      <c r="BM51" s="86"/>
      <c r="BN51" s="35">
        <f t="shared" si="14"/>
        <v>1881.1</v>
      </c>
      <c r="BO51" s="70"/>
      <c r="BP51" s="1"/>
      <c r="BQ51" s="1"/>
      <c r="BR51" s="1"/>
      <c r="BS51" s="1"/>
      <c r="BT51" s="1"/>
      <c r="BU51" s="1"/>
      <c r="BV51" s="1"/>
      <c r="BW51" s="1"/>
    </row>
    <row r="52" spans="1:213" s="2" customFormat="1" ht="17.149999999999999" customHeight="1">
      <c r="A52" s="13" t="s">
        <v>40</v>
      </c>
      <c r="B52" s="64">
        <v>174185</v>
      </c>
      <c r="C52" s="64">
        <v>198788.1</v>
      </c>
      <c r="D52" s="4">
        <f t="shared" si="23"/>
        <v>1.1412469500818097</v>
      </c>
      <c r="E52" s="11">
        <v>5</v>
      </c>
      <c r="F52" s="57" t="s">
        <v>380</v>
      </c>
      <c r="G52" s="57" t="s">
        <v>380</v>
      </c>
      <c r="H52" s="57" t="s">
        <v>380</v>
      </c>
      <c r="I52" s="57" t="s">
        <v>380</v>
      </c>
      <c r="J52" s="44">
        <v>145</v>
      </c>
      <c r="K52" s="44">
        <v>129</v>
      </c>
      <c r="L52" s="4">
        <f t="shared" si="24"/>
        <v>1.124031007751938</v>
      </c>
      <c r="M52" s="11">
        <v>10</v>
      </c>
      <c r="N52" s="35">
        <v>33444</v>
      </c>
      <c r="O52" s="35">
        <v>28342.3</v>
      </c>
      <c r="P52" s="4">
        <f t="shared" si="25"/>
        <v>0.84745544791292904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5" t="s">
        <v>380</v>
      </c>
      <c r="W52" s="5" t="s">
        <v>380</v>
      </c>
      <c r="X52" s="5" t="s">
        <v>380</v>
      </c>
      <c r="Y52" s="5" t="s">
        <v>380</v>
      </c>
      <c r="Z52" s="5">
        <v>3425</v>
      </c>
      <c r="AA52" s="5">
        <v>3500</v>
      </c>
      <c r="AB52" s="4">
        <f t="shared" si="27"/>
        <v>1.0218978102189782</v>
      </c>
      <c r="AC52" s="5">
        <v>20</v>
      </c>
      <c r="AD52" s="81">
        <v>4218</v>
      </c>
      <c r="AE52" s="81">
        <v>7846.6</v>
      </c>
      <c r="AF52" s="4">
        <f t="shared" si="28"/>
        <v>1.2660265528686581</v>
      </c>
      <c r="AG52" s="5">
        <v>15</v>
      </c>
      <c r="AH52" s="81">
        <v>779</v>
      </c>
      <c r="AI52" s="81">
        <v>1193.8</v>
      </c>
      <c r="AJ52" s="4">
        <f t="shared" si="29"/>
        <v>1.2332477535301669</v>
      </c>
      <c r="AK52" s="5">
        <v>10</v>
      </c>
      <c r="AL52" s="5" t="s">
        <v>380</v>
      </c>
      <c r="AM52" s="5" t="s">
        <v>380</v>
      </c>
      <c r="AN52" s="5" t="s">
        <v>380</v>
      </c>
      <c r="AO52" s="5" t="s">
        <v>380</v>
      </c>
      <c r="AP52" s="43">
        <f t="shared" si="30"/>
        <v>1.0707060727362263</v>
      </c>
      <c r="AQ52" s="44">
        <v>23739</v>
      </c>
      <c r="AR52" s="35">
        <f t="shared" si="26"/>
        <v>12948.545454545454</v>
      </c>
      <c r="AS52" s="35">
        <f t="shared" si="8"/>
        <v>13864.1</v>
      </c>
      <c r="AT52" s="35">
        <f t="shared" si="9"/>
        <v>915.55454545454631</v>
      </c>
      <c r="AU52" s="35">
        <v>1891.6</v>
      </c>
      <c r="AV52" s="35">
        <v>2482.8000000000002</v>
      </c>
      <c r="AW52" s="35">
        <v>2051.1</v>
      </c>
      <c r="AX52" s="35">
        <v>2178.9</v>
      </c>
      <c r="AY52" s="35">
        <v>2125.8000000000002</v>
      </c>
      <c r="AZ52" s="35"/>
      <c r="BA52" s="35">
        <f t="shared" si="10"/>
        <v>3133.9</v>
      </c>
      <c r="BB52" s="86"/>
      <c r="BC52" s="35">
        <f t="shared" si="11"/>
        <v>3133.9</v>
      </c>
      <c r="BD52" s="35">
        <v>19.8</v>
      </c>
      <c r="BE52" s="35">
        <f t="shared" si="12"/>
        <v>3153.7</v>
      </c>
      <c r="BF52" s="35"/>
      <c r="BG52" s="35">
        <f t="shared" si="13"/>
        <v>3153.7</v>
      </c>
      <c r="BH52" s="86"/>
      <c r="BI52" s="86"/>
      <c r="BJ52" s="86"/>
      <c r="BK52" s="86"/>
      <c r="BL52" s="86"/>
      <c r="BM52" s="86"/>
      <c r="BN52" s="35">
        <f t="shared" si="14"/>
        <v>3153.7</v>
      </c>
      <c r="BO52" s="70"/>
      <c r="BP52" s="1"/>
      <c r="BQ52" s="1"/>
      <c r="BR52" s="1"/>
      <c r="BS52" s="1"/>
      <c r="BT52" s="1"/>
      <c r="BU52" s="1"/>
      <c r="BV52" s="1"/>
      <c r="BW52" s="1"/>
    </row>
    <row r="53" spans="1:213" s="2" customFormat="1" ht="17.149999999999999" customHeight="1">
      <c r="A53" s="13" t="s">
        <v>3</v>
      </c>
      <c r="B53" s="64">
        <v>296382</v>
      </c>
      <c r="C53" s="64">
        <v>303635.09999999998</v>
      </c>
      <c r="D53" s="4">
        <f t="shared" si="23"/>
        <v>1.0244721339352592</v>
      </c>
      <c r="E53" s="11">
        <v>5</v>
      </c>
      <c r="F53" s="57" t="s">
        <v>380</v>
      </c>
      <c r="G53" s="57" t="s">
        <v>380</v>
      </c>
      <c r="H53" s="57" t="s">
        <v>380</v>
      </c>
      <c r="I53" s="57" t="s">
        <v>380</v>
      </c>
      <c r="J53" s="44">
        <v>140</v>
      </c>
      <c r="K53" s="44">
        <v>121</v>
      </c>
      <c r="L53" s="4">
        <f t="shared" si="24"/>
        <v>1.1570247933884297</v>
      </c>
      <c r="M53" s="11">
        <v>10</v>
      </c>
      <c r="N53" s="35">
        <v>33802.1</v>
      </c>
      <c r="O53" s="35">
        <v>32592.7</v>
      </c>
      <c r="P53" s="4">
        <f t="shared" si="25"/>
        <v>0.96422115785705631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5" t="s">
        <v>380</v>
      </c>
      <c r="W53" s="5" t="s">
        <v>380</v>
      </c>
      <c r="X53" s="5" t="s">
        <v>380</v>
      </c>
      <c r="Y53" s="5" t="s">
        <v>380</v>
      </c>
      <c r="Z53" s="5">
        <v>3000</v>
      </c>
      <c r="AA53" s="5">
        <v>3039</v>
      </c>
      <c r="AB53" s="4">
        <f t="shared" si="27"/>
        <v>1.0129999999999999</v>
      </c>
      <c r="AC53" s="5">
        <v>20</v>
      </c>
      <c r="AD53" s="81">
        <v>4751</v>
      </c>
      <c r="AE53" s="81">
        <v>6611.3</v>
      </c>
      <c r="AF53" s="4">
        <f t="shared" si="28"/>
        <v>1.2191559671648073</v>
      </c>
      <c r="AG53" s="5">
        <v>15</v>
      </c>
      <c r="AH53" s="81">
        <v>1163</v>
      </c>
      <c r="AI53" s="81">
        <v>1809.7</v>
      </c>
      <c r="AJ53" s="4">
        <f t="shared" si="29"/>
        <v>1.2356061908856406</v>
      </c>
      <c r="AK53" s="5">
        <v>10</v>
      </c>
      <c r="AL53" s="5" t="s">
        <v>380</v>
      </c>
      <c r="AM53" s="5" t="s">
        <v>380</v>
      </c>
      <c r="AN53" s="5" t="s">
        <v>380</v>
      </c>
      <c r="AO53" s="5" t="s">
        <v>380</v>
      </c>
      <c r="AP53" s="43">
        <f t="shared" si="30"/>
        <v>1.0860054147128779</v>
      </c>
      <c r="AQ53" s="44">
        <v>26536</v>
      </c>
      <c r="AR53" s="35">
        <f t="shared" si="26"/>
        <v>14474.18181818182</v>
      </c>
      <c r="AS53" s="35">
        <f t="shared" si="8"/>
        <v>15719</v>
      </c>
      <c r="AT53" s="35">
        <f t="shared" si="9"/>
        <v>1244.8181818181802</v>
      </c>
      <c r="AU53" s="35">
        <v>2289.8000000000002</v>
      </c>
      <c r="AV53" s="35">
        <v>2153.9</v>
      </c>
      <c r="AW53" s="35">
        <v>3945.1</v>
      </c>
      <c r="AX53" s="35">
        <v>1910.3</v>
      </c>
      <c r="AY53" s="35">
        <v>2432</v>
      </c>
      <c r="AZ53" s="35"/>
      <c r="BA53" s="35">
        <f t="shared" si="10"/>
        <v>2987.9</v>
      </c>
      <c r="BB53" s="86"/>
      <c r="BC53" s="35">
        <f t="shared" si="11"/>
        <v>2987.9</v>
      </c>
      <c r="BD53" s="35">
        <v>55.6</v>
      </c>
      <c r="BE53" s="35">
        <f t="shared" si="12"/>
        <v>3043.5</v>
      </c>
      <c r="BF53" s="35"/>
      <c r="BG53" s="35">
        <f t="shared" si="13"/>
        <v>3043.5</v>
      </c>
      <c r="BH53" s="86"/>
      <c r="BI53" s="86"/>
      <c r="BJ53" s="86"/>
      <c r="BK53" s="86"/>
      <c r="BL53" s="86"/>
      <c r="BM53" s="86"/>
      <c r="BN53" s="35">
        <f t="shared" si="14"/>
        <v>3043.5</v>
      </c>
      <c r="BO53" s="70"/>
      <c r="BP53" s="1"/>
      <c r="BQ53" s="1"/>
      <c r="BR53" s="1"/>
      <c r="BS53" s="1"/>
      <c r="BT53" s="1"/>
      <c r="BU53" s="1"/>
      <c r="BV53" s="1"/>
      <c r="BW53" s="1"/>
    </row>
    <row r="54" spans="1:213" s="2" customFormat="1" ht="17.149999999999999" customHeight="1">
      <c r="A54" s="13" t="s">
        <v>41</v>
      </c>
      <c r="B54" s="64">
        <v>100730</v>
      </c>
      <c r="C54" s="64">
        <v>105598.5</v>
      </c>
      <c r="D54" s="4">
        <f t="shared" si="23"/>
        <v>1.0483321751216121</v>
      </c>
      <c r="E54" s="11">
        <v>5</v>
      </c>
      <c r="F54" s="57" t="s">
        <v>380</v>
      </c>
      <c r="G54" s="57" t="s">
        <v>380</v>
      </c>
      <c r="H54" s="57" t="s">
        <v>380</v>
      </c>
      <c r="I54" s="57" t="s">
        <v>380</v>
      </c>
      <c r="J54" s="44">
        <v>140</v>
      </c>
      <c r="K54" s="44">
        <v>140</v>
      </c>
      <c r="L54" s="4">
        <f t="shared" si="24"/>
        <v>1</v>
      </c>
      <c r="M54" s="11">
        <v>10</v>
      </c>
      <c r="N54" s="35">
        <v>43903.199999999997</v>
      </c>
      <c r="O54" s="35">
        <v>44548.2</v>
      </c>
      <c r="P54" s="4">
        <f t="shared" si="25"/>
        <v>1.014691412015525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5" t="s">
        <v>380</v>
      </c>
      <c r="W54" s="5" t="s">
        <v>380</v>
      </c>
      <c r="X54" s="5" t="s">
        <v>380</v>
      </c>
      <c r="Y54" s="5" t="s">
        <v>380</v>
      </c>
      <c r="Z54" s="5">
        <v>2229</v>
      </c>
      <c r="AA54" s="5">
        <v>2178</v>
      </c>
      <c r="AB54" s="4">
        <f t="shared" si="27"/>
        <v>0.97711978465679672</v>
      </c>
      <c r="AC54" s="5">
        <v>15</v>
      </c>
      <c r="AD54" s="81">
        <v>3976</v>
      </c>
      <c r="AE54" s="81">
        <v>4001.9</v>
      </c>
      <c r="AF54" s="4">
        <f t="shared" si="28"/>
        <v>1.0065140845070424</v>
      </c>
      <c r="AG54" s="5">
        <v>10</v>
      </c>
      <c r="AH54" s="81">
        <v>890</v>
      </c>
      <c r="AI54" s="81">
        <v>1018.5</v>
      </c>
      <c r="AJ54" s="4">
        <f t="shared" si="29"/>
        <v>1.1443820224719101</v>
      </c>
      <c r="AK54" s="5">
        <v>10</v>
      </c>
      <c r="AL54" s="5" t="s">
        <v>380</v>
      </c>
      <c r="AM54" s="5" t="s">
        <v>380</v>
      </c>
      <c r="AN54" s="5" t="s">
        <v>380</v>
      </c>
      <c r="AO54" s="5" t="s">
        <v>380</v>
      </c>
      <c r="AP54" s="43">
        <f t="shared" si="30"/>
        <v>1.024303527936572</v>
      </c>
      <c r="AQ54" s="44">
        <v>34523</v>
      </c>
      <c r="AR54" s="35">
        <f t="shared" si="26"/>
        <v>18830.727272727272</v>
      </c>
      <c r="AS54" s="35">
        <f t="shared" si="8"/>
        <v>19288.400000000001</v>
      </c>
      <c r="AT54" s="35">
        <f t="shared" si="9"/>
        <v>457.67272727272939</v>
      </c>
      <c r="AU54" s="35">
        <v>3698.3</v>
      </c>
      <c r="AV54" s="35">
        <v>3322.7</v>
      </c>
      <c r="AW54" s="35">
        <v>3197.4</v>
      </c>
      <c r="AX54" s="35">
        <v>3826.5</v>
      </c>
      <c r="AY54" s="35">
        <v>2652.6</v>
      </c>
      <c r="AZ54" s="35"/>
      <c r="BA54" s="35">
        <f t="shared" si="10"/>
        <v>2590.9</v>
      </c>
      <c r="BB54" s="86"/>
      <c r="BC54" s="35">
        <f t="shared" si="11"/>
        <v>2590.9</v>
      </c>
      <c r="BD54" s="35">
        <v>91.4</v>
      </c>
      <c r="BE54" s="35">
        <f t="shared" si="12"/>
        <v>2682.3</v>
      </c>
      <c r="BF54" s="35"/>
      <c r="BG54" s="35">
        <f t="shared" si="13"/>
        <v>2682.3</v>
      </c>
      <c r="BH54" s="86"/>
      <c r="BI54" s="86"/>
      <c r="BJ54" s="86"/>
      <c r="BK54" s="86"/>
      <c r="BL54" s="86"/>
      <c r="BM54" s="86"/>
      <c r="BN54" s="35">
        <f t="shared" si="14"/>
        <v>2682.3</v>
      </c>
      <c r="BO54" s="70"/>
      <c r="BP54" s="1"/>
      <c r="BQ54" s="1"/>
      <c r="BR54" s="1"/>
      <c r="BS54" s="1"/>
      <c r="BT54" s="1"/>
      <c r="BU54" s="1"/>
      <c r="BV54" s="1"/>
      <c r="BW54" s="1"/>
    </row>
    <row r="55" spans="1:213" s="2" customFormat="1" ht="17.149999999999999" customHeight="1">
      <c r="A55" s="17" t="s">
        <v>42</v>
      </c>
      <c r="B55" s="34">
        <f>SUM(B56:B378)</f>
        <v>53697774</v>
      </c>
      <c r="C55" s="34">
        <f>SUM(C56:C378)</f>
        <v>57391131.499999993</v>
      </c>
      <c r="D55" s="6">
        <f>IF(C55/B55&gt;1.2,IF((C55/B55-1.2)*0.1+1.2&gt;1.3,1.3,(C55/B55-1.2)*0.1+1.2),C55/B55)</f>
        <v>1.0687804581992542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867701.49999999988</v>
      </c>
      <c r="O55" s="34">
        <f>SUM(O56:O378)</f>
        <v>778162.80000000098</v>
      </c>
      <c r="P55" s="6">
        <f>IF(O55/N55&gt;1.2,IF((O55/N55-1.2)*0.1+1.2&gt;1.3,1.3,(O55/N55-1.2)*0.1+1.2),O55/N55)</f>
        <v>0.89680932901464516</v>
      </c>
      <c r="Q55" s="16"/>
      <c r="R55" s="34"/>
      <c r="S55" s="34"/>
      <c r="T55" s="6"/>
      <c r="U55" s="16"/>
      <c r="V55" s="16"/>
      <c r="W55" s="16"/>
      <c r="X55" s="16"/>
      <c r="Y55" s="16"/>
      <c r="Z55" s="20">
        <f>SUM(Z56:Z378)</f>
        <v>107266</v>
      </c>
      <c r="AA55" s="20">
        <f>SUM(AA56:AA378)</f>
        <v>109015</v>
      </c>
      <c r="AB55" s="6">
        <f>IF(AA55/Z55&gt;1.2,IF((AA55/Z55-1.2)*0.1+1.2&gt;1.3,1.3,(AA55/Z55-1.2)*0.1+1.2),AA55/Z55)</f>
        <v>1.0163052598213786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8"/>
      <c r="AQ55" s="20">
        <f>SUM(AQ56:AQ378)</f>
        <v>391354</v>
      </c>
      <c r="AR55" s="34">
        <f t="shared" ref="AR55:AS55" si="31">SUM(AR56:AR378)</f>
        <v>213465.81818181809</v>
      </c>
      <c r="AS55" s="34">
        <f t="shared" si="31"/>
        <v>205044.10000000015</v>
      </c>
      <c r="AT55" s="34">
        <f>SUM(AT56:AT378)</f>
        <v>-8421.7181818181834</v>
      </c>
      <c r="AU55" s="34">
        <f t="shared" ref="AU55:BA55" si="32">SUM(AU56:AU378)</f>
        <v>33369.000000000036</v>
      </c>
      <c r="AV55" s="34">
        <f t="shared" si="32"/>
        <v>27730.600000000009</v>
      </c>
      <c r="AW55" s="34">
        <f t="shared" si="32"/>
        <v>43243.600000000013</v>
      </c>
      <c r="AX55" s="34">
        <f t="shared" si="32"/>
        <v>30740.899999999987</v>
      </c>
      <c r="AY55" s="34">
        <f>SUM(AY56:AY378)</f>
        <v>31717.600000000028</v>
      </c>
      <c r="AZ55" s="34">
        <f t="shared" si="32"/>
        <v>2385.6999999999998</v>
      </c>
      <c r="BA55" s="34">
        <f t="shared" si="32"/>
        <v>35856.69999999999</v>
      </c>
      <c r="BB55" s="85"/>
      <c r="BC55" s="34">
        <f>SUM(BC56:BC378)</f>
        <v>36368.799999999996</v>
      </c>
      <c r="BD55" s="34">
        <f t="shared" ref="BD55:BG55" si="33">SUM(BD56:BD378)</f>
        <v>0</v>
      </c>
      <c r="BE55" s="34">
        <f t="shared" si="33"/>
        <v>36368.799999999996</v>
      </c>
      <c r="BF55" s="34">
        <f t="shared" si="33"/>
        <v>10.7</v>
      </c>
      <c r="BG55" s="34">
        <f t="shared" si="33"/>
        <v>36358.1</v>
      </c>
      <c r="BH55" s="85"/>
      <c r="BI55" s="85"/>
      <c r="BJ55" s="85"/>
      <c r="BK55" s="85"/>
      <c r="BL55" s="85"/>
      <c r="BM55" s="85"/>
      <c r="BN55" s="34">
        <f>SUM(BN56:BN378)</f>
        <v>36358.1</v>
      </c>
      <c r="BO55" s="70"/>
      <c r="BP55" s="1"/>
      <c r="BQ55" s="1"/>
      <c r="BR55" s="1"/>
      <c r="BS55" s="1"/>
      <c r="BT55" s="1"/>
      <c r="BU55" s="1"/>
      <c r="BV55" s="1"/>
      <c r="BW55" s="1"/>
    </row>
    <row r="56" spans="1:213" s="2" customFormat="1" ht="17.149999999999999" customHeight="1">
      <c r="A56" s="18" t="s">
        <v>43</v>
      </c>
      <c r="B56" s="6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35"/>
      <c r="BE56" s="35"/>
      <c r="BF56" s="35"/>
      <c r="BG56" s="35"/>
      <c r="BH56" s="86"/>
      <c r="BI56" s="86"/>
      <c r="BJ56" s="86"/>
      <c r="BK56" s="86"/>
      <c r="BL56" s="86"/>
      <c r="BM56" s="86"/>
      <c r="BN56" s="35"/>
      <c r="BO56" s="70"/>
      <c r="BP56" s="1"/>
      <c r="BQ56" s="1"/>
      <c r="BR56" s="1"/>
      <c r="BS56" s="1"/>
      <c r="BT56" s="1"/>
      <c r="BU56" s="1"/>
      <c r="BV56" s="1"/>
      <c r="BW56" s="1"/>
    </row>
    <row r="57" spans="1:213" s="2" customFormat="1" ht="17.149999999999999" customHeight="1">
      <c r="A57" s="14" t="s">
        <v>44</v>
      </c>
      <c r="B57" s="64">
        <v>345</v>
      </c>
      <c r="C57" s="64">
        <v>362.3</v>
      </c>
      <c r="D57" s="4">
        <f t="shared" ref="D57:D120" si="34">IF(E57=0,0,IF(B57=0,1,IF(C57&lt;0,0,IF(C57/B57&gt;1.2,IF((C57/B57-1.2)*0.1+1.2&gt;1.3,1.3,(C57/B57-1.2)*0.1+1.2),C57/B57))))</f>
        <v>1.050144927536232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748.5</v>
      </c>
      <c r="O57" s="35">
        <v>981.3</v>
      </c>
      <c r="P57" s="4">
        <f t="shared" ref="P57:P120" si="35">IF(Q57=0,0,IF(N57=0,1,IF(O57&lt;0,0,IF(O57/N57&gt;1.2,IF((O57/N57-1.2)*0.1+1.2&gt;1.3,1.3,(O57/N57-1.2)*0.1+1.2),O57/N57))))</f>
        <v>1.2111022044088176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5" t="s">
        <v>380</v>
      </c>
      <c r="W57" s="5" t="s">
        <v>380</v>
      </c>
      <c r="X57" s="5" t="s">
        <v>380</v>
      </c>
      <c r="Y57" s="5" t="s">
        <v>380</v>
      </c>
      <c r="Z57" s="5">
        <v>694</v>
      </c>
      <c r="AA57" s="5">
        <v>689</v>
      </c>
      <c r="AB57" s="4">
        <f t="shared" ref="AB57:AB120" si="36">IF(AC57=0,0,IF(Z57=0,1,IF(AA57&lt;0,0,IF(AA57/Z57&gt;1.2,IF((AA57/Z57-1.2)*0.1+1.2&gt;1.3,1.3,(AA57/Z57-1.2)*0.1+1.2),AA57/Z57))))</f>
        <v>0.99279538904899134</v>
      </c>
      <c r="AC57" s="5">
        <v>20</v>
      </c>
      <c r="AD57" s="5" t="s">
        <v>360</v>
      </c>
      <c r="AE57" s="5" t="s">
        <v>360</v>
      </c>
      <c r="AF57" s="5" t="s">
        <v>360</v>
      </c>
      <c r="AG57" s="5" t="s">
        <v>360</v>
      </c>
      <c r="AH57" s="5" t="s">
        <v>360</v>
      </c>
      <c r="AI57" s="5" t="s">
        <v>360</v>
      </c>
      <c r="AJ57" s="5" t="s">
        <v>360</v>
      </c>
      <c r="AK57" s="5" t="s">
        <v>360</v>
      </c>
      <c r="AL57" s="5" t="s">
        <v>360</v>
      </c>
      <c r="AM57" s="5" t="s">
        <v>360</v>
      </c>
      <c r="AN57" s="5" t="s">
        <v>360</v>
      </c>
      <c r="AO57" s="5" t="s">
        <v>360</v>
      </c>
      <c r="AP57" s="43">
        <f>(D57*E57+P57*Q57+AB57*AC57)/(E57+Q57+AC57)</f>
        <v>1.0961928112630519</v>
      </c>
      <c r="AQ57" s="44">
        <v>1556</v>
      </c>
      <c r="AR57" s="35">
        <f t="shared" ref="AR57:AR120" si="37">AQ57/11*6</f>
        <v>848.72727272727275</v>
      </c>
      <c r="AS57" s="35">
        <f t="shared" ref="AS57:AS120" si="38">ROUND(AP57*AR57,1)</f>
        <v>930.4</v>
      </c>
      <c r="AT57" s="35">
        <f t="shared" ref="AT57:AT120" si="39">AS57-AR57</f>
        <v>81.672727272727229</v>
      </c>
      <c r="AU57" s="35">
        <v>177.9</v>
      </c>
      <c r="AV57" s="35">
        <v>172.1</v>
      </c>
      <c r="AW57" s="35">
        <v>134.5</v>
      </c>
      <c r="AX57" s="35">
        <v>80.900000000000006</v>
      </c>
      <c r="AY57" s="35">
        <v>138</v>
      </c>
      <c r="AZ57" s="35"/>
      <c r="BA57" s="35">
        <f t="shared" ref="BA57:BA120" si="40">ROUND(AS57-SUM(AU57:AZ57),1)</f>
        <v>227</v>
      </c>
      <c r="BB57" s="86"/>
      <c r="BC57" s="35">
        <f t="shared" ref="BC57:BC120" si="41">IF(OR(BA57&lt;0,BB57="+"),0,BA57)</f>
        <v>227</v>
      </c>
      <c r="BD57" s="35">
        <v>0</v>
      </c>
      <c r="BE57" s="35">
        <f t="shared" ref="BE57:BE120" si="42">ROUND(BC57+BD57,1)</f>
        <v>227</v>
      </c>
      <c r="BF57" s="35"/>
      <c r="BG57" s="35">
        <f t="shared" ref="BG57:BG120" si="43">IF((BE57-BF57)&gt;0,ROUND(BE57-BF57,1),0)</f>
        <v>227</v>
      </c>
      <c r="BH57" s="86"/>
      <c r="BI57" s="86"/>
      <c r="BJ57" s="86"/>
      <c r="BK57" s="86"/>
      <c r="BL57" s="86"/>
      <c r="BM57" s="86"/>
      <c r="BN57" s="35">
        <f t="shared" si="14"/>
        <v>227</v>
      </c>
      <c r="BO57" s="70"/>
      <c r="BP57" s="1"/>
      <c r="BQ57" s="1"/>
      <c r="BR57" s="1"/>
      <c r="BS57" s="1"/>
      <c r="BT57" s="1"/>
      <c r="BU57" s="1"/>
      <c r="BV57" s="1"/>
      <c r="BW57" s="1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10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10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10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10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10"/>
      <c r="HD57" s="9"/>
      <c r="HE57" s="9"/>
    </row>
    <row r="58" spans="1:213" s="2" customFormat="1" ht="17.149999999999999" customHeight="1">
      <c r="A58" s="14" t="s">
        <v>45</v>
      </c>
      <c r="B58" s="64">
        <v>38500</v>
      </c>
      <c r="C58" s="64">
        <v>40950</v>
      </c>
      <c r="D58" s="4">
        <f t="shared" si="34"/>
        <v>1.0636363636363637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3941.3</v>
      </c>
      <c r="O58" s="35">
        <v>3343.2</v>
      </c>
      <c r="P58" s="4">
        <f t="shared" si="35"/>
        <v>0.84824803998680631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5" t="s">
        <v>380</v>
      </c>
      <c r="W58" s="5" t="s">
        <v>380</v>
      </c>
      <c r="X58" s="5" t="s">
        <v>380</v>
      </c>
      <c r="Y58" s="5" t="s">
        <v>380</v>
      </c>
      <c r="Z58" s="5">
        <v>1237</v>
      </c>
      <c r="AA58" s="5">
        <v>1297</v>
      </c>
      <c r="AB58" s="4">
        <f t="shared" si="36"/>
        <v>1.0485044462409054</v>
      </c>
      <c r="AC58" s="5">
        <v>20</v>
      </c>
      <c r="AD58" s="5" t="s">
        <v>360</v>
      </c>
      <c r="AE58" s="5" t="s">
        <v>360</v>
      </c>
      <c r="AF58" s="5" t="s">
        <v>360</v>
      </c>
      <c r="AG58" s="5" t="s">
        <v>360</v>
      </c>
      <c r="AH58" s="5" t="s">
        <v>360</v>
      </c>
      <c r="AI58" s="5" t="s">
        <v>360</v>
      </c>
      <c r="AJ58" s="5" t="s">
        <v>360</v>
      </c>
      <c r="AK58" s="5" t="s">
        <v>360</v>
      </c>
      <c r="AL58" s="5" t="s">
        <v>360</v>
      </c>
      <c r="AM58" s="5" t="s">
        <v>360</v>
      </c>
      <c r="AN58" s="5" t="s">
        <v>360</v>
      </c>
      <c r="AO58" s="5" t="s">
        <v>360</v>
      </c>
      <c r="AP58" s="43">
        <f t="shared" ref="AP58:AP121" si="44">(D58*E58+P58*Q58+AB58*AC58)/(E58+Q58+AC58)</f>
        <v>0.96118292317191234</v>
      </c>
      <c r="AQ58" s="44">
        <v>1837</v>
      </c>
      <c r="AR58" s="35">
        <f t="shared" si="37"/>
        <v>1002</v>
      </c>
      <c r="AS58" s="35">
        <f t="shared" si="38"/>
        <v>963.1</v>
      </c>
      <c r="AT58" s="35">
        <f t="shared" si="39"/>
        <v>-38.899999999999977</v>
      </c>
      <c r="AU58" s="35">
        <v>199.5</v>
      </c>
      <c r="AV58" s="35">
        <v>198.9</v>
      </c>
      <c r="AW58" s="35">
        <v>161.5</v>
      </c>
      <c r="AX58" s="35">
        <v>144.5</v>
      </c>
      <c r="AY58" s="35">
        <v>167.2</v>
      </c>
      <c r="AZ58" s="35"/>
      <c r="BA58" s="35">
        <f t="shared" si="40"/>
        <v>91.5</v>
      </c>
      <c r="BB58" s="86"/>
      <c r="BC58" s="35">
        <f t="shared" si="41"/>
        <v>91.5</v>
      </c>
      <c r="BD58" s="35">
        <v>0</v>
      </c>
      <c r="BE58" s="35">
        <f t="shared" si="42"/>
        <v>91.5</v>
      </c>
      <c r="BF58" s="35"/>
      <c r="BG58" s="35">
        <f t="shared" si="43"/>
        <v>91.5</v>
      </c>
      <c r="BH58" s="86"/>
      <c r="BI58" s="86"/>
      <c r="BJ58" s="86"/>
      <c r="BK58" s="86"/>
      <c r="BL58" s="86"/>
      <c r="BM58" s="86"/>
      <c r="BN58" s="35">
        <f t="shared" si="14"/>
        <v>91.5</v>
      </c>
      <c r="BO58" s="70"/>
      <c r="BP58" s="1"/>
      <c r="BQ58" s="1"/>
      <c r="BR58" s="1"/>
      <c r="BS58" s="1"/>
      <c r="BT58" s="1"/>
      <c r="BU58" s="1"/>
      <c r="BV58" s="1"/>
      <c r="BW58" s="1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10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10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10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10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10"/>
      <c r="HD58" s="9"/>
      <c r="HE58" s="9"/>
    </row>
    <row r="59" spans="1:213" s="2" customFormat="1" ht="17.149999999999999" customHeight="1">
      <c r="A59" s="14" t="s">
        <v>46</v>
      </c>
      <c r="B59" s="64">
        <v>3610</v>
      </c>
      <c r="C59" s="64">
        <v>3130.7</v>
      </c>
      <c r="D59" s="4">
        <f t="shared" si="34"/>
        <v>0.86722991689750684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548.6</v>
      </c>
      <c r="O59" s="35">
        <v>493.7</v>
      </c>
      <c r="P59" s="4">
        <f t="shared" si="35"/>
        <v>0.89992708713087854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5" t="s">
        <v>380</v>
      </c>
      <c r="W59" s="5" t="s">
        <v>380</v>
      </c>
      <c r="X59" s="5" t="s">
        <v>380</v>
      </c>
      <c r="Y59" s="5" t="s">
        <v>380</v>
      </c>
      <c r="Z59" s="5">
        <v>571</v>
      </c>
      <c r="AA59" s="5">
        <v>573</v>
      </c>
      <c r="AB59" s="4">
        <f t="shared" si="36"/>
        <v>1.0035026269702276</v>
      </c>
      <c r="AC59" s="5">
        <v>20</v>
      </c>
      <c r="AD59" s="5" t="s">
        <v>360</v>
      </c>
      <c r="AE59" s="5" t="s">
        <v>360</v>
      </c>
      <c r="AF59" s="5" t="s">
        <v>360</v>
      </c>
      <c r="AG59" s="5" t="s">
        <v>360</v>
      </c>
      <c r="AH59" s="5" t="s">
        <v>360</v>
      </c>
      <c r="AI59" s="5" t="s">
        <v>360</v>
      </c>
      <c r="AJ59" s="5" t="s">
        <v>360</v>
      </c>
      <c r="AK59" s="5" t="s">
        <v>360</v>
      </c>
      <c r="AL59" s="5" t="s">
        <v>360</v>
      </c>
      <c r="AM59" s="5" t="s">
        <v>360</v>
      </c>
      <c r="AN59" s="5" t="s">
        <v>360</v>
      </c>
      <c r="AO59" s="5" t="s">
        <v>360</v>
      </c>
      <c r="AP59" s="43">
        <f t="shared" si="44"/>
        <v>0.94232764147799253</v>
      </c>
      <c r="AQ59" s="44">
        <v>1370</v>
      </c>
      <c r="AR59" s="35">
        <f t="shared" si="37"/>
        <v>747.27272727272725</v>
      </c>
      <c r="AS59" s="35">
        <f t="shared" si="38"/>
        <v>704.2</v>
      </c>
      <c r="AT59" s="35">
        <f t="shared" si="39"/>
        <v>-43.072727272727207</v>
      </c>
      <c r="AU59" s="35">
        <v>151.5</v>
      </c>
      <c r="AV59" s="35">
        <v>151.19999999999999</v>
      </c>
      <c r="AW59" s="35">
        <v>92.3</v>
      </c>
      <c r="AX59" s="35">
        <v>113.8</v>
      </c>
      <c r="AY59" s="35">
        <v>148.80000000000001</v>
      </c>
      <c r="AZ59" s="35"/>
      <c r="BA59" s="35">
        <f t="shared" si="40"/>
        <v>46.6</v>
      </c>
      <c r="BB59" s="86"/>
      <c r="BC59" s="35">
        <f t="shared" si="41"/>
        <v>46.6</v>
      </c>
      <c r="BD59" s="35">
        <v>0</v>
      </c>
      <c r="BE59" s="35">
        <f t="shared" si="42"/>
        <v>46.6</v>
      </c>
      <c r="BF59" s="35"/>
      <c r="BG59" s="35">
        <f t="shared" si="43"/>
        <v>46.6</v>
      </c>
      <c r="BH59" s="86"/>
      <c r="BI59" s="86"/>
      <c r="BJ59" s="86"/>
      <c r="BK59" s="86"/>
      <c r="BL59" s="86"/>
      <c r="BM59" s="86"/>
      <c r="BN59" s="35">
        <f t="shared" si="14"/>
        <v>46.6</v>
      </c>
      <c r="BO59" s="70"/>
      <c r="BP59" s="1"/>
      <c r="BQ59" s="1"/>
      <c r="BR59" s="1"/>
      <c r="BS59" s="1"/>
      <c r="BT59" s="1"/>
      <c r="BU59" s="1"/>
      <c r="BV59" s="1"/>
      <c r="BW59" s="1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10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10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10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10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10"/>
      <c r="HD59" s="9"/>
      <c r="HE59" s="9"/>
    </row>
    <row r="60" spans="1:213" s="2" customFormat="1" ht="17.149999999999999" customHeight="1">
      <c r="A60" s="14" t="s">
        <v>47</v>
      </c>
      <c r="B60" s="64">
        <v>0</v>
      </c>
      <c r="C60" s="64">
        <v>0</v>
      </c>
      <c r="D60" s="4">
        <f t="shared" si="34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488.9</v>
      </c>
      <c r="O60" s="35">
        <v>487.2</v>
      </c>
      <c r="P60" s="4">
        <f t="shared" si="35"/>
        <v>0.99652280629985679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5" t="s">
        <v>380</v>
      </c>
      <c r="W60" s="5" t="s">
        <v>380</v>
      </c>
      <c r="X60" s="5" t="s">
        <v>380</v>
      </c>
      <c r="Y60" s="5" t="s">
        <v>380</v>
      </c>
      <c r="Z60" s="5">
        <v>728</v>
      </c>
      <c r="AA60" s="5">
        <v>796</v>
      </c>
      <c r="AB60" s="4">
        <f t="shared" si="36"/>
        <v>1.0934065934065933</v>
      </c>
      <c r="AC60" s="5">
        <v>20</v>
      </c>
      <c r="AD60" s="5" t="s">
        <v>360</v>
      </c>
      <c r="AE60" s="5" t="s">
        <v>360</v>
      </c>
      <c r="AF60" s="5" t="s">
        <v>360</v>
      </c>
      <c r="AG60" s="5" t="s">
        <v>360</v>
      </c>
      <c r="AH60" s="5" t="s">
        <v>360</v>
      </c>
      <c r="AI60" s="5" t="s">
        <v>360</v>
      </c>
      <c r="AJ60" s="5" t="s">
        <v>360</v>
      </c>
      <c r="AK60" s="5" t="s">
        <v>360</v>
      </c>
      <c r="AL60" s="5" t="s">
        <v>360</v>
      </c>
      <c r="AM60" s="5" t="s">
        <v>360</v>
      </c>
      <c r="AN60" s="5" t="s">
        <v>360</v>
      </c>
      <c r="AO60" s="5" t="s">
        <v>360</v>
      </c>
      <c r="AP60" s="43">
        <f t="shared" si="44"/>
        <v>1.0449646998532249</v>
      </c>
      <c r="AQ60" s="44">
        <v>870</v>
      </c>
      <c r="AR60" s="35">
        <f t="shared" si="37"/>
        <v>474.54545454545456</v>
      </c>
      <c r="AS60" s="35">
        <f t="shared" si="38"/>
        <v>495.9</v>
      </c>
      <c r="AT60" s="35">
        <f t="shared" si="39"/>
        <v>21.354545454545416</v>
      </c>
      <c r="AU60" s="35">
        <v>63.4</v>
      </c>
      <c r="AV60" s="35">
        <v>46.5</v>
      </c>
      <c r="AW60" s="35">
        <v>125.7</v>
      </c>
      <c r="AX60" s="35">
        <v>54.5</v>
      </c>
      <c r="AY60" s="35">
        <v>100.9</v>
      </c>
      <c r="AZ60" s="35">
        <v>40.1</v>
      </c>
      <c r="BA60" s="35">
        <f t="shared" si="40"/>
        <v>64.8</v>
      </c>
      <c r="BB60" s="86"/>
      <c r="BC60" s="35">
        <f t="shared" si="41"/>
        <v>64.8</v>
      </c>
      <c r="BD60" s="35">
        <v>0</v>
      </c>
      <c r="BE60" s="35">
        <f t="shared" si="42"/>
        <v>64.8</v>
      </c>
      <c r="BF60" s="35"/>
      <c r="BG60" s="35">
        <f t="shared" si="43"/>
        <v>64.8</v>
      </c>
      <c r="BH60" s="86"/>
      <c r="BI60" s="86"/>
      <c r="BJ60" s="86"/>
      <c r="BK60" s="86"/>
      <c r="BL60" s="86"/>
      <c r="BM60" s="86"/>
      <c r="BN60" s="35">
        <f t="shared" si="14"/>
        <v>64.8</v>
      </c>
      <c r="BO60" s="70"/>
      <c r="BP60" s="1"/>
      <c r="BQ60" s="1"/>
      <c r="BR60" s="1"/>
      <c r="BS60" s="1"/>
      <c r="BT60" s="1"/>
      <c r="BU60" s="1"/>
      <c r="BV60" s="1"/>
      <c r="BW60" s="1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10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10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10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10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10"/>
      <c r="HD60" s="9"/>
      <c r="HE60" s="9"/>
    </row>
    <row r="61" spans="1:213" s="2" customFormat="1" ht="17.149999999999999" customHeight="1">
      <c r="A61" s="14" t="s">
        <v>48</v>
      </c>
      <c r="B61" s="64">
        <v>941</v>
      </c>
      <c r="C61" s="64">
        <v>885.8</v>
      </c>
      <c r="D61" s="4">
        <f t="shared" si="34"/>
        <v>0.94133900106269919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400.4</v>
      </c>
      <c r="O61" s="35">
        <v>559.20000000000005</v>
      </c>
      <c r="P61" s="4">
        <f t="shared" si="35"/>
        <v>1.2196603396603396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5" t="s">
        <v>380</v>
      </c>
      <c r="W61" s="5" t="s">
        <v>380</v>
      </c>
      <c r="X61" s="5" t="s">
        <v>380</v>
      </c>
      <c r="Y61" s="5" t="s">
        <v>380</v>
      </c>
      <c r="Z61" s="5">
        <v>960</v>
      </c>
      <c r="AA61" s="5">
        <v>1007</v>
      </c>
      <c r="AB61" s="4">
        <f t="shared" si="36"/>
        <v>1.0489583333333334</v>
      </c>
      <c r="AC61" s="5">
        <v>20</v>
      </c>
      <c r="AD61" s="5" t="s">
        <v>360</v>
      </c>
      <c r="AE61" s="5" t="s">
        <v>360</v>
      </c>
      <c r="AF61" s="5" t="s">
        <v>360</v>
      </c>
      <c r="AG61" s="5" t="s">
        <v>360</v>
      </c>
      <c r="AH61" s="5" t="s">
        <v>360</v>
      </c>
      <c r="AI61" s="5" t="s">
        <v>360</v>
      </c>
      <c r="AJ61" s="5" t="s">
        <v>360</v>
      </c>
      <c r="AK61" s="5" t="s">
        <v>360</v>
      </c>
      <c r="AL61" s="5" t="s">
        <v>360</v>
      </c>
      <c r="AM61" s="5" t="s">
        <v>360</v>
      </c>
      <c r="AN61" s="5" t="s">
        <v>360</v>
      </c>
      <c r="AO61" s="5" t="s">
        <v>360</v>
      </c>
      <c r="AP61" s="43">
        <f t="shared" si="44"/>
        <v>1.1128681881152658</v>
      </c>
      <c r="AQ61" s="44">
        <v>1932</v>
      </c>
      <c r="AR61" s="35">
        <f t="shared" si="37"/>
        <v>1053.8181818181818</v>
      </c>
      <c r="AS61" s="35">
        <f t="shared" si="38"/>
        <v>1172.8</v>
      </c>
      <c r="AT61" s="35">
        <f t="shared" si="39"/>
        <v>118.9818181818182</v>
      </c>
      <c r="AU61" s="35">
        <v>222.7</v>
      </c>
      <c r="AV61" s="35">
        <v>215.8</v>
      </c>
      <c r="AW61" s="35">
        <v>159.9</v>
      </c>
      <c r="AX61" s="35">
        <v>196</v>
      </c>
      <c r="AY61" s="35">
        <v>141.19999999999999</v>
      </c>
      <c r="AZ61" s="35"/>
      <c r="BA61" s="35">
        <f t="shared" si="40"/>
        <v>237.2</v>
      </c>
      <c r="BB61" s="86"/>
      <c r="BC61" s="35">
        <f t="shared" si="41"/>
        <v>237.2</v>
      </c>
      <c r="BD61" s="35">
        <v>0</v>
      </c>
      <c r="BE61" s="35">
        <f t="shared" si="42"/>
        <v>237.2</v>
      </c>
      <c r="BF61" s="35"/>
      <c r="BG61" s="35">
        <f t="shared" si="43"/>
        <v>237.2</v>
      </c>
      <c r="BH61" s="86"/>
      <c r="BI61" s="86"/>
      <c r="BJ61" s="86"/>
      <c r="BK61" s="86"/>
      <c r="BL61" s="86"/>
      <c r="BM61" s="86"/>
      <c r="BN61" s="35">
        <f t="shared" si="14"/>
        <v>237.2</v>
      </c>
      <c r="BO61" s="70"/>
      <c r="BP61" s="1"/>
      <c r="BQ61" s="1"/>
      <c r="BR61" s="1"/>
      <c r="BS61" s="1"/>
      <c r="BT61" s="1"/>
      <c r="BU61" s="1"/>
      <c r="BV61" s="1"/>
      <c r="BW61" s="1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10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10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10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10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10"/>
      <c r="HD61" s="9"/>
      <c r="HE61" s="9"/>
    </row>
    <row r="62" spans="1:213" s="2" customFormat="1" ht="17.149999999999999" customHeight="1">
      <c r="A62" s="18" t="s">
        <v>49</v>
      </c>
      <c r="B62" s="6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35"/>
      <c r="BE62" s="35"/>
      <c r="BF62" s="35"/>
      <c r="BG62" s="35"/>
      <c r="BH62" s="86"/>
      <c r="BI62" s="86"/>
      <c r="BJ62" s="86"/>
      <c r="BK62" s="86"/>
      <c r="BL62" s="86"/>
      <c r="BM62" s="86"/>
      <c r="BN62" s="35"/>
      <c r="BO62" s="70"/>
      <c r="BP62" s="1"/>
      <c r="BQ62" s="1"/>
      <c r="BR62" s="1"/>
      <c r="BS62" s="1"/>
      <c r="BT62" s="1"/>
      <c r="BU62" s="1"/>
      <c r="BV62" s="1"/>
      <c r="BW62" s="1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10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10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10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10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10"/>
      <c r="HD62" s="9"/>
      <c r="HE62" s="9"/>
    </row>
    <row r="63" spans="1:213" s="2" customFormat="1" ht="17.149999999999999" customHeight="1">
      <c r="A63" s="14" t="s">
        <v>50</v>
      </c>
      <c r="B63" s="64">
        <v>5198425</v>
      </c>
      <c r="C63" s="64">
        <v>5115700.9000000004</v>
      </c>
      <c r="D63" s="4">
        <f t="shared" si="34"/>
        <v>0.98408669933681847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21966.7</v>
      </c>
      <c r="O63" s="35">
        <v>20474.400000000001</v>
      </c>
      <c r="P63" s="4">
        <f t="shared" si="35"/>
        <v>0.9320653534668385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5" t="s">
        <v>380</v>
      </c>
      <c r="W63" s="5" t="s">
        <v>380</v>
      </c>
      <c r="X63" s="5" t="s">
        <v>380</v>
      </c>
      <c r="Y63" s="5" t="s">
        <v>380</v>
      </c>
      <c r="Z63" s="5">
        <v>55</v>
      </c>
      <c r="AA63" s="5">
        <v>55</v>
      </c>
      <c r="AB63" s="4">
        <f t="shared" si="36"/>
        <v>1</v>
      </c>
      <c r="AC63" s="5">
        <v>20</v>
      </c>
      <c r="AD63" s="5" t="s">
        <v>360</v>
      </c>
      <c r="AE63" s="5" t="s">
        <v>360</v>
      </c>
      <c r="AF63" s="5" t="s">
        <v>360</v>
      </c>
      <c r="AG63" s="5" t="s">
        <v>360</v>
      </c>
      <c r="AH63" s="5" t="s">
        <v>360</v>
      </c>
      <c r="AI63" s="5" t="s">
        <v>360</v>
      </c>
      <c r="AJ63" s="5" t="s">
        <v>360</v>
      </c>
      <c r="AK63" s="5" t="s">
        <v>360</v>
      </c>
      <c r="AL63" s="5" t="s">
        <v>360</v>
      </c>
      <c r="AM63" s="5" t="s">
        <v>360</v>
      </c>
      <c r="AN63" s="5" t="s">
        <v>360</v>
      </c>
      <c r="AO63" s="5" t="s">
        <v>360</v>
      </c>
      <c r="AP63" s="43">
        <f t="shared" si="44"/>
        <v>0.96803867924490794</v>
      </c>
      <c r="AQ63" s="44">
        <v>830</v>
      </c>
      <c r="AR63" s="35">
        <f t="shared" si="37"/>
        <v>452.72727272727275</v>
      </c>
      <c r="AS63" s="35">
        <f t="shared" si="38"/>
        <v>438.3</v>
      </c>
      <c r="AT63" s="35">
        <f t="shared" si="39"/>
        <v>-14.427272727272737</v>
      </c>
      <c r="AU63" s="35">
        <v>62.3</v>
      </c>
      <c r="AV63" s="35">
        <v>76.599999999999994</v>
      </c>
      <c r="AW63" s="35">
        <v>97.8</v>
      </c>
      <c r="AX63" s="35">
        <v>78.900000000000006</v>
      </c>
      <c r="AY63" s="35">
        <v>57</v>
      </c>
      <c r="AZ63" s="35">
        <v>0.5</v>
      </c>
      <c r="BA63" s="35">
        <f t="shared" si="40"/>
        <v>65.2</v>
      </c>
      <c r="BB63" s="86"/>
      <c r="BC63" s="35">
        <f t="shared" si="41"/>
        <v>65.2</v>
      </c>
      <c r="BD63" s="35">
        <v>0</v>
      </c>
      <c r="BE63" s="35">
        <f t="shared" si="42"/>
        <v>65.2</v>
      </c>
      <c r="BF63" s="35"/>
      <c r="BG63" s="35">
        <f t="shared" si="43"/>
        <v>65.2</v>
      </c>
      <c r="BH63" s="86"/>
      <c r="BI63" s="86"/>
      <c r="BJ63" s="86"/>
      <c r="BK63" s="86"/>
      <c r="BL63" s="86"/>
      <c r="BM63" s="86"/>
      <c r="BN63" s="35">
        <f t="shared" si="14"/>
        <v>65.2</v>
      </c>
      <c r="BO63" s="70"/>
      <c r="BP63" s="1"/>
      <c r="BQ63" s="1"/>
      <c r="BR63" s="1"/>
      <c r="BS63" s="1"/>
      <c r="BT63" s="1"/>
      <c r="BU63" s="1"/>
      <c r="BV63" s="1"/>
      <c r="BW63" s="1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10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10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10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10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10"/>
      <c r="HD63" s="9"/>
      <c r="HE63" s="9"/>
    </row>
    <row r="64" spans="1:213" s="2" customFormat="1" ht="17.149999999999999" customHeight="1">
      <c r="A64" s="14" t="s">
        <v>51</v>
      </c>
      <c r="B64" s="64">
        <v>160</v>
      </c>
      <c r="C64" s="64">
        <v>180</v>
      </c>
      <c r="D64" s="4">
        <f t="shared" si="34"/>
        <v>1.125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324</v>
      </c>
      <c r="O64" s="35">
        <v>218.9</v>
      </c>
      <c r="P64" s="4">
        <f t="shared" si="35"/>
        <v>0.67561728395061726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5" t="s">
        <v>380</v>
      </c>
      <c r="W64" s="5" t="s">
        <v>380</v>
      </c>
      <c r="X64" s="5" t="s">
        <v>380</v>
      </c>
      <c r="Y64" s="5" t="s">
        <v>380</v>
      </c>
      <c r="Z64" s="5">
        <v>369</v>
      </c>
      <c r="AA64" s="5">
        <v>359</v>
      </c>
      <c r="AB64" s="4">
        <f t="shared" si="36"/>
        <v>0.97289972899728994</v>
      </c>
      <c r="AC64" s="5">
        <v>20</v>
      </c>
      <c r="AD64" s="5" t="s">
        <v>360</v>
      </c>
      <c r="AE64" s="5" t="s">
        <v>360</v>
      </c>
      <c r="AF64" s="5" t="s">
        <v>360</v>
      </c>
      <c r="AG64" s="5" t="s">
        <v>360</v>
      </c>
      <c r="AH64" s="5" t="s">
        <v>360</v>
      </c>
      <c r="AI64" s="5" t="s">
        <v>360</v>
      </c>
      <c r="AJ64" s="5" t="s">
        <v>360</v>
      </c>
      <c r="AK64" s="5" t="s">
        <v>360</v>
      </c>
      <c r="AL64" s="5" t="s">
        <v>360</v>
      </c>
      <c r="AM64" s="5" t="s">
        <v>360</v>
      </c>
      <c r="AN64" s="5" t="s">
        <v>360</v>
      </c>
      <c r="AO64" s="5" t="s">
        <v>360</v>
      </c>
      <c r="AP64" s="43">
        <f t="shared" si="44"/>
        <v>0.85767422797684767</v>
      </c>
      <c r="AQ64" s="44">
        <v>577</v>
      </c>
      <c r="AR64" s="35">
        <f t="shared" si="37"/>
        <v>314.72727272727275</v>
      </c>
      <c r="AS64" s="35">
        <f t="shared" si="38"/>
        <v>269.89999999999998</v>
      </c>
      <c r="AT64" s="35">
        <f t="shared" si="39"/>
        <v>-44.827272727272771</v>
      </c>
      <c r="AU64" s="35">
        <v>26.9</v>
      </c>
      <c r="AV64" s="35">
        <v>36.6</v>
      </c>
      <c r="AW64" s="35">
        <v>76.3</v>
      </c>
      <c r="AX64" s="35">
        <v>49.8</v>
      </c>
      <c r="AY64" s="35">
        <v>64.400000000000006</v>
      </c>
      <c r="AZ64" s="35"/>
      <c r="BA64" s="35">
        <f t="shared" si="40"/>
        <v>15.9</v>
      </c>
      <c r="BB64" s="86"/>
      <c r="BC64" s="35">
        <f t="shared" si="41"/>
        <v>15.9</v>
      </c>
      <c r="BD64" s="35">
        <v>0</v>
      </c>
      <c r="BE64" s="35">
        <f t="shared" si="42"/>
        <v>15.9</v>
      </c>
      <c r="BF64" s="35"/>
      <c r="BG64" s="35">
        <f t="shared" si="43"/>
        <v>15.9</v>
      </c>
      <c r="BH64" s="86"/>
      <c r="BI64" s="86"/>
      <c r="BJ64" s="86"/>
      <c r="BK64" s="86"/>
      <c r="BL64" s="86"/>
      <c r="BM64" s="86"/>
      <c r="BN64" s="35">
        <f t="shared" si="14"/>
        <v>15.9</v>
      </c>
      <c r="BO64" s="70"/>
      <c r="BP64" s="1"/>
      <c r="BQ64" s="1"/>
      <c r="BR64" s="1"/>
      <c r="BS64" s="1"/>
      <c r="BT64" s="1"/>
      <c r="BU64" s="1"/>
      <c r="BV64" s="1"/>
      <c r="BW64" s="1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10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10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10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10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10"/>
      <c r="HD64" s="9"/>
      <c r="HE64" s="9"/>
    </row>
    <row r="65" spans="1:213" s="2" customFormat="1" ht="17.149999999999999" customHeight="1">
      <c r="A65" s="14" t="s">
        <v>52</v>
      </c>
      <c r="B65" s="64">
        <v>0</v>
      </c>
      <c r="C65" s="64">
        <v>0</v>
      </c>
      <c r="D65" s="4">
        <f t="shared" si="34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2721</v>
      </c>
      <c r="O65" s="35">
        <v>1771.5</v>
      </c>
      <c r="P65" s="4">
        <f t="shared" si="35"/>
        <v>0.65104740904079383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5" t="s">
        <v>380</v>
      </c>
      <c r="W65" s="5" t="s">
        <v>380</v>
      </c>
      <c r="X65" s="5" t="s">
        <v>380</v>
      </c>
      <c r="Y65" s="5" t="s">
        <v>380</v>
      </c>
      <c r="Z65" s="5">
        <v>110</v>
      </c>
      <c r="AA65" s="5">
        <v>108</v>
      </c>
      <c r="AB65" s="4">
        <f t="shared" si="36"/>
        <v>0.98181818181818181</v>
      </c>
      <c r="AC65" s="5">
        <v>20</v>
      </c>
      <c r="AD65" s="5" t="s">
        <v>360</v>
      </c>
      <c r="AE65" s="5" t="s">
        <v>360</v>
      </c>
      <c r="AF65" s="5" t="s">
        <v>360</v>
      </c>
      <c r="AG65" s="5" t="s">
        <v>360</v>
      </c>
      <c r="AH65" s="5" t="s">
        <v>360</v>
      </c>
      <c r="AI65" s="5" t="s">
        <v>360</v>
      </c>
      <c r="AJ65" s="5" t="s">
        <v>360</v>
      </c>
      <c r="AK65" s="5" t="s">
        <v>360</v>
      </c>
      <c r="AL65" s="5" t="s">
        <v>360</v>
      </c>
      <c r="AM65" s="5" t="s">
        <v>360</v>
      </c>
      <c r="AN65" s="5" t="s">
        <v>360</v>
      </c>
      <c r="AO65" s="5" t="s">
        <v>360</v>
      </c>
      <c r="AP65" s="43">
        <f t="shared" si="44"/>
        <v>0.81643279542948777</v>
      </c>
      <c r="AQ65" s="44">
        <v>750</v>
      </c>
      <c r="AR65" s="35">
        <f t="shared" si="37"/>
        <v>409.09090909090912</v>
      </c>
      <c r="AS65" s="35">
        <f t="shared" si="38"/>
        <v>334</v>
      </c>
      <c r="AT65" s="35">
        <f t="shared" si="39"/>
        <v>-75.090909090909122</v>
      </c>
      <c r="AU65" s="35">
        <v>77.2</v>
      </c>
      <c r="AV65" s="35">
        <v>10.5</v>
      </c>
      <c r="AW65" s="35">
        <v>66</v>
      </c>
      <c r="AX65" s="35">
        <v>83.5</v>
      </c>
      <c r="AY65" s="35">
        <v>85.4</v>
      </c>
      <c r="AZ65" s="35"/>
      <c r="BA65" s="35">
        <f t="shared" si="40"/>
        <v>11.4</v>
      </c>
      <c r="BB65" s="86"/>
      <c r="BC65" s="35">
        <f t="shared" si="41"/>
        <v>11.4</v>
      </c>
      <c r="BD65" s="35">
        <v>0</v>
      </c>
      <c r="BE65" s="35">
        <f t="shared" si="42"/>
        <v>11.4</v>
      </c>
      <c r="BF65" s="35"/>
      <c r="BG65" s="35">
        <f t="shared" si="43"/>
        <v>11.4</v>
      </c>
      <c r="BH65" s="86"/>
      <c r="BI65" s="86"/>
      <c r="BJ65" s="86"/>
      <c r="BK65" s="86"/>
      <c r="BL65" s="86"/>
      <c r="BM65" s="86"/>
      <c r="BN65" s="35">
        <f t="shared" si="14"/>
        <v>11.4</v>
      </c>
      <c r="BO65" s="70"/>
      <c r="BP65" s="1"/>
      <c r="BQ65" s="1"/>
      <c r="BR65" s="1"/>
      <c r="BS65" s="1"/>
      <c r="BT65" s="1"/>
      <c r="BU65" s="1"/>
      <c r="BV65" s="1"/>
      <c r="BW65" s="1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10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10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10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10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10"/>
      <c r="HD65" s="9"/>
      <c r="HE65" s="9"/>
    </row>
    <row r="66" spans="1:213" s="2" customFormat="1" ht="17.149999999999999" customHeight="1">
      <c r="A66" s="14" t="s">
        <v>53</v>
      </c>
      <c r="B66" s="64">
        <v>0</v>
      </c>
      <c r="C66" s="64">
        <v>0</v>
      </c>
      <c r="D66" s="4">
        <f t="shared" si="34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1402.5</v>
      </c>
      <c r="O66" s="35">
        <v>415.9</v>
      </c>
      <c r="P66" s="4">
        <f t="shared" si="35"/>
        <v>0.29654188948306592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5" t="s">
        <v>380</v>
      </c>
      <c r="W66" s="5" t="s">
        <v>380</v>
      </c>
      <c r="X66" s="5" t="s">
        <v>380</v>
      </c>
      <c r="Y66" s="5" t="s">
        <v>380</v>
      </c>
      <c r="Z66" s="5">
        <v>606</v>
      </c>
      <c r="AA66" s="5">
        <v>606</v>
      </c>
      <c r="AB66" s="4">
        <f t="shared" si="36"/>
        <v>1</v>
      </c>
      <c r="AC66" s="5">
        <v>20</v>
      </c>
      <c r="AD66" s="5" t="s">
        <v>360</v>
      </c>
      <c r="AE66" s="5" t="s">
        <v>360</v>
      </c>
      <c r="AF66" s="5" t="s">
        <v>360</v>
      </c>
      <c r="AG66" s="5" t="s">
        <v>360</v>
      </c>
      <c r="AH66" s="5" t="s">
        <v>360</v>
      </c>
      <c r="AI66" s="5" t="s">
        <v>360</v>
      </c>
      <c r="AJ66" s="5" t="s">
        <v>360</v>
      </c>
      <c r="AK66" s="5" t="s">
        <v>360</v>
      </c>
      <c r="AL66" s="5" t="s">
        <v>360</v>
      </c>
      <c r="AM66" s="5" t="s">
        <v>360</v>
      </c>
      <c r="AN66" s="5" t="s">
        <v>360</v>
      </c>
      <c r="AO66" s="5" t="s">
        <v>360</v>
      </c>
      <c r="AP66" s="43">
        <f t="shared" si="44"/>
        <v>0.64827094474153291</v>
      </c>
      <c r="AQ66" s="44">
        <v>658</v>
      </c>
      <c r="AR66" s="35">
        <f t="shared" si="37"/>
        <v>358.90909090909093</v>
      </c>
      <c r="AS66" s="35">
        <f t="shared" si="38"/>
        <v>232.7</v>
      </c>
      <c r="AT66" s="35">
        <f t="shared" si="39"/>
        <v>-126.20909090909095</v>
      </c>
      <c r="AU66" s="35">
        <v>77.8</v>
      </c>
      <c r="AV66" s="35">
        <v>8.3000000000000007</v>
      </c>
      <c r="AW66" s="35">
        <v>56.2</v>
      </c>
      <c r="AX66" s="35">
        <v>63.8</v>
      </c>
      <c r="AY66" s="35">
        <v>31.6</v>
      </c>
      <c r="AZ66" s="35">
        <v>66.099999999999994</v>
      </c>
      <c r="BA66" s="35">
        <f t="shared" si="40"/>
        <v>-71.099999999999994</v>
      </c>
      <c r="BB66" s="86"/>
      <c r="BC66" s="35">
        <f t="shared" si="41"/>
        <v>0</v>
      </c>
      <c r="BD66" s="35">
        <v>0</v>
      </c>
      <c r="BE66" s="35">
        <f t="shared" si="42"/>
        <v>0</v>
      </c>
      <c r="BF66" s="35"/>
      <c r="BG66" s="35">
        <f t="shared" si="43"/>
        <v>0</v>
      </c>
      <c r="BH66" s="86"/>
      <c r="BI66" s="86"/>
      <c r="BJ66" s="86"/>
      <c r="BK66" s="86"/>
      <c r="BL66" s="86"/>
      <c r="BM66" s="86"/>
      <c r="BN66" s="35">
        <f t="shared" si="14"/>
        <v>0</v>
      </c>
      <c r="BO66" s="70"/>
      <c r="BP66" s="1"/>
      <c r="BQ66" s="1"/>
      <c r="BR66" s="1"/>
      <c r="BS66" s="1"/>
      <c r="BT66" s="1"/>
      <c r="BU66" s="1"/>
      <c r="BV66" s="1"/>
      <c r="BW66" s="1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10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10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10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10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10"/>
      <c r="HD66" s="9"/>
      <c r="HE66" s="9"/>
    </row>
    <row r="67" spans="1:213" s="2" customFormat="1" ht="17.149999999999999" customHeight="1">
      <c r="A67" s="14" t="s">
        <v>54</v>
      </c>
      <c r="B67" s="64">
        <v>0</v>
      </c>
      <c r="C67" s="64">
        <v>0</v>
      </c>
      <c r="D67" s="4">
        <f t="shared" si="34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648.79999999999995</v>
      </c>
      <c r="O67" s="35">
        <v>460.7</v>
      </c>
      <c r="P67" s="4">
        <f t="shared" si="35"/>
        <v>0.71008014796547481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5" t="s">
        <v>380</v>
      </c>
      <c r="W67" s="5" t="s">
        <v>380</v>
      </c>
      <c r="X67" s="5" t="s">
        <v>380</v>
      </c>
      <c r="Y67" s="5" t="s">
        <v>380</v>
      </c>
      <c r="Z67" s="5">
        <v>928</v>
      </c>
      <c r="AA67" s="5">
        <v>1033</v>
      </c>
      <c r="AB67" s="4">
        <f t="shared" si="36"/>
        <v>1.1131465517241379</v>
      </c>
      <c r="AC67" s="5">
        <v>20</v>
      </c>
      <c r="AD67" s="5" t="s">
        <v>360</v>
      </c>
      <c r="AE67" s="5" t="s">
        <v>360</v>
      </c>
      <c r="AF67" s="5" t="s">
        <v>360</v>
      </c>
      <c r="AG67" s="5" t="s">
        <v>360</v>
      </c>
      <c r="AH67" s="5" t="s">
        <v>360</v>
      </c>
      <c r="AI67" s="5" t="s">
        <v>360</v>
      </c>
      <c r="AJ67" s="5" t="s">
        <v>360</v>
      </c>
      <c r="AK67" s="5" t="s">
        <v>360</v>
      </c>
      <c r="AL67" s="5" t="s">
        <v>360</v>
      </c>
      <c r="AM67" s="5" t="s">
        <v>360</v>
      </c>
      <c r="AN67" s="5" t="s">
        <v>360</v>
      </c>
      <c r="AO67" s="5" t="s">
        <v>360</v>
      </c>
      <c r="AP67" s="43">
        <f t="shared" si="44"/>
        <v>0.91161334984480646</v>
      </c>
      <c r="AQ67" s="44">
        <v>1113</v>
      </c>
      <c r="AR67" s="35">
        <f t="shared" si="37"/>
        <v>607.09090909090912</v>
      </c>
      <c r="AS67" s="35">
        <f t="shared" si="38"/>
        <v>553.4</v>
      </c>
      <c r="AT67" s="35">
        <f t="shared" si="39"/>
        <v>-53.690909090909145</v>
      </c>
      <c r="AU67" s="35">
        <v>84.9</v>
      </c>
      <c r="AV67" s="35">
        <v>11.9</v>
      </c>
      <c r="AW67" s="35">
        <v>136.5</v>
      </c>
      <c r="AX67" s="35">
        <v>63</v>
      </c>
      <c r="AY67" s="35">
        <v>96.1</v>
      </c>
      <c r="AZ67" s="35">
        <v>44</v>
      </c>
      <c r="BA67" s="35">
        <f t="shared" si="40"/>
        <v>117</v>
      </c>
      <c r="BB67" s="86"/>
      <c r="BC67" s="35">
        <f t="shared" si="41"/>
        <v>117</v>
      </c>
      <c r="BD67" s="35">
        <v>0</v>
      </c>
      <c r="BE67" s="35">
        <f t="shared" si="42"/>
        <v>117</v>
      </c>
      <c r="BF67" s="35"/>
      <c r="BG67" s="35">
        <f t="shared" si="43"/>
        <v>117</v>
      </c>
      <c r="BH67" s="86"/>
      <c r="BI67" s="86"/>
      <c r="BJ67" s="86"/>
      <c r="BK67" s="86"/>
      <c r="BL67" s="86"/>
      <c r="BM67" s="86"/>
      <c r="BN67" s="35">
        <f t="shared" si="14"/>
        <v>117</v>
      </c>
      <c r="BO67" s="70"/>
      <c r="BP67" s="1"/>
      <c r="BQ67" s="1"/>
      <c r="BR67" s="1"/>
      <c r="BS67" s="1"/>
      <c r="BT67" s="1"/>
      <c r="BU67" s="1"/>
      <c r="BV67" s="1"/>
      <c r="BW67" s="1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10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10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10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10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10"/>
      <c r="HD67" s="9"/>
      <c r="HE67" s="9"/>
    </row>
    <row r="68" spans="1:213" s="2" customFormat="1" ht="17.149999999999999" customHeight="1">
      <c r="A68" s="14" t="s">
        <v>55</v>
      </c>
      <c r="B68" s="64">
        <v>0</v>
      </c>
      <c r="C68" s="64">
        <v>0</v>
      </c>
      <c r="D68" s="4">
        <f t="shared" si="34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285.2</v>
      </c>
      <c r="P68" s="4">
        <f t="shared" si="35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5" t="s">
        <v>380</v>
      </c>
      <c r="W68" s="5" t="s">
        <v>380</v>
      </c>
      <c r="X68" s="5" t="s">
        <v>380</v>
      </c>
      <c r="Y68" s="5" t="s">
        <v>380</v>
      </c>
      <c r="Z68" s="5">
        <v>334</v>
      </c>
      <c r="AA68" s="5">
        <v>305</v>
      </c>
      <c r="AB68" s="4">
        <f t="shared" si="36"/>
        <v>0.91317365269461082</v>
      </c>
      <c r="AC68" s="5">
        <v>20</v>
      </c>
      <c r="AD68" s="5" t="s">
        <v>360</v>
      </c>
      <c r="AE68" s="5" t="s">
        <v>360</v>
      </c>
      <c r="AF68" s="5" t="s">
        <v>360</v>
      </c>
      <c r="AG68" s="5" t="s">
        <v>360</v>
      </c>
      <c r="AH68" s="5" t="s">
        <v>360</v>
      </c>
      <c r="AI68" s="5" t="s">
        <v>360</v>
      </c>
      <c r="AJ68" s="5" t="s">
        <v>360</v>
      </c>
      <c r="AK68" s="5" t="s">
        <v>360</v>
      </c>
      <c r="AL68" s="5" t="s">
        <v>360</v>
      </c>
      <c r="AM68" s="5" t="s">
        <v>360</v>
      </c>
      <c r="AN68" s="5" t="s">
        <v>360</v>
      </c>
      <c r="AO68" s="5" t="s">
        <v>360</v>
      </c>
      <c r="AP68" s="43">
        <f t="shared" si="44"/>
        <v>0.9565868263473053</v>
      </c>
      <c r="AQ68" s="44">
        <v>1039</v>
      </c>
      <c r="AR68" s="35">
        <f t="shared" si="37"/>
        <v>566.72727272727275</v>
      </c>
      <c r="AS68" s="35">
        <f t="shared" si="38"/>
        <v>542.1</v>
      </c>
      <c r="AT68" s="35">
        <f t="shared" si="39"/>
        <v>-24.627272727272725</v>
      </c>
      <c r="AU68" s="35">
        <v>94.5</v>
      </c>
      <c r="AV68" s="35">
        <v>94.5</v>
      </c>
      <c r="AW68" s="35">
        <v>82.1</v>
      </c>
      <c r="AX68" s="35">
        <v>92.3</v>
      </c>
      <c r="AY68" s="35">
        <v>94.5</v>
      </c>
      <c r="AZ68" s="35"/>
      <c r="BA68" s="35">
        <f t="shared" si="40"/>
        <v>84.2</v>
      </c>
      <c r="BB68" s="86"/>
      <c r="BC68" s="35">
        <f t="shared" si="41"/>
        <v>84.2</v>
      </c>
      <c r="BD68" s="35">
        <v>0</v>
      </c>
      <c r="BE68" s="35">
        <f t="shared" si="42"/>
        <v>84.2</v>
      </c>
      <c r="BF68" s="35"/>
      <c r="BG68" s="35">
        <f t="shared" si="43"/>
        <v>84.2</v>
      </c>
      <c r="BH68" s="86"/>
      <c r="BI68" s="86"/>
      <c r="BJ68" s="86"/>
      <c r="BK68" s="86"/>
      <c r="BL68" s="86"/>
      <c r="BM68" s="86"/>
      <c r="BN68" s="35">
        <f t="shared" si="14"/>
        <v>84.2</v>
      </c>
      <c r="BO68" s="70"/>
      <c r="BP68" s="1"/>
      <c r="BQ68" s="1"/>
      <c r="BR68" s="1"/>
      <c r="BS68" s="1"/>
      <c r="BT68" s="1"/>
      <c r="BU68" s="1"/>
      <c r="BV68" s="1"/>
      <c r="BW68" s="1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10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10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10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10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10"/>
      <c r="HD68" s="9"/>
      <c r="HE68" s="9"/>
    </row>
    <row r="69" spans="1:213" s="2" customFormat="1" ht="17.149999999999999" customHeight="1">
      <c r="A69" s="14" t="s">
        <v>56</v>
      </c>
      <c r="B69" s="64">
        <v>0</v>
      </c>
      <c r="C69" s="64">
        <v>0</v>
      </c>
      <c r="D69" s="4">
        <f t="shared" si="34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517.20000000000005</v>
      </c>
      <c r="O69" s="35">
        <v>568.6</v>
      </c>
      <c r="P69" s="4">
        <f t="shared" si="35"/>
        <v>1.0993812838360402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5" t="s">
        <v>380</v>
      </c>
      <c r="W69" s="5" t="s">
        <v>380</v>
      </c>
      <c r="X69" s="5" t="s">
        <v>380</v>
      </c>
      <c r="Y69" s="5" t="s">
        <v>380</v>
      </c>
      <c r="Z69" s="5">
        <v>271</v>
      </c>
      <c r="AA69" s="5">
        <v>314</v>
      </c>
      <c r="AB69" s="4">
        <f t="shared" si="36"/>
        <v>1.1586715867158672</v>
      </c>
      <c r="AC69" s="5">
        <v>20</v>
      </c>
      <c r="AD69" s="5" t="s">
        <v>360</v>
      </c>
      <c r="AE69" s="5" t="s">
        <v>360</v>
      </c>
      <c r="AF69" s="5" t="s">
        <v>360</v>
      </c>
      <c r="AG69" s="5" t="s">
        <v>360</v>
      </c>
      <c r="AH69" s="5" t="s">
        <v>360</v>
      </c>
      <c r="AI69" s="5" t="s">
        <v>360</v>
      </c>
      <c r="AJ69" s="5" t="s">
        <v>360</v>
      </c>
      <c r="AK69" s="5" t="s">
        <v>360</v>
      </c>
      <c r="AL69" s="5" t="s">
        <v>360</v>
      </c>
      <c r="AM69" s="5" t="s">
        <v>360</v>
      </c>
      <c r="AN69" s="5" t="s">
        <v>360</v>
      </c>
      <c r="AO69" s="5" t="s">
        <v>360</v>
      </c>
      <c r="AP69" s="43">
        <f t="shared" si="44"/>
        <v>1.1290264352759536</v>
      </c>
      <c r="AQ69" s="44">
        <v>1552</v>
      </c>
      <c r="AR69" s="35">
        <f t="shared" si="37"/>
        <v>846.5454545454545</v>
      </c>
      <c r="AS69" s="35">
        <f t="shared" si="38"/>
        <v>955.8</v>
      </c>
      <c r="AT69" s="35">
        <f t="shared" si="39"/>
        <v>109.25454545454545</v>
      </c>
      <c r="AU69" s="35">
        <v>183.4</v>
      </c>
      <c r="AV69" s="35">
        <v>41.2</v>
      </c>
      <c r="AW69" s="35">
        <v>279.5</v>
      </c>
      <c r="AX69" s="35">
        <v>142</v>
      </c>
      <c r="AY69" s="35">
        <v>144.6</v>
      </c>
      <c r="AZ69" s="35"/>
      <c r="BA69" s="35">
        <f t="shared" si="40"/>
        <v>165.1</v>
      </c>
      <c r="BB69" s="86"/>
      <c r="BC69" s="35">
        <f t="shared" si="41"/>
        <v>165.1</v>
      </c>
      <c r="BD69" s="35">
        <v>0</v>
      </c>
      <c r="BE69" s="35">
        <f t="shared" si="42"/>
        <v>165.1</v>
      </c>
      <c r="BF69" s="35"/>
      <c r="BG69" s="35">
        <f t="shared" si="43"/>
        <v>165.1</v>
      </c>
      <c r="BH69" s="86"/>
      <c r="BI69" s="86"/>
      <c r="BJ69" s="86"/>
      <c r="BK69" s="86"/>
      <c r="BL69" s="86"/>
      <c r="BM69" s="86"/>
      <c r="BN69" s="35">
        <f t="shared" si="14"/>
        <v>165.1</v>
      </c>
      <c r="BO69" s="70"/>
      <c r="BP69" s="1"/>
      <c r="BQ69" s="1"/>
      <c r="BR69" s="1"/>
      <c r="BS69" s="1"/>
      <c r="BT69" s="1"/>
      <c r="BU69" s="1"/>
      <c r="BV69" s="1"/>
      <c r="BW69" s="1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10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10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10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10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10"/>
      <c r="HD69" s="9"/>
      <c r="HE69" s="9"/>
    </row>
    <row r="70" spans="1:213" s="2" customFormat="1" ht="17.149999999999999" customHeight="1">
      <c r="A70" s="14" t="s">
        <v>57</v>
      </c>
      <c r="B70" s="64">
        <v>51360</v>
      </c>
      <c r="C70" s="64">
        <v>58483.7</v>
      </c>
      <c r="D70" s="4">
        <f t="shared" si="34"/>
        <v>1.138701323987539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6002.3</v>
      </c>
      <c r="O70" s="35">
        <v>4163.5</v>
      </c>
      <c r="P70" s="4">
        <f t="shared" si="35"/>
        <v>0.69365076720590435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5" t="s">
        <v>380</v>
      </c>
      <c r="W70" s="5" t="s">
        <v>380</v>
      </c>
      <c r="X70" s="5" t="s">
        <v>380</v>
      </c>
      <c r="Y70" s="5" t="s">
        <v>380</v>
      </c>
      <c r="Z70" s="5">
        <v>130</v>
      </c>
      <c r="AA70" s="5">
        <v>90</v>
      </c>
      <c r="AB70" s="4">
        <f t="shared" si="36"/>
        <v>0.69230769230769229</v>
      </c>
      <c r="AC70" s="5">
        <v>20</v>
      </c>
      <c r="AD70" s="5" t="s">
        <v>360</v>
      </c>
      <c r="AE70" s="5" t="s">
        <v>360</v>
      </c>
      <c r="AF70" s="5" t="s">
        <v>360</v>
      </c>
      <c r="AG70" s="5" t="s">
        <v>360</v>
      </c>
      <c r="AH70" s="5" t="s">
        <v>360</v>
      </c>
      <c r="AI70" s="5" t="s">
        <v>360</v>
      </c>
      <c r="AJ70" s="5" t="s">
        <v>360</v>
      </c>
      <c r="AK70" s="5" t="s">
        <v>360</v>
      </c>
      <c r="AL70" s="5" t="s">
        <v>360</v>
      </c>
      <c r="AM70" s="5" t="s">
        <v>360</v>
      </c>
      <c r="AN70" s="5" t="s">
        <v>360</v>
      </c>
      <c r="AO70" s="5" t="s">
        <v>360</v>
      </c>
      <c r="AP70" s="43">
        <f t="shared" si="44"/>
        <v>0.74250390689354728</v>
      </c>
      <c r="AQ70" s="44">
        <v>122</v>
      </c>
      <c r="AR70" s="35">
        <f t="shared" si="37"/>
        <v>66.545454545454547</v>
      </c>
      <c r="AS70" s="35">
        <f t="shared" si="38"/>
        <v>49.4</v>
      </c>
      <c r="AT70" s="35">
        <f t="shared" si="39"/>
        <v>-17.145454545454548</v>
      </c>
      <c r="AU70" s="35">
        <v>12.7</v>
      </c>
      <c r="AV70" s="35">
        <v>1.5</v>
      </c>
      <c r="AW70" s="35">
        <v>3.6</v>
      </c>
      <c r="AX70" s="35">
        <v>5.9</v>
      </c>
      <c r="AY70" s="35">
        <v>6.4</v>
      </c>
      <c r="AZ70" s="35">
        <v>18.2</v>
      </c>
      <c r="BA70" s="35">
        <f t="shared" si="40"/>
        <v>1.1000000000000001</v>
      </c>
      <c r="BB70" s="86"/>
      <c r="BC70" s="35">
        <f t="shared" si="41"/>
        <v>1.1000000000000001</v>
      </c>
      <c r="BD70" s="35">
        <v>0</v>
      </c>
      <c r="BE70" s="35">
        <f t="shared" si="42"/>
        <v>1.1000000000000001</v>
      </c>
      <c r="BF70" s="35"/>
      <c r="BG70" s="35">
        <f t="shared" si="43"/>
        <v>1.1000000000000001</v>
      </c>
      <c r="BH70" s="86"/>
      <c r="BI70" s="86"/>
      <c r="BJ70" s="86"/>
      <c r="BK70" s="86"/>
      <c r="BL70" s="86"/>
      <c r="BM70" s="86"/>
      <c r="BN70" s="35">
        <f t="shared" si="14"/>
        <v>1.1000000000000001</v>
      </c>
      <c r="BO70" s="70"/>
      <c r="BP70" s="1"/>
      <c r="BQ70" s="1"/>
      <c r="BR70" s="1"/>
      <c r="BS70" s="1"/>
      <c r="BT70" s="1"/>
      <c r="BU70" s="1"/>
      <c r="BV70" s="1"/>
      <c r="BW70" s="1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10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10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10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10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10"/>
      <c r="HD70" s="9"/>
      <c r="HE70" s="9"/>
    </row>
    <row r="71" spans="1:213" s="2" customFormat="1" ht="17.149999999999999" customHeight="1">
      <c r="A71" s="14" t="s">
        <v>58</v>
      </c>
      <c r="B71" s="64">
        <v>0</v>
      </c>
      <c r="C71" s="64">
        <v>0</v>
      </c>
      <c r="D71" s="4">
        <f t="shared" si="34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1065.8</v>
      </c>
      <c r="O71" s="35">
        <v>743.3</v>
      </c>
      <c r="P71" s="4">
        <f t="shared" si="35"/>
        <v>0.69741039594670673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5" t="s">
        <v>380</v>
      </c>
      <c r="W71" s="5" t="s">
        <v>380</v>
      </c>
      <c r="X71" s="5" t="s">
        <v>380</v>
      </c>
      <c r="Y71" s="5" t="s">
        <v>380</v>
      </c>
      <c r="Z71" s="5">
        <v>733</v>
      </c>
      <c r="AA71" s="5">
        <v>735</v>
      </c>
      <c r="AB71" s="4">
        <f t="shared" si="36"/>
        <v>1.0027285129604366</v>
      </c>
      <c r="AC71" s="5">
        <v>20</v>
      </c>
      <c r="AD71" s="5" t="s">
        <v>360</v>
      </c>
      <c r="AE71" s="5" t="s">
        <v>360</v>
      </c>
      <c r="AF71" s="5" t="s">
        <v>360</v>
      </c>
      <c r="AG71" s="5" t="s">
        <v>360</v>
      </c>
      <c r="AH71" s="5" t="s">
        <v>360</v>
      </c>
      <c r="AI71" s="5" t="s">
        <v>360</v>
      </c>
      <c r="AJ71" s="5" t="s">
        <v>360</v>
      </c>
      <c r="AK71" s="5" t="s">
        <v>360</v>
      </c>
      <c r="AL71" s="5" t="s">
        <v>360</v>
      </c>
      <c r="AM71" s="5" t="s">
        <v>360</v>
      </c>
      <c r="AN71" s="5" t="s">
        <v>360</v>
      </c>
      <c r="AO71" s="5" t="s">
        <v>360</v>
      </c>
      <c r="AP71" s="43">
        <f t="shared" si="44"/>
        <v>0.85006945445357152</v>
      </c>
      <c r="AQ71" s="44">
        <v>708</v>
      </c>
      <c r="AR71" s="35">
        <f t="shared" si="37"/>
        <v>386.18181818181813</v>
      </c>
      <c r="AS71" s="35">
        <f t="shared" si="38"/>
        <v>328.3</v>
      </c>
      <c r="AT71" s="35">
        <f t="shared" si="39"/>
        <v>-57.881818181818119</v>
      </c>
      <c r="AU71" s="35">
        <v>39</v>
      </c>
      <c r="AV71" s="35">
        <v>54.1</v>
      </c>
      <c r="AW71" s="35">
        <v>71.400000000000006</v>
      </c>
      <c r="AX71" s="35">
        <v>59.9</v>
      </c>
      <c r="AY71" s="35">
        <v>78.3</v>
      </c>
      <c r="AZ71" s="35"/>
      <c r="BA71" s="35">
        <f t="shared" si="40"/>
        <v>25.6</v>
      </c>
      <c r="BB71" s="86"/>
      <c r="BC71" s="35">
        <f t="shared" si="41"/>
        <v>25.6</v>
      </c>
      <c r="BD71" s="35">
        <v>0</v>
      </c>
      <c r="BE71" s="35">
        <f t="shared" si="42"/>
        <v>25.6</v>
      </c>
      <c r="BF71" s="35"/>
      <c r="BG71" s="35">
        <f t="shared" si="43"/>
        <v>25.6</v>
      </c>
      <c r="BH71" s="86"/>
      <c r="BI71" s="86"/>
      <c r="BJ71" s="86"/>
      <c r="BK71" s="86"/>
      <c r="BL71" s="86"/>
      <c r="BM71" s="86"/>
      <c r="BN71" s="35">
        <f t="shared" si="14"/>
        <v>25.6</v>
      </c>
      <c r="BO71" s="70"/>
      <c r="BP71" s="1"/>
      <c r="BQ71" s="1"/>
      <c r="BR71" s="1"/>
      <c r="BS71" s="1"/>
      <c r="BT71" s="1"/>
      <c r="BU71" s="1"/>
      <c r="BV71" s="1"/>
      <c r="BW71" s="1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10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10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10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10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10"/>
      <c r="HD71" s="9"/>
      <c r="HE71" s="9"/>
    </row>
    <row r="72" spans="1:213" s="2" customFormat="1" ht="17.149999999999999" customHeight="1">
      <c r="A72" s="14" t="s">
        <v>59</v>
      </c>
      <c r="B72" s="64">
        <v>0</v>
      </c>
      <c r="C72" s="64">
        <v>0</v>
      </c>
      <c r="D72" s="4">
        <f t="shared" si="34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1176.9000000000001</v>
      </c>
      <c r="O72" s="35">
        <v>192.2</v>
      </c>
      <c r="P72" s="4">
        <f t="shared" si="35"/>
        <v>0.16331039170702691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5" t="s">
        <v>380</v>
      </c>
      <c r="W72" s="5" t="s">
        <v>380</v>
      </c>
      <c r="X72" s="5" t="s">
        <v>380</v>
      </c>
      <c r="Y72" s="5" t="s">
        <v>380</v>
      </c>
      <c r="Z72" s="5">
        <v>201</v>
      </c>
      <c r="AA72" s="5">
        <v>214</v>
      </c>
      <c r="AB72" s="4">
        <f t="shared" si="36"/>
        <v>1.0646766169154229</v>
      </c>
      <c r="AC72" s="5">
        <v>20</v>
      </c>
      <c r="AD72" s="5" t="s">
        <v>360</v>
      </c>
      <c r="AE72" s="5" t="s">
        <v>360</v>
      </c>
      <c r="AF72" s="5" t="s">
        <v>360</v>
      </c>
      <c r="AG72" s="5" t="s">
        <v>360</v>
      </c>
      <c r="AH72" s="5" t="s">
        <v>360</v>
      </c>
      <c r="AI72" s="5" t="s">
        <v>360</v>
      </c>
      <c r="AJ72" s="5" t="s">
        <v>360</v>
      </c>
      <c r="AK72" s="5" t="s">
        <v>360</v>
      </c>
      <c r="AL72" s="5" t="s">
        <v>360</v>
      </c>
      <c r="AM72" s="5" t="s">
        <v>360</v>
      </c>
      <c r="AN72" s="5" t="s">
        <v>360</v>
      </c>
      <c r="AO72" s="5" t="s">
        <v>360</v>
      </c>
      <c r="AP72" s="43">
        <f t="shared" si="44"/>
        <v>0.6139935043112249</v>
      </c>
      <c r="AQ72" s="44">
        <v>669</v>
      </c>
      <c r="AR72" s="35">
        <f t="shared" si="37"/>
        <v>364.90909090909093</v>
      </c>
      <c r="AS72" s="35">
        <f t="shared" si="38"/>
        <v>224.1</v>
      </c>
      <c r="AT72" s="35">
        <f t="shared" si="39"/>
        <v>-140.80909090909094</v>
      </c>
      <c r="AU72" s="35">
        <v>13.5</v>
      </c>
      <c r="AV72" s="35">
        <v>6.4</v>
      </c>
      <c r="AW72" s="35">
        <v>118.8</v>
      </c>
      <c r="AX72" s="35">
        <v>34.6</v>
      </c>
      <c r="AY72" s="35">
        <v>35.9</v>
      </c>
      <c r="AZ72" s="35"/>
      <c r="BA72" s="35">
        <f t="shared" si="40"/>
        <v>14.9</v>
      </c>
      <c r="BB72" s="86"/>
      <c r="BC72" s="35">
        <f t="shared" si="41"/>
        <v>14.9</v>
      </c>
      <c r="BD72" s="35">
        <v>0</v>
      </c>
      <c r="BE72" s="35">
        <f t="shared" si="42"/>
        <v>14.9</v>
      </c>
      <c r="BF72" s="35"/>
      <c r="BG72" s="35">
        <f t="shared" si="43"/>
        <v>14.9</v>
      </c>
      <c r="BH72" s="86"/>
      <c r="BI72" s="86"/>
      <c r="BJ72" s="86"/>
      <c r="BK72" s="86"/>
      <c r="BL72" s="86"/>
      <c r="BM72" s="86"/>
      <c r="BN72" s="35">
        <f t="shared" ref="BN72:BN135" si="45">IF(OR(BH72="+",BI72="+",BJ72="+",BK72="+",BL72="+",BM72="+",),0,BG72)</f>
        <v>14.9</v>
      </c>
      <c r="BO72" s="70"/>
      <c r="BP72" s="1"/>
      <c r="BQ72" s="1"/>
      <c r="BR72" s="1"/>
      <c r="BS72" s="1"/>
      <c r="BT72" s="1"/>
      <c r="BU72" s="1"/>
      <c r="BV72" s="1"/>
      <c r="BW72" s="1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10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10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10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10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10"/>
      <c r="HD72" s="9"/>
      <c r="HE72" s="9"/>
    </row>
    <row r="73" spans="1:213" s="2" customFormat="1" ht="17.149999999999999" customHeight="1">
      <c r="A73" s="14" t="s">
        <v>60</v>
      </c>
      <c r="B73" s="64">
        <v>0</v>
      </c>
      <c r="C73" s="64">
        <v>0</v>
      </c>
      <c r="D73" s="4">
        <f t="shared" si="34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287.2</v>
      </c>
      <c r="O73" s="35">
        <v>298.39999999999998</v>
      </c>
      <c r="P73" s="4">
        <f t="shared" si="35"/>
        <v>1.0389972144846795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5" t="s">
        <v>380</v>
      </c>
      <c r="W73" s="5" t="s">
        <v>380</v>
      </c>
      <c r="X73" s="5" t="s">
        <v>380</v>
      </c>
      <c r="Y73" s="5" t="s">
        <v>380</v>
      </c>
      <c r="Z73" s="5">
        <v>32</v>
      </c>
      <c r="AA73" s="5">
        <v>32</v>
      </c>
      <c r="AB73" s="4">
        <f t="shared" si="36"/>
        <v>1</v>
      </c>
      <c r="AC73" s="5">
        <v>20</v>
      </c>
      <c r="AD73" s="5" t="s">
        <v>360</v>
      </c>
      <c r="AE73" s="5" t="s">
        <v>360</v>
      </c>
      <c r="AF73" s="5" t="s">
        <v>360</v>
      </c>
      <c r="AG73" s="5" t="s">
        <v>360</v>
      </c>
      <c r="AH73" s="5" t="s">
        <v>360</v>
      </c>
      <c r="AI73" s="5" t="s">
        <v>360</v>
      </c>
      <c r="AJ73" s="5" t="s">
        <v>360</v>
      </c>
      <c r="AK73" s="5" t="s">
        <v>360</v>
      </c>
      <c r="AL73" s="5" t="s">
        <v>360</v>
      </c>
      <c r="AM73" s="5" t="s">
        <v>360</v>
      </c>
      <c r="AN73" s="5" t="s">
        <v>360</v>
      </c>
      <c r="AO73" s="5" t="s">
        <v>360</v>
      </c>
      <c r="AP73" s="43">
        <f t="shared" si="44"/>
        <v>1.0194986072423398</v>
      </c>
      <c r="AQ73" s="44">
        <v>891</v>
      </c>
      <c r="AR73" s="35">
        <f t="shared" si="37"/>
        <v>486</v>
      </c>
      <c r="AS73" s="35">
        <f t="shared" si="38"/>
        <v>495.5</v>
      </c>
      <c r="AT73" s="35">
        <f t="shared" si="39"/>
        <v>9.5</v>
      </c>
      <c r="AU73" s="35">
        <v>74.599999999999994</v>
      </c>
      <c r="AV73" s="35">
        <v>105.3</v>
      </c>
      <c r="AW73" s="35">
        <v>99.2</v>
      </c>
      <c r="AX73" s="35">
        <v>0</v>
      </c>
      <c r="AY73" s="35">
        <v>99.7</v>
      </c>
      <c r="AZ73" s="35"/>
      <c r="BA73" s="35">
        <f t="shared" si="40"/>
        <v>116.7</v>
      </c>
      <c r="BB73" s="86"/>
      <c r="BC73" s="35">
        <f t="shared" si="41"/>
        <v>116.7</v>
      </c>
      <c r="BD73" s="35">
        <v>0</v>
      </c>
      <c r="BE73" s="35">
        <f t="shared" si="42"/>
        <v>116.7</v>
      </c>
      <c r="BF73" s="35"/>
      <c r="BG73" s="35">
        <f t="shared" si="43"/>
        <v>116.7</v>
      </c>
      <c r="BH73" s="86"/>
      <c r="BI73" s="86"/>
      <c r="BJ73" s="86"/>
      <c r="BK73" s="86"/>
      <c r="BL73" s="86"/>
      <c r="BM73" s="86"/>
      <c r="BN73" s="35">
        <f t="shared" si="45"/>
        <v>116.7</v>
      </c>
      <c r="BO73" s="70"/>
      <c r="BP73" s="1"/>
      <c r="BQ73" s="1"/>
      <c r="BR73" s="1"/>
      <c r="BS73" s="1"/>
      <c r="BT73" s="1"/>
      <c r="BU73" s="1"/>
      <c r="BV73" s="1"/>
      <c r="BW73" s="1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10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10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10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10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10"/>
      <c r="HD73" s="9"/>
      <c r="HE73" s="9"/>
    </row>
    <row r="74" spans="1:213" s="2" customFormat="1" ht="17.149999999999999" customHeight="1">
      <c r="A74" s="14" t="s">
        <v>61</v>
      </c>
      <c r="B74" s="64">
        <v>5435</v>
      </c>
      <c r="C74" s="64">
        <v>5719</v>
      </c>
      <c r="D74" s="4">
        <f t="shared" si="34"/>
        <v>1.0522539098436063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1919.3</v>
      </c>
      <c r="O74" s="35">
        <v>236.4</v>
      </c>
      <c r="P74" s="4">
        <f t="shared" si="35"/>
        <v>0.12316990569478456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5" t="s">
        <v>380</v>
      </c>
      <c r="W74" s="5" t="s">
        <v>380</v>
      </c>
      <c r="X74" s="5" t="s">
        <v>380</v>
      </c>
      <c r="Y74" s="5" t="s">
        <v>380</v>
      </c>
      <c r="Z74" s="5">
        <v>607</v>
      </c>
      <c r="AA74" s="5">
        <v>690</v>
      </c>
      <c r="AB74" s="4">
        <f t="shared" si="36"/>
        <v>1.1367380560131797</v>
      </c>
      <c r="AC74" s="5">
        <v>20</v>
      </c>
      <c r="AD74" s="5" t="s">
        <v>360</v>
      </c>
      <c r="AE74" s="5" t="s">
        <v>360</v>
      </c>
      <c r="AF74" s="5" t="s">
        <v>360</v>
      </c>
      <c r="AG74" s="5" t="s">
        <v>360</v>
      </c>
      <c r="AH74" s="5" t="s">
        <v>360</v>
      </c>
      <c r="AI74" s="5" t="s">
        <v>360</v>
      </c>
      <c r="AJ74" s="5" t="s">
        <v>360</v>
      </c>
      <c r="AK74" s="5" t="s">
        <v>360</v>
      </c>
      <c r="AL74" s="5" t="s">
        <v>360</v>
      </c>
      <c r="AM74" s="5" t="s">
        <v>360</v>
      </c>
      <c r="AN74" s="5" t="s">
        <v>360</v>
      </c>
      <c r="AO74" s="5" t="s">
        <v>360</v>
      </c>
      <c r="AP74" s="43">
        <f t="shared" si="44"/>
        <v>0.67687619518616249</v>
      </c>
      <c r="AQ74" s="44">
        <v>909</v>
      </c>
      <c r="AR74" s="35">
        <f t="shared" si="37"/>
        <v>495.81818181818187</v>
      </c>
      <c r="AS74" s="35">
        <f t="shared" si="38"/>
        <v>335.6</v>
      </c>
      <c r="AT74" s="35">
        <f t="shared" si="39"/>
        <v>-160.21818181818185</v>
      </c>
      <c r="AU74" s="35">
        <v>48.7</v>
      </c>
      <c r="AV74" s="35">
        <v>11.2</v>
      </c>
      <c r="AW74" s="35">
        <v>135.19999999999999</v>
      </c>
      <c r="AX74" s="35">
        <v>74.3</v>
      </c>
      <c r="AY74" s="35">
        <v>92.2</v>
      </c>
      <c r="AZ74" s="35"/>
      <c r="BA74" s="35">
        <f t="shared" si="40"/>
        <v>-26</v>
      </c>
      <c r="BB74" s="86"/>
      <c r="BC74" s="35">
        <f t="shared" si="41"/>
        <v>0</v>
      </c>
      <c r="BD74" s="35">
        <v>0</v>
      </c>
      <c r="BE74" s="35">
        <f t="shared" si="42"/>
        <v>0</v>
      </c>
      <c r="BF74" s="35"/>
      <c r="BG74" s="35">
        <f t="shared" si="43"/>
        <v>0</v>
      </c>
      <c r="BH74" s="86"/>
      <c r="BI74" s="86"/>
      <c r="BJ74" s="86"/>
      <c r="BK74" s="86"/>
      <c r="BL74" s="86"/>
      <c r="BM74" s="86"/>
      <c r="BN74" s="35">
        <f t="shared" si="45"/>
        <v>0</v>
      </c>
      <c r="BO74" s="70"/>
      <c r="BP74" s="1"/>
      <c r="BQ74" s="1"/>
      <c r="BR74" s="1"/>
      <c r="BS74" s="1"/>
      <c r="BT74" s="1"/>
      <c r="BU74" s="1"/>
      <c r="BV74" s="1"/>
      <c r="BW74" s="1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10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10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10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10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10"/>
      <c r="HD74" s="9"/>
      <c r="HE74" s="9"/>
    </row>
    <row r="75" spans="1:213" s="2" customFormat="1" ht="17.149999999999999" customHeight="1">
      <c r="A75" s="18" t="s">
        <v>62</v>
      </c>
      <c r="B75" s="6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35"/>
      <c r="BE75" s="35"/>
      <c r="BF75" s="35"/>
      <c r="BG75" s="35"/>
      <c r="BH75" s="86"/>
      <c r="BI75" s="86"/>
      <c r="BJ75" s="86"/>
      <c r="BK75" s="86"/>
      <c r="BL75" s="86"/>
      <c r="BM75" s="86"/>
      <c r="BN75" s="35"/>
      <c r="BO75" s="70"/>
      <c r="BP75" s="1"/>
      <c r="BQ75" s="1"/>
      <c r="BR75" s="1"/>
      <c r="BS75" s="1"/>
      <c r="BT75" s="1"/>
      <c r="BU75" s="1"/>
      <c r="BV75" s="1"/>
      <c r="BW75" s="1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10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10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10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10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10"/>
      <c r="HD75" s="9"/>
      <c r="HE75" s="9"/>
    </row>
    <row r="76" spans="1:213" s="2" customFormat="1" ht="17.149999999999999" customHeight="1">
      <c r="A76" s="14" t="s">
        <v>63</v>
      </c>
      <c r="B76" s="64">
        <v>0</v>
      </c>
      <c r="C76" s="64">
        <v>0</v>
      </c>
      <c r="D76" s="4">
        <f t="shared" si="34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1350.9</v>
      </c>
      <c r="O76" s="35">
        <v>1576.6</v>
      </c>
      <c r="P76" s="4">
        <f t="shared" si="35"/>
        <v>1.1670738026500851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5" t="s">
        <v>380</v>
      </c>
      <c r="W76" s="5" t="s">
        <v>380</v>
      </c>
      <c r="X76" s="5" t="s">
        <v>380</v>
      </c>
      <c r="Y76" s="5" t="s">
        <v>380</v>
      </c>
      <c r="Z76" s="5">
        <v>2011</v>
      </c>
      <c r="AA76" s="5">
        <v>2011</v>
      </c>
      <c r="AB76" s="4">
        <f t="shared" si="36"/>
        <v>1</v>
      </c>
      <c r="AC76" s="5">
        <v>20</v>
      </c>
      <c r="AD76" s="5" t="s">
        <v>360</v>
      </c>
      <c r="AE76" s="5" t="s">
        <v>360</v>
      </c>
      <c r="AF76" s="5" t="s">
        <v>360</v>
      </c>
      <c r="AG76" s="5" t="s">
        <v>360</v>
      </c>
      <c r="AH76" s="5" t="s">
        <v>360</v>
      </c>
      <c r="AI76" s="5" t="s">
        <v>360</v>
      </c>
      <c r="AJ76" s="5" t="s">
        <v>360</v>
      </c>
      <c r="AK76" s="5" t="s">
        <v>360</v>
      </c>
      <c r="AL76" s="5" t="s">
        <v>360</v>
      </c>
      <c r="AM76" s="5" t="s">
        <v>360</v>
      </c>
      <c r="AN76" s="5" t="s">
        <v>360</v>
      </c>
      <c r="AO76" s="5" t="s">
        <v>360</v>
      </c>
      <c r="AP76" s="43">
        <f t="shared" si="44"/>
        <v>1.0835369013250424</v>
      </c>
      <c r="AQ76" s="44">
        <v>2702</v>
      </c>
      <c r="AR76" s="35">
        <f t="shared" si="37"/>
        <v>1473.8181818181818</v>
      </c>
      <c r="AS76" s="35">
        <f t="shared" si="38"/>
        <v>1596.9</v>
      </c>
      <c r="AT76" s="35">
        <f t="shared" si="39"/>
        <v>123.08181818181833</v>
      </c>
      <c r="AU76" s="35">
        <v>300.2</v>
      </c>
      <c r="AV76" s="35">
        <v>210.1</v>
      </c>
      <c r="AW76" s="35">
        <v>320.89999999999998</v>
      </c>
      <c r="AX76" s="35">
        <v>57.4</v>
      </c>
      <c r="AY76" s="35">
        <v>319.3</v>
      </c>
      <c r="AZ76" s="35"/>
      <c r="BA76" s="35">
        <f t="shared" si="40"/>
        <v>389</v>
      </c>
      <c r="BB76" s="86"/>
      <c r="BC76" s="35">
        <f t="shared" si="41"/>
        <v>389</v>
      </c>
      <c r="BD76" s="35">
        <v>0</v>
      </c>
      <c r="BE76" s="35">
        <f t="shared" si="42"/>
        <v>389</v>
      </c>
      <c r="BF76" s="35"/>
      <c r="BG76" s="35">
        <f t="shared" si="43"/>
        <v>389</v>
      </c>
      <c r="BH76" s="86"/>
      <c r="BI76" s="86"/>
      <c r="BJ76" s="86"/>
      <c r="BK76" s="86"/>
      <c r="BL76" s="86"/>
      <c r="BM76" s="86"/>
      <c r="BN76" s="35">
        <f t="shared" si="45"/>
        <v>389</v>
      </c>
      <c r="BO76" s="70"/>
      <c r="BP76" s="1"/>
      <c r="BQ76" s="1"/>
      <c r="BR76" s="1"/>
      <c r="BS76" s="1"/>
      <c r="BT76" s="1"/>
      <c r="BU76" s="1"/>
      <c r="BV76" s="1"/>
      <c r="BW76" s="1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10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10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10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10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10"/>
      <c r="HD76" s="9"/>
      <c r="HE76" s="9"/>
    </row>
    <row r="77" spans="1:213" s="2" customFormat="1" ht="17.149999999999999" customHeight="1">
      <c r="A77" s="14" t="s">
        <v>64</v>
      </c>
      <c r="B77" s="64">
        <v>552016</v>
      </c>
      <c r="C77" s="64">
        <v>719093.7</v>
      </c>
      <c r="D77" s="4">
        <f t="shared" si="34"/>
        <v>1.2102668219761745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5531.1</v>
      </c>
      <c r="O77" s="35">
        <v>5589.5</v>
      </c>
      <c r="P77" s="4">
        <f t="shared" si="35"/>
        <v>1.0105584784220136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5" t="s">
        <v>380</v>
      </c>
      <c r="W77" s="5" t="s">
        <v>380</v>
      </c>
      <c r="X77" s="5" t="s">
        <v>380</v>
      </c>
      <c r="Y77" s="5" t="s">
        <v>380</v>
      </c>
      <c r="Z77" s="5">
        <v>218</v>
      </c>
      <c r="AA77" s="5">
        <v>218</v>
      </c>
      <c r="AB77" s="4">
        <f t="shared" si="36"/>
        <v>1</v>
      </c>
      <c r="AC77" s="5">
        <v>20</v>
      </c>
      <c r="AD77" s="5" t="s">
        <v>360</v>
      </c>
      <c r="AE77" s="5" t="s">
        <v>360</v>
      </c>
      <c r="AF77" s="5" t="s">
        <v>360</v>
      </c>
      <c r="AG77" s="5" t="s">
        <v>360</v>
      </c>
      <c r="AH77" s="5" t="s">
        <v>360</v>
      </c>
      <c r="AI77" s="5" t="s">
        <v>360</v>
      </c>
      <c r="AJ77" s="5" t="s">
        <v>360</v>
      </c>
      <c r="AK77" s="5" t="s">
        <v>360</v>
      </c>
      <c r="AL77" s="5" t="s">
        <v>360</v>
      </c>
      <c r="AM77" s="5" t="s">
        <v>360</v>
      </c>
      <c r="AN77" s="5" t="s">
        <v>360</v>
      </c>
      <c r="AO77" s="5" t="s">
        <v>360</v>
      </c>
      <c r="AP77" s="43">
        <f t="shared" si="44"/>
        <v>1.0280556372960254</v>
      </c>
      <c r="AQ77" s="44">
        <v>1908</v>
      </c>
      <c r="AR77" s="35">
        <f t="shared" si="37"/>
        <v>1040.7272727272727</v>
      </c>
      <c r="AS77" s="35">
        <f t="shared" si="38"/>
        <v>1069.9000000000001</v>
      </c>
      <c r="AT77" s="35">
        <f t="shared" si="39"/>
        <v>29.172727272727343</v>
      </c>
      <c r="AU77" s="35">
        <v>211</v>
      </c>
      <c r="AV77" s="35">
        <v>175.3</v>
      </c>
      <c r="AW77" s="35">
        <v>198.9</v>
      </c>
      <c r="AX77" s="35">
        <v>174.3</v>
      </c>
      <c r="AY77" s="35">
        <v>190</v>
      </c>
      <c r="AZ77" s="35"/>
      <c r="BA77" s="35">
        <f t="shared" si="40"/>
        <v>120.4</v>
      </c>
      <c r="BB77" s="86"/>
      <c r="BC77" s="35">
        <f t="shared" si="41"/>
        <v>120.4</v>
      </c>
      <c r="BD77" s="35">
        <v>0</v>
      </c>
      <c r="BE77" s="35">
        <f t="shared" si="42"/>
        <v>120.4</v>
      </c>
      <c r="BF77" s="35"/>
      <c r="BG77" s="35">
        <f t="shared" si="43"/>
        <v>120.4</v>
      </c>
      <c r="BH77" s="86"/>
      <c r="BI77" s="86"/>
      <c r="BJ77" s="86"/>
      <c r="BK77" s="86"/>
      <c r="BL77" s="86"/>
      <c r="BM77" s="86"/>
      <c r="BN77" s="35">
        <f t="shared" si="45"/>
        <v>120.4</v>
      </c>
      <c r="BO77" s="70"/>
      <c r="BP77" s="1"/>
      <c r="BQ77" s="1"/>
      <c r="BR77" s="1"/>
      <c r="BS77" s="1"/>
      <c r="BT77" s="1"/>
      <c r="BU77" s="1"/>
      <c r="BV77" s="1"/>
      <c r="BW77" s="1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10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10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10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10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10"/>
      <c r="HD77" s="9"/>
      <c r="HE77" s="9"/>
    </row>
    <row r="78" spans="1:213" s="2" customFormat="1" ht="17.149999999999999" customHeight="1">
      <c r="A78" s="14" t="s">
        <v>65</v>
      </c>
      <c r="B78" s="64">
        <v>1373</v>
      </c>
      <c r="C78" s="64">
        <v>190</v>
      </c>
      <c r="D78" s="4">
        <f t="shared" si="34"/>
        <v>0.13838310269482884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754.6</v>
      </c>
      <c r="O78" s="35">
        <v>1546.6</v>
      </c>
      <c r="P78" s="4">
        <f t="shared" si="35"/>
        <v>1.2849562682215743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5" t="s">
        <v>380</v>
      </c>
      <c r="W78" s="5" t="s">
        <v>380</v>
      </c>
      <c r="X78" s="5" t="s">
        <v>380</v>
      </c>
      <c r="Y78" s="5" t="s">
        <v>380</v>
      </c>
      <c r="Z78" s="5">
        <v>172</v>
      </c>
      <c r="AA78" s="5">
        <v>172</v>
      </c>
      <c r="AB78" s="4">
        <f t="shared" si="36"/>
        <v>1</v>
      </c>
      <c r="AC78" s="5">
        <v>20</v>
      </c>
      <c r="AD78" s="5" t="s">
        <v>360</v>
      </c>
      <c r="AE78" s="5" t="s">
        <v>360</v>
      </c>
      <c r="AF78" s="5" t="s">
        <v>360</v>
      </c>
      <c r="AG78" s="5" t="s">
        <v>360</v>
      </c>
      <c r="AH78" s="5" t="s">
        <v>360</v>
      </c>
      <c r="AI78" s="5" t="s">
        <v>360</v>
      </c>
      <c r="AJ78" s="5" t="s">
        <v>360</v>
      </c>
      <c r="AK78" s="5" t="s">
        <v>360</v>
      </c>
      <c r="AL78" s="5" t="s">
        <v>360</v>
      </c>
      <c r="AM78" s="5" t="s">
        <v>360</v>
      </c>
      <c r="AN78" s="5" t="s">
        <v>360</v>
      </c>
      <c r="AO78" s="5" t="s">
        <v>360</v>
      </c>
      <c r="AP78" s="43">
        <f t="shared" si="44"/>
        <v>1.0309120195090138</v>
      </c>
      <c r="AQ78" s="44">
        <v>951</v>
      </c>
      <c r="AR78" s="35">
        <f t="shared" si="37"/>
        <v>518.72727272727275</v>
      </c>
      <c r="AS78" s="35">
        <f t="shared" si="38"/>
        <v>534.79999999999995</v>
      </c>
      <c r="AT78" s="35">
        <f t="shared" si="39"/>
        <v>16.072727272727207</v>
      </c>
      <c r="AU78" s="35">
        <v>107.2</v>
      </c>
      <c r="AV78" s="35">
        <v>107.2</v>
      </c>
      <c r="AW78" s="35">
        <v>79.5</v>
      </c>
      <c r="AX78" s="35">
        <v>94.3</v>
      </c>
      <c r="AY78" s="35">
        <v>44.6</v>
      </c>
      <c r="AZ78" s="35"/>
      <c r="BA78" s="35">
        <f t="shared" si="40"/>
        <v>102</v>
      </c>
      <c r="BB78" s="86"/>
      <c r="BC78" s="35">
        <f t="shared" si="41"/>
        <v>102</v>
      </c>
      <c r="BD78" s="35">
        <v>0</v>
      </c>
      <c r="BE78" s="35">
        <f t="shared" si="42"/>
        <v>102</v>
      </c>
      <c r="BF78" s="35"/>
      <c r="BG78" s="35">
        <f t="shared" si="43"/>
        <v>102</v>
      </c>
      <c r="BH78" s="86"/>
      <c r="BI78" s="86"/>
      <c r="BJ78" s="86"/>
      <c r="BK78" s="86"/>
      <c r="BL78" s="86"/>
      <c r="BM78" s="86"/>
      <c r="BN78" s="35">
        <f t="shared" si="45"/>
        <v>102</v>
      </c>
      <c r="BO78" s="70"/>
      <c r="BP78" s="1"/>
      <c r="BQ78" s="1"/>
      <c r="BR78" s="1"/>
      <c r="BS78" s="1"/>
      <c r="BT78" s="1"/>
      <c r="BU78" s="1"/>
      <c r="BV78" s="1"/>
      <c r="BW78" s="1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10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10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10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10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10"/>
      <c r="HD78" s="9"/>
      <c r="HE78" s="9"/>
    </row>
    <row r="79" spans="1:213" s="2" customFormat="1" ht="17.149999999999999" customHeight="1">
      <c r="A79" s="14" t="s">
        <v>66</v>
      </c>
      <c r="B79" s="64">
        <v>932710</v>
      </c>
      <c r="C79" s="64">
        <v>932899</v>
      </c>
      <c r="D79" s="4">
        <f t="shared" si="34"/>
        <v>1.0002026353314535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3050.1</v>
      </c>
      <c r="O79" s="35">
        <v>3670.5</v>
      </c>
      <c r="P79" s="4">
        <f t="shared" si="35"/>
        <v>1.2003403167109274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5" t="s">
        <v>380</v>
      </c>
      <c r="W79" s="5" t="s">
        <v>380</v>
      </c>
      <c r="X79" s="5" t="s">
        <v>380</v>
      </c>
      <c r="Y79" s="5" t="s">
        <v>380</v>
      </c>
      <c r="Z79" s="5">
        <v>139</v>
      </c>
      <c r="AA79" s="5">
        <v>139</v>
      </c>
      <c r="AB79" s="4">
        <f t="shared" si="36"/>
        <v>1</v>
      </c>
      <c r="AC79" s="5">
        <v>20</v>
      </c>
      <c r="AD79" s="5" t="s">
        <v>360</v>
      </c>
      <c r="AE79" s="5" t="s">
        <v>360</v>
      </c>
      <c r="AF79" s="5" t="s">
        <v>360</v>
      </c>
      <c r="AG79" s="5" t="s">
        <v>360</v>
      </c>
      <c r="AH79" s="5" t="s">
        <v>360</v>
      </c>
      <c r="AI79" s="5" t="s">
        <v>360</v>
      </c>
      <c r="AJ79" s="5" t="s">
        <v>360</v>
      </c>
      <c r="AK79" s="5" t="s">
        <v>360</v>
      </c>
      <c r="AL79" s="5" t="s">
        <v>360</v>
      </c>
      <c r="AM79" s="5" t="s">
        <v>360</v>
      </c>
      <c r="AN79" s="5" t="s">
        <v>360</v>
      </c>
      <c r="AO79" s="5" t="s">
        <v>360</v>
      </c>
      <c r="AP79" s="43">
        <f t="shared" si="44"/>
        <v>1.0890626557972405</v>
      </c>
      <c r="AQ79" s="44">
        <v>1842</v>
      </c>
      <c r="AR79" s="35">
        <f t="shared" si="37"/>
        <v>1004.7272727272727</v>
      </c>
      <c r="AS79" s="35">
        <f t="shared" si="38"/>
        <v>1094.2</v>
      </c>
      <c r="AT79" s="35">
        <f t="shared" si="39"/>
        <v>89.472727272727298</v>
      </c>
      <c r="AU79" s="35">
        <v>197</v>
      </c>
      <c r="AV79" s="35">
        <v>190.4</v>
      </c>
      <c r="AW79" s="35">
        <v>155.6</v>
      </c>
      <c r="AX79" s="35">
        <v>193.8</v>
      </c>
      <c r="AY79" s="35">
        <v>199</v>
      </c>
      <c r="AZ79" s="35"/>
      <c r="BA79" s="35">
        <f t="shared" si="40"/>
        <v>158.4</v>
      </c>
      <c r="BB79" s="86"/>
      <c r="BC79" s="35">
        <f t="shared" si="41"/>
        <v>158.4</v>
      </c>
      <c r="BD79" s="35">
        <v>0</v>
      </c>
      <c r="BE79" s="35">
        <f t="shared" si="42"/>
        <v>158.4</v>
      </c>
      <c r="BF79" s="35"/>
      <c r="BG79" s="35">
        <f t="shared" si="43"/>
        <v>158.4</v>
      </c>
      <c r="BH79" s="86"/>
      <c r="BI79" s="86"/>
      <c r="BJ79" s="86"/>
      <c r="BK79" s="86"/>
      <c r="BL79" s="86"/>
      <c r="BM79" s="86"/>
      <c r="BN79" s="35">
        <f t="shared" si="45"/>
        <v>158.4</v>
      </c>
      <c r="BO79" s="70"/>
      <c r="BP79" s="1"/>
      <c r="BQ79" s="1"/>
      <c r="BR79" s="1"/>
      <c r="BS79" s="1"/>
      <c r="BT79" s="1"/>
      <c r="BU79" s="1"/>
      <c r="BV79" s="1"/>
      <c r="BW79" s="1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10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10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10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10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10"/>
      <c r="HD79" s="9"/>
      <c r="HE79" s="9"/>
    </row>
    <row r="80" spans="1:213" s="2" customFormat="1" ht="17.149999999999999" customHeight="1">
      <c r="A80" s="14" t="s">
        <v>67</v>
      </c>
      <c r="B80" s="64">
        <v>0</v>
      </c>
      <c r="C80" s="64">
        <v>0</v>
      </c>
      <c r="D80" s="4">
        <f t="shared" si="34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514.20000000000005</v>
      </c>
      <c r="O80" s="35">
        <v>665.7</v>
      </c>
      <c r="P80" s="4">
        <f t="shared" si="35"/>
        <v>1.209463243873979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5" t="s">
        <v>380</v>
      </c>
      <c r="W80" s="5" t="s">
        <v>380</v>
      </c>
      <c r="X80" s="5" t="s">
        <v>380</v>
      </c>
      <c r="Y80" s="5" t="s">
        <v>380</v>
      </c>
      <c r="Z80" s="5">
        <v>535</v>
      </c>
      <c r="AA80" s="5">
        <v>535</v>
      </c>
      <c r="AB80" s="4">
        <f t="shared" si="36"/>
        <v>1</v>
      </c>
      <c r="AC80" s="5">
        <v>20</v>
      </c>
      <c r="AD80" s="5" t="s">
        <v>360</v>
      </c>
      <c r="AE80" s="5" t="s">
        <v>360</v>
      </c>
      <c r="AF80" s="5" t="s">
        <v>360</v>
      </c>
      <c r="AG80" s="5" t="s">
        <v>360</v>
      </c>
      <c r="AH80" s="5" t="s">
        <v>360</v>
      </c>
      <c r="AI80" s="5" t="s">
        <v>360</v>
      </c>
      <c r="AJ80" s="5" t="s">
        <v>360</v>
      </c>
      <c r="AK80" s="5" t="s">
        <v>360</v>
      </c>
      <c r="AL80" s="5" t="s">
        <v>360</v>
      </c>
      <c r="AM80" s="5" t="s">
        <v>360</v>
      </c>
      <c r="AN80" s="5" t="s">
        <v>360</v>
      </c>
      <c r="AO80" s="5" t="s">
        <v>360</v>
      </c>
      <c r="AP80" s="43">
        <f t="shared" si="44"/>
        <v>1.1047316219369896</v>
      </c>
      <c r="AQ80" s="44">
        <v>1779</v>
      </c>
      <c r="AR80" s="35">
        <f t="shared" si="37"/>
        <v>970.36363636363626</v>
      </c>
      <c r="AS80" s="35">
        <f t="shared" si="38"/>
        <v>1072</v>
      </c>
      <c r="AT80" s="35">
        <f t="shared" si="39"/>
        <v>101.63636363636374</v>
      </c>
      <c r="AU80" s="35">
        <v>203.9</v>
      </c>
      <c r="AV80" s="35">
        <v>105.2</v>
      </c>
      <c r="AW80" s="35">
        <v>233.2</v>
      </c>
      <c r="AX80" s="35">
        <v>192.3</v>
      </c>
      <c r="AY80" s="35">
        <v>154</v>
      </c>
      <c r="AZ80" s="35"/>
      <c r="BA80" s="35">
        <f t="shared" si="40"/>
        <v>183.4</v>
      </c>
      <c r="BB80" s="86"/>
      <c r="BC80" s="35">
        <f t="shared" si="41"/>
        <v>183.4</v>
      </c>
      <c r="BD80" s="35">
        <v>0</v>
      </c>
      <c r="BE80" s="35">
        <f t="shared" si="42"/>
        <v>183.4</v>
      </c>
      <c r="BF80" s="35"/>
      <c r="BG80" s="35">
        <f t="shared" si="43"/>
        <v>183.4</v>
      </c>
      <c r="BH80" s="86"/>
      <c r="BI80" s="86"/>
      <c r="BJ80" s="86"/>
      <c r="BK80" s="86"/>
      <c r="BL80" s="86"/>
      <c r="BM80" s="86"/>
      <c r="BN80" s="35">
        <f t="shared" si="45"/>
        <v>183.4</v>
      </c>
      <c r="BO80" s="70"/>
      <c r="BP80" s="1"/>
      <c r="BQ80" s="1"/>
      <c r="BR80" s="1"/>
      <c r="BS80" s="1"/>
      <c r="BT80" s="1"/>
      <c r="BU80" s="1"/>
      <c r="BV80" s="1"/>
      <c r="BW80" s="1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10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10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10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10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10"/>
      <c r="HD80" s="9"/>
      <c r="HE80" s="9"/>
    </row>
    <row r="81" spans="1:213" s="2" customFormat="1" ht="17.149999999999999" customHeight="1">
      <c r="A81" s="18" t="s">
        <v>68</v>
      </c>
      <c r="B81" s="6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35"/>
      <c r="BE81" s="35"/>
      <c r="BF81" s="35"/>
      <c r="BG81" s="35"/>
      <c r="BH81" s="86"/>
      <c r="BI81" s="86"/>
      <c r="BJ81" s="86"/>
      <c r="BK81" s="86"/>
      <c r="BL81" s="86"/>
      <c r="BM81" s="86"/>
      <c r="BN81" s="35"/>
      <c r="BO81" s="70"/>
      <c r="BP81" s="1"/>
      <c r="BQ81" s="1"/>
      <c r="BR81" s="1"/>
      <c r="BS81" s="1"/>
      <c r="BT81" s="1"/>
      <c r="BU81" s="1"/>
      <c r="BV81" s="1"/>
      <c r="BW81" s="1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10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10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10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10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10"/>
      <c r="HD81" s="9"/>
      <c r="HE81" s="9"/>
    </row>
    <row r="82" spans="1:213" s="2" customFormat="1" ht="17.149999999999999" customHeight="1">
      <c r="A82" s="14" t="s">
        <v>69</v>
      </c>
      <c r="B82" s="64">
        <v>5011</v>
      </c>
      <c r="C82" s="64">
        <v>5011.3</v>
      </c>
      <c r="D82" s="4">
        <f t="shared" si="34"/>
        <v>1.0000598682897626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2615.5</v>
      </c>
      <c r="O82" s="35">
        <v>1647.6</v>
      </c>
      <c r="P82" s="4">
        <f t="shared" si="35"/>
        <v>0.62993691454788758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5" t="s">
        <v>380</v>
      </c>
      <c r="W82" s="5" t="s">
        <v>380</v>
      </c>
      <c r="X82" s="5" t="s">
        <v>380</v>
      </c>
      <c r="Y82" s="5" t="s">
        <v>380</v>
      </c>
      <c r="Z82" s="5">
        <v>328</v>
      </c>
      <c r="AA82" s="5">
        <v>318</v>
      </c>
      <c r="AB82" s="4">
        <f t="shared" si="36"/>
        <v>0.96951219512195119</v>
      </c>
      <c r="AC82" s="5">
        <v>20</v>
      </c>
      <c r="AD82" s="5" t="s">
        <v>360</v>
      </c>
      <c r="AE82" s="5" t="s">
        <v>360</v>
      </c>
      <c r="AF82" s="5" t="s">
        <v>360</v>
      </c>
      <c r="AG82" s="5" t="s">
        <v>360</v>
      </c>
      <c r="AH82" s="5" t="s">
        <v>360</v>
      </c>
      <c r="AI82" s="5" t="s">
        <v>360</v>
      </c>
      <c r="AJ82" s="5" t="s">
        <v>360</v>
      </c>
      <c r="AK82" s="5" t="s">
        <v>360</v>
      </c>
      <c r="AL82" s="5" t="s">
        <v>360</v>
      </c>
      <c r="AM82" s="5" t="s">
        <v>360</v>
      </c>
      <c r="AN82" s="5" t="s">
        <v>360</v>
      </c>
      <c r="AO82" s="5" t="s">
        <v>360</v>
      </c>
      <c r="AP82" s="43">
        <f t="shared" si="44"/>
        <v>0.82198403410767973</v>
      </c>
      <c r="AQ82" s="44">
        <v>296</v>
      </c>
      <c r="AR82" s="35">
        <f t="shared" si="37"/>
        <v>161.45454545454547</v>
      </c>
      <c r="AS82" s="35">
        <f t="shared" si="38"/>
        <v>132.69999999999999</v>
      </c>
      <c r="AT82" s="35">
        <f t="shared" si="39"/>
        <v>-28.754545454545479</v>
      </c>
      <c r="AU82" s="35">
        <v>32.4</v>
      </c>
      <c r="AV82" s="35">
        <v>19.100000000000001</v>
      </c>
      <c r="AW82" s="35">
        <v>21</v>
      </c>
      <c r="AX82" s="35">
        <v>18.5</v>
      </c>
      <c r="AY82" s="35">
        <v>19.8</v>
      </c>
      <c r="AZ82" s="35">
        <v>17.899999999999999</v>
      </c>
      <c r="BA82" s="35">
        <f t="shared" si="40"/>
        <v>4</v>
      </c>
      <c r="BB82" s="86"/>
      <c r="BC82" s="35">
        <f t="shared" si="41"/>
        <v>4</v>
      </c>
      <c r="BD82" s="35">
        <v>0</v>
      </c>
      <c r="BE82" s="35">
        <f t="shared" si="42"/>
        <v>4</v>
      </c>
      <c r="BF82" s="35"/>
      <c r="BG82" s="35">
        <f t="shared" si="43"/>
        <v>4</v>
      </c>
      <c r="BH82" s="86"/>
      <c r="BI82" s="86"/>
      <c r="BJ82" s="86"/>
      <c r="BK82" s="86"/>
      <c r="BL82" s="86"/>
      <c r="BM82" s="86"/>
      <c r="BN82" s="35">
        <f t="shared" si="45"/>
        <v>4</v>
      </c>
      <c r="BO82" s="70"/>
      <c r="BP82" s="1"/>
      <c r="BQ82" s="1"/>
      <c r="BR82" s="1"/>
      <c r="BS82" s="1"/>
      <c r="BT82" s="1"/>
      <c r="BU82" s="1"/>
      <c r="BV82" s="1"/>
      <c r="BW82" s="1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10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10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10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10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10"/>
      <c r="HD82" s="9"/>
      <c r="HE82" s="9"/>
    </row>
    <row r="83" spans="1:213" s="2" customFormat="1" ht="17.149999999999999" customHeight="1">
      <c r="A83" s="14" t="s">
        <v>70</v>
      </c>
      <c r="B83" s="64">
        <v>87921</v>
      </c>
      <c r="C83" s="64">
        <v>94027.8</v>
      </c>
      <c r="D83" s="4">
        <f t="shared" si="34"/>
        <v>1.0694578087146416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9548.1</v>
      </c>
      <c r="O83" s="35">
        <v>9627.1</v>
      </c>
      <c r="P83" s="4">
        <f t="shared" si="35"/>
        <v>1.0082738974246186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5" t="s">
        <v>380</v>
      </c>
      <c r="W83" s="5" t="s">
        <v>380</v>
      </c>
      <c r="X83" s="5" t="s">
        <v>380</v>
      </c>
      <c r="Y83" s="5" t="s">
        <v>380</v>
      </c>
      <c r="Z83" s="5">
        <v>816</v>
      </c>
      <c r="AA83" s="5">
        <v>884</v>
      </c>
      <c r="AB83" s="4">
        <f t="shared" si="36"/>
        <v>1.0833333333333333</v>
      </c>
      <c r="AC83" s="5">
        <v>20</v>
      </c>
      <c r="AD83" s="5" t="s">
        <v>360</v>
      </c>
      <c r="AE83" s="5" t="s">
        <v>360</v>
      </c>
      <c r="AF83" s="5" t="s">
        <v>360</v>
      </c>
      <c r="AG83" s="5" t="s">
        <v>360</v>
      </c>
      <c r="AH83" s="5" t="s">
        <v>360</v>
      </c>
      <c r="AI83" s="5" t="s">
        <v>360</v>
      </c>
      <c r="AJ83" s="5" t="s">
        <v>360</v>
      </c>
      <c r="AK83" s="5" t="s">
        <v>360</v>
      </c>
      <c r="AL83" s="5" t="s">
        <v>360</v>
      </c>
      <c r="AM83" s="5" t="s">
        <v>360</v>
      </c>
      <c r="AN83" s="5" t="s">
        <v>360</v>
      </c>
      <c r="AO83" s="5" t="s">
        <v>360</v>
      </c>
      <c r="AP83" s="43">
        <f t="shared" si="44"/>
        <v>1.0484318590829389</v>
      </c>
      <c r="AQ83" s="44">
        <v>1675</v>
      </c>
      <c r="AR83" s="35">
        <f t="shared" si="37"/>
        <v>913.63636363636374</v>
      </c>
      <c r="AS83" s="35">
        <f t="shared" si="38"/>
        <v>957.9</v>
      </c>
      <c r="AT83" s="35">
        <f t="shared" si="39"/>
        <v>44.263636363636238</v>
      </c>
      <c r="AU83" s="35">
        <v>173.4</v>
      </c>
      <c r="AV83" s="35">
        <v>176.7</v>
      </c>
      <c r="AW83" s="35">
        <v>155.5</v>
      </c>
      <c r="AX83" s="35">
        <v>165.4</v>
      </c>
      <c r="AY83" s="35">
        <v>123.2</v>
      </c>
      <c r="AZ83" s="35"/>
      <c r="BA83" s="35">
        <f t="shared" si="40"/>
        <v>163.69999999999999</v>
      </c>
      <c r="BB83" s="86"/>
      <c r="BC83" s="35">
        <f t="shared" si="41"/>
        <v>163.69999999999999</v>
      </c>
      <c r="BD83" s="35">
        <v>0</v>
      </c>
      <c r="BE83" s="35">
        <f t="shared" si="42"/>
        <v>163.69999999999999</v>
      </c>
      <c r="BF83" s="35"/>
      <c r="BG83" s="35">
        <f t="shared" si="43"/>
        <v>163.69999999999999</v>
      </c>
      <c r="BH83" s="86"/>
      <c r="BI83" s="86"/>
      <c r="BJ83" s="86"/>
      <c r="BK83" s="86"/>
      <c r="BL83" s="86"/>
      <c r="BM83" s="86"/>
      <c r="BN83" s="35">
        <f t="shared" si="45"/>
        <v>163.69999999999999</v>
      </c>
      <c r="BO83" s="70"/>
      <c r="BP83" s="1"/>
      <c r="BQ83" s="1"/>
      <c r="BR83" s="1"/>
      <c r="BS83" s="1"/>
      <c r="BT83" s="1"/>
      <c r="BU83" s="1"/>
      <c r="BV83" s="1"/>
      <c r="BW83" s="1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10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10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10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10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10"/>
      <c r="HD83" s="9"/>
      <c r="HE83" s="9"/>
    </row>
    <row r="84" spans="1:213" s="2" customFormat="1" ht="17.149999999999999" customHeight="1">
      <c r="A84" s="14" t="s">
        <v>71</v>
      </c>
      <c r="B84" s="64">
        <v>768</v>
      </c>
      <c r="C84" s="64">
        <v>783.4</v>
      </c>
      <c r="D84" s="4">
        <f t="shared" si="34"/>
        <v>1.0200520833333333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695.1</v>
      </c>
      <c r="O84" s="35">
        <v>501.1</v>
      </c>
      <c r="P84" s="4">
        <f t="shared" si="35"/>
        <v>0.72090346712703213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5" t="s">
        <v>380</v>
      </c>
      <c r="W84" s="5" t="s">
        <v>380</v>
      </c>
      <c r="X84" s="5" t="s">
        <v>380</v>
      </c>
      <c r="Y84" s="5" t="s">
        <v>380</v>
      </c>
      <c r="Z84" s="5">
        <v>109</v>
      </c>
      <c r="AA84" s="5">
        <v>110</v>
      </c>
      <c r="AB84" s="4">
        <f t="shared" si="36"/>
        <v>1.0091743119266054</v>
      </c>
      <c r="AC84" s="5">
        <v>20</v>
      </c>
      <c r="AD84" s="5" t="s">
        <v>360</v>
      </c>
      <c r="AE84" s="5" t="s">
        <v>360</v>
      </c>
      <c r="AF84" s="5" t="s">
        <v>360</v>
      </c>
      <c r="AG84" s="5" t="s">
        <v>360</v>
      </c>
      <c r="AH84" s="5" t="s">
        <v>360</v>
      </c>
      <c r="AI84" s="5" t="s">
        <v>360</v>
      </c>
      <c r="AJ84" s="5" t="s">
        <v>360</v>
      </c>
      <c r="AK84" s="5" t="s">
        <v>360</v>
      </c>
      <c r="AL84" s="5" t="s">
        <v>360</v>
      </c>
      <c r="AM84" s="5" t="s">
        <v>360</v>
      </c>
      <c r="AN84" s="5" t="s">
        <v>360</v>
      </c>
      <c r="AO84" s="5" t="s">
        <v>360</v>
      </c>
      <c r="AP84" s="43">
        <f t="shared" si="44"/>
        <v>0.88226257772754257</v>
      </c>
      <c r="AQ84" s="44">
        <v>564</v>
      </c>
      <c r="AR84" s="35">
        <f t="shared" si="37"/>
        <v>307.63636363636363</v>
      </c>
      <c r="AS84" s="35">
        <f t="shared" si="38"/>
        <v>271.39999999999998</v>
      </c>
      <c r="AT84" s="35">
        <f t="shared" si="39"/>
        <v>-36.236363636363649</v>
      </c>
      <c r="AU84" s="35">
        <v>63.9</v>
      </c>
      <c r="AV84" s="35">
        <v>32</v>
      </c>
      <c r="AW84" s="35">
        <v>79.400000000000006</v>
      </c>
      <c r="AX84" s="35">
        <v>14.2</v>
      </c>
      <c r="AY84" s="35">
        <v>45.7</v>
      </c>
      <c r="AZ84" s="35"/>
      <c r="BA84" s="35">
        <f t="shared" si="40"/>
        <v>36.200000000000003</v>
      </c>
      <c r="BB84" s="86"/>
      <c r="BC84" s="35">
        <f t="shared" si="41"/>
        <v>36.200000000000003</v>
      </c>
      <c r="BD84" s="35">
        <v>0</v>
      </c>
      <c r="BE84" s="35">
        <f t="shared" si="42"/>
        <v>36.200000000000003</v>
      </c>
      <c r="BF84" s="35"/>
      <c r="BG84" s="35">
        <f t="shared" si="43"/>
        <v>36.200000000000003</v>
      </c>
      <c r="BH84" s="86"/>
      <c r="BI84" s="86"/>
      <c r="BJ84" s="86"/>
      <c r="BK84" s="86"/>
      <c r="BL84" s="86"/>
      <c r="BM84" s="86"/>
      <c r="BN84" s="35">
        <f t="shared" si="45"/>
        <v>36.200000000000003</v>
      </c>
      <c r="BO84" s="70"/>
      <c r="BP84" s="1"/>
      <c r="BQ84" s="1"/>
      <c r="BR84" s="1"/>
      <c r="BS84" s="1"/>
      <c r="BT84" s="1"/>
      <c r="BU84" s="1"/>
      <c r="BV84" s="1"/>
      <c r="BW84" s="1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10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10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10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10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10"/>
      <c r="HD84" s="9"/>
      <c r="HE84" s="9"/>
    </row>
    <row r="85" spans="1:213" s="2" customFormat="1" ht="17.149999999999999" customHeight="1">
      <c r="A85" s="14" t="s">
        <v>72</v>
      </c>
      <c r="B85" s="64">
        <v>2767</v>
      </c>
      <c r="C85" s="64">
        <v>2779.3</v>
      </c>
      <c r="D85" s="4">
        <f t="shared" si="34"/>
        <v>1.004445247560535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1060.0999999999999</v>
      </c>
      <c r="O85" s="35">
        <v>1227.3</v>
      </c>
      <c r="P85" s="4">
        <f t="shared" si="35"/>
        <v>1.1577209697198378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5" t="s">
        <v>380</v>
      </c>
      <c r="W85" s="5" t="s">
        <v>380</v>
      </c>
      <c r="X85" s="5" t="s">
        <v>380</v>
      </c>
      <c r="Y85" s="5" t="s">
        <v>380</v>
      </c>
      <c r="Z85" s="5">
        <v>455</v>
      </c>
      <c r="AA85" s="5">
        <v>467</v>
      </c>
      <c r="AB85" s="4">
        <f t="shared" si="36"/>
        <v>1.0263736263736263</v>
      </c>
      <c r="AC85" s="5">
        <v>20</v>
      </c>
      <c r="AD85" s="5" t="s">
        <v>360</v>
      </c>
      <c r="AE85" s="5" t="s">
        <v>360</v>
      </c>
      <c r="AF85" s="5" t="s">
        <v>360</v>
      </c>
      <c r="AG85" s="5" t="s">
        <v>360</v>
      </c>
      <c r="AH85" s="5" t="s">
        <v>360</v>
      </c>
      <c r="AI85" s="5" t="s">
        <v>360</v>
      </c>
      <c r="AJ85" s="5" t="s">
        <v>360</v>
      </c>
      <c r="AK85" s="5" t="s">
        <v>360</v>
      </c>
      <c r="AL85" s="5" t="s">
        <v>360</v>
      </c>
      <c r="AM85" s="5" t="s">
        <v>360</v>
      </c>
      <c r="AN85" s="5" t="s">
        <v>360</v>
      </c>
      <c r="AO85" s="5" t="s">
        <v>360</v>
      </c>
      <c r="AP85" s="43">
        <f t="shared" si="44"/>
        <v>1.0823137368815989</v>
      </c>
      <c r="AQ85" s="44">
        <v>905</v>
      </c>
      <c r="AR85" s="35">
        <f t="shared" si="37"/>
        <v>493.63636363636363</v>
      </c>
      <c r="AS85" s="35">
        <f t="shared" si="38"/>
        <v>534.29999999999995</v>
      </c>
      <c r="AT85" s="35">
        <f t="shared" si="39"/>
        <v>40.663636363636328</v>
      </c>
      <c r="AU85" s="35">
        <v>102</v>
      </c>
      <c r="AV85" s="35">
        <v>42.6</v>
      </c>
      <c r="AW85" s="35">
        <v>132.69999999999999</v>
      </c>
      <c r="AX85" s="35">
        <v>91.4</v>
      </c>
      <c r="AY85" s="35">
        <v>73.8</v>
      </c>
      <c r="AZ85" s="35">
        <v>2.5</v>
      </c>
      <c r="BA85" s="35">
        <f t="shared" si="40"/>
        <v>89.3</v>
      </c>
      <c r="BB85" s="86"/>
      <c r="BC85" s="35">
        <f t="shared" si="41"/>
        <v>89.3</v>
      </c>
      <c r="BD85" s="35">
        <v>0</v>
      </c>
      <c r="BE85" s="35">
        <f t="shared" si="42"/>
        <v>89.3</v>
      </c>
      <c r="BF85" s="35"/>
      <c r="BG85" s="35">
        <f t="shared" si="43"/>
        <v>89.3</v>
      </c>
      <c r="BH85" s="86"/>
      <c r="BI85" s="86"/>
      <c r="BJ85" s="86"/>
      <c r="BK85" s="86"/>
      <c r="BL85" s="86"/>
      <c r="BM85" s="86"/>
      <c r="BN85" s="35">
        <f t="shared" si="45"/>
        <v>89.3</v>
      </c>
      <c r="BO85" s="70"/>
      <c r="BP85" s="1"/>
      <c r="BQ85" s="1"/>
      <c r="BR85" s="1"/>
      <c r="BS85" s="1"/>
      <c r="BT85" s="1"/>
      <c r="BU85" s="1"/>
      <c r="BV85" s="1"/>
      <c r="BW85" s="1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10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10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10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10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10"/>
      <c r="HD85" s="9"/>
      <c r="HE85" s="9"/>
    </row>
    <row r="86" spans="1:213" s="2" customFormat="1" ht="17.149999999999999" customHeight="1">
      <c r="A86" s="14" t="s">
        <v>73</v>
      </c>
      <c r="B86" s="64">
        <v>1266</v>
      </c>
      <c r="C86" s="64">
        <v>1266</v>
      </c>
      <c r="D86" s="4">
        <f t="shared" si="34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930.3</v>
      </c>
      <c r="O86" s="35">
        <v>886</v>
      </c>
      <c r="P86" s="4">
        <f t="shared" si="35"/>
        <v>0.95238095238095244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5" t="s">
        <v>380</v>
      </c>
      <c r="W86" s="5" t="s">
        <v>380</v>
      </c>
      <c r="X86" s="5" t="s">
        <v>380</v>
      </c>
      <c r="Y86" s="5" t="s">
        <v>380</v>
      </c>
      <c r="Z86" s="5">
        <v>213</v>
      </c>
      <c r="AA86" s="5">
        <v>213</v>
      </c>
      <c r="AB86" s="4">
        <f t="shared" si="36"/>
        <v>1</v>
      </c>
      <c r="AC86" s="5">
        <v>20</v>
      </c>
      <c r="AD86" s="5" t="s">
        <v>360</v>
      </c>
      <c r="AE86" s="5" t="s">
        <v>360</v>
      </c>
      <c r="AF86" s="5" t="s">
        <v>360</v>
      </c>
      <c r="AG86" s="5" t="s">
        <v>360</v>
      </c>
      <c r="AH86" s="5" t="s">
        <v>360</v>
      </c>
      <c r="AI86" s="5" t="s">
        <v>360</v>
      </c>
      <c r="AJ86" s="5" t="s">
        <v>360</v>
      </c>
      <c r="AK86" s="5" t="s">
        <v>360</v>
      </c>
      <c r="AL86" s="5" t="s">
        <v>360</v>
      </c>
      <c r="AM86" s="5" t="s">
        <v>360</v>
      </c>
      <c r="AN86" s="5" t="s">
        <v>360</v>
      </c>
      <c r="AO86" s="5" t="s">
        <v>360</v>
      </c>
      <c r="AP86" s="43">
        <f t="shared" si="44"/>
        <v>0.97883597883597895</v>
      </c>
      <c r="AQ86" s="44">
        <v>594</v>
      </c>
      <c r="AR86" s="35">
        <f t="shared" si="37"/>
        <v>324</v>
      </c>
      <c r="AS86" s="35">
        <f t="shared" si="38"/>
        <v>317.10000000000002</v>
      </c>
      <c r="AT86" s="35">
        <f t="shared" si="39"/>
        <v>-6.8999999999999773</v>
      </c>
      <c r="AU86" s="35">
        <v>27.9</v>
      </c>
      <c r="AV86" s="35">
        <v>40</v>
      </c>
      <c r="AW86" s="35">
        <v>77.5</v>
      </c>
      <c r="AX86" s="35">
        <v>29.6</v>
      </c>
      <c r="AY86" s="35">
        <v>31.7</v>
      </c>
      <c r="AZ86" s="35">
        <v>34.6</v>
      </c>
      <c r="BA86" s="35">
        <f t="shared" si="40"/>
        <v>75.8</v>
      </c>
      <c r="BB86" s="86"/>
      <c r="BC86" s="35">
        <f t="shared" si="41"/>
        <v>75.8</v>
      </c>
      <c r="BD86" s="35">
        <v>0</v>
      </c>
      <c r="BE86" s="35">
        <f t="shared" si="42"/>
        <v>75.8</v>
      </c>
      <c r="BF86" s="35"/>
      <c r="BG86" s="35">
        <f t="shared" si="43"/>
        <v>75.8</v>
      </c>
      <c r="BH86" s="86"/>
      <c r="BI86" s="86"/>
      <c r="BJ86" s="86"/>
      <c r="BK86" s="86"/>
      <c r="BL86" s="86"/>
      <c r="BM86" s="86"/>
      <c r="BN86" s="35">
        <f t="shared" si="45"/>
        <v>75.8</v>
      </c>
      <c r="BO86" s="70"/>
      <c r="BP86" s="1"/>
      <c r="BQ86" s="1"/>
      <c r="BR86" s="1"/>
      <c r="BS86" s="1"/>
      <c r="BT86" s="1"/>
      <c r="BU86" s="1"/>
      <c r="BV86" s="1"/>
      <c r="BW86" s="1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10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10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10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10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10"/>
      <c r="HD86" s="9"/>
      <c r="HE86" s="9"/>
    </row>
    <row r="87" spans="1:213" s="2" customFormat="1" ht="17.149999999999999" customHeight="1">
      <c r="A87" s="14" t="s">
        <v>74</v>
      </c>
      <c r="B87" s="64">
        <v>679</v>
      </c>
      <c r="C87" s="64">
        <v>681</v>
      </c>
      <c r="D87" s="4">
        <f t="shared" si="34"/>
        <v>1.0029455081001473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758.8</v>
      </c>
      <c r="O87" s="35">
        <v>1226.7</v>
      </c>
      <c r="P87" s="4">
        <f t="shared" si="35"/>
        <v>1.2416631523458093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5" t="s">
        <v>380</v>
      </c>
      <c r="W87" s="5" t="s">
        <v>380</v>
      </c>
      <c r="X87" s="5" t="s">
        <v>380</v>
      </c>
      <c r="Y87" s="5" t="s">
        <v>380</v>
      </c>
      <c r="Z87" s="5">
        <v>706</v>
      </c>
      <c r="AA87" s="5">
        <v>706</v>
      </c>
      <c r="AB87" s="4">
        <f t="shared" si="36"/>
        <v>1</v>
      </c>
      <c r="AC87" s="5">
        <v>20</v>
      </c>
      <c r="AD87" s="5" t="s">
        <v>360</v>
      </c>
      <c r="AE87" s="5" t="s">
        <v>360</v>
      </c>
      <c r="AF87" s="5" t="s">
        <v>360</v>
      </c>
      <c r="AG87" s="5" t="s">
        <v>360</v>
      </c>
      <c r="AH87" s="5" t="s">
        <v>360</v>
      </c>
      <c r="AI87" s="5" t="s">
        <v>360</v>
      </c>
      <c r="AJ87" s="5" t="s">
        <v>360</v>
      </c>
      <c r="AK87" s="5" t="s">
        <v>360</v>
      </c>
      <c r="AL87" s="5" t="s">
        <v>360</v>
      </c>
      <c r="AM87" s="5" t="s">
        <v>360</v>
      </c>
      <c r="AN87" s="5" t="s">
        <v>360</v>
      </c>
      <c r="AO87" s="5" t="s">
        <v>360</v>
      </c>
      <c r="AP87" s="43">
        <f t="shared" si="44"/>
        <v>1.1077331241648205</v>
      </c>
      <c r="AQ87" s="44">
        <v>1058</v>
      </c>
      <c r="AR87" s="35">
        <f t="shared" si="37"/>
        <v>577.09090909090912</v>
      </c>
      <c r="AS87" s="35">
        <f t="shared" si="38"/>
        <v>639.29999999999995</v>
      </c>
      <c r="AT87" s="35">
        <f t="shared" si="39"/>
        <v>62.209090909090833</v>
      </c>
      <c r="AU87" s="35">
        <v>107.5</v>
      </c>
      <c r="AV87" s="35">
        <v>89.7</v>
      </c>
      <c r="AW87" s="35">
        <v>117.5</v>
      </c>
      <c r="AX87" s="35">
        <v>113.7</v>
      </c>
      <c r="AY87" s="35">
        <v>27.2</v>
      </c>
      <c r="AZ87" s="35"/>
      <c r="BA87" s="35">
        <f t="shared" si="40"/>
        <v>183.7</v>
      </c>
      <c r="BB87" s="86"/>
      <c r="BC87" s="35">
        <f t="shared" si="41"/>
        <v>183.7</v>
      </c>
      <c r="BD87" s="35">
        <v>0</v>
      </c>
      <c r="BE87" s="35">
        <f t="shared" si="42"/>
        <v>183.7</v>
      </c>
      <c r="BF87" s="35"/>
      <c r="BG87" s="35">
        <f t="shared" si="43"/>
        <v>183.7</v>
      </c>
      <c r="BH87" s="86"/>
      <c r="BI87" s="86"/>
      <c r="BJ87" s="86"/>
      <c r="BK87" s="86"/>
      <c r="BL87" s="86"/>
      <c r="BM87" s="86"/>
      <c r="BN87" s="35">
        <f t="shared" si="45"/>
        <v>183.7</v>
      </c>
      <c r="BO87" s="70"/>
      <c r="BP87" s="1"/>
      <c r="BQ87" s="1"/>
      <c r="BR87" s="1"/>
      <c r="BS87" s="1"/>
      <c r="BT87" s="1"/>
      <c r="BU87" s="1"/>
      <c r="BV87" s="1"/>
      <c r="BW87" s="1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10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10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10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10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10"/>
      <c r="HD87" s="9"/>
      <c r="HE87" s="9"/>
    </row>
    <row r="88" spans="1:213" s="2" customFormat="1" ht="17.149999999999999" customHeight="1">
      <c r="A88" s="14" t="s">
        <v>75</v>
      </c>
      <c r="B88" s="64">
        <v>5007</v>
      </c>
      <c r="C88" s="64">
        <v>5007</v>
      </c>
      <c r="D88" s="4">
        <f t="shared" si="34"/>
        <v>1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1501.1</v>
      </c>
      <c r="O88" s="35">
        <v>751.8</v>
      </c>
      <c r="P88" s="4">
        <f t="shared" si="35"/>
        <v>0.50083272267004197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5" t="s">
        <v>380</v>
      </c>
      <c r="W88" s="5" t="s">
        <v>380</v>
      </c>
      <c r="X88" s="5" t="s">
        <v>380</v>
      </c>
      <c r="Y88" s="5" t="s">
        <v>380</v>
      </c>
      <c r="Z88" s="5">
        <v>683</v>
      </c>
      <c r="AA88" s="5">
        <v>697</v>
      </c>
      <c r="AB88" s="4">
        <f t="shared" si="36"/>
        <v>1.0204978038067349</v>
      </c>
      <c r="AC88" s="5">
        <v>20</v>
      </c>
      <c r="AD88" s="5" t="s">
        <v>360</v>
      </c>
      <c r="AE88" s="5" t="s">
        <v>360</v>
      </c>
      <c r="AF88" s="5" t="s">
        <v>360</v>
      </c>
      <c r="AG88" s="5" t="s">
        <v>360</v>
      </c>
      <c r="AH88" s="5" t="s">
        <v>360</v>
      </c>
      <c r="AI88" s="5" t="s">
        <v>360</v>
      </c>
      <c r="AJ88" s="5" t="s">
        <v>360</v>
      </c>
      <c r="AK88" s="5" t="s">
        <v>360</v>
      </c>
      <c r="AL88" s="5" t="s">
        <v>360</v>
      </c>
      <c r="AM88" s="5" t="s">
        <v>360</v>
      </c>
      <c r="AN88" s="5" t="s">
        <v>360</v>
      </c>
      <c r="AO88" s="5" t="s">
        <v>360</v>
      </c>
      <c r="AP88" s="43">
        <f t="shared" si="44"/>
        <v>0.78725801176745636</v>
      </c>
      <c r="AQ88" s="44">
        <v>1156</v>
      </c>
      <c r="AR88" s="35">
        <f t="shared" si="37"/>
        <v>630.5454545454545</v>
      </c>
      <c r="AS88" s="35">
        <f t="shared" si="38"/>
        <v>496.4</v>
      </c>
      <c r="AT88" s="35">
        <f t="shared" si="39"/>
        <v>-134.14545454545453</v>
      </c>
      <c r="AU88" s="35">
        <v>20.6</v>
      </c>
      <c r="AV88" s="35">
        <v>128.19999999999999</v>
      </c>
      <c r="AW88" s="35">
        <v>96.4</v>
      </c>
      <c r="AX88" s="35">
        <v>112.6</v>
      </c>
      <c r="AY88" s="35">
        <v>99.8</v>
      </c>
      <c r="AZ88" s="35">
        <v>2.1</v>
      </c>
      <c r="BA88" s="35">
        <f t="shared" si="40"/>
        <v>36.700000000000003</v>
      </c>
      <c r="BB88" s="86"/>
      <c r="BC88" s="35">
        <f t="shared" si="41"/>
        <v>36.700000000000003</v>
      </c>
      <c r="BD88" s="35">
        <v>0</v>
      </c>
      <c r="BE88" s="35">
        <f t="shared" si="42"/>
        <v>36.700000000000003</v>
      </c>
      <c r="BF88" s="35"/>
      <c r="BG88" s="35">
        <f t="shared" si="43"/>
        <v>36.700000000000003</v>
      </c>
      <c r="BH88" s="86"/>
      <c r="BI88" s="86"/>
      <c r="BJ88" s="86"/>
      <c r="BK88" s="86"/>
      <c r="BL88" s="86"/>
      <c r="BM88" s="86"/>
      <c r="BN88" s="35">
        <f t="shared" si="45"/>
        <v>36.700000000000003</v>
      </c>
      <c r="BO88" s="70"/>
      <c r="BP88" s="1"/>
      <c r="BQ88" s="1"/>
      <c r="BR88" s="1"/>
      <c r="BS88" s="1"/>
      <c r="BT88" s="1"/>
      <c r="BU88" s="1"/>
      <c r="BV88" s="1"/>
      <c r="BW88" s="1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10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10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10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10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10"/>
      <c r="HD88" s="9"/>
      <c r="HE88" s="9"/>
    </row>
    <row r="89" spans="1:213" s="2" customFormat="1" ht="17.149999999999999" customHeight="1">
      <c r="A89" s="14" t="s">
        <v>76</v>
      </c>
      <c r="B89" s="64">
        <v>3971</v>
      </c>
      <c r="C89" s="64">
        <v>3982.7</v>
      </c>
      <c r="D89" s="4">
        <f t="shared" si="34"/>
        <v>1.0029463611181062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2815.4</v>
      </c>
      <c r="O89" s="35">
        <v>3365.8</v>
      </c>
      <c r="P89" s="4">
        <f t="shared" si="35"/>
        <v>1.1954961994743198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5" t="s">
        <v>380</v>
      </c>
      <c r="W89" s="5" t="s">
        <v>380</v>
      </c>
      <c r="X89" s="5" t="s">
        <v>380</v>
      </c>
      <c r="Y89" s="5" t="s">
        <v>380</v>
      </c>
      <c r="Z89" s="5">
        <v>1440</v>
      </c>
      <c r="AA89" s="5">
        <v>1496</v>
      </c>
      <c r="AB89" s="4">
        <f t="shared" si="36"/>
        <v>1.038888888888889</v>
      </c>
      <c r="AC89" s="5">
        <v>20</v>
      </c>
      <c r="AD89" s="5" t="s">
        <v>360</v>
      </c>
      <c r="AE89" s="5" t="s">
        <v>360</v>
      </c>
      <c r="AF89" s="5" t="s">
        <v>360</v>
      </c>
      <c r="AG89" s="5" t="s">
        <v>360</v>
      </c>
      <c r="AH89" s="5" t="s">
        <v>360</v>
      </c>
      <c r="AI89" s="5" t="s">
        <v>360</v>
      </c>
      <c r="AJ89" s="5" t="s">
        <v>360</v>
      </c>
      <c r="AK89" s="5" t="s">
        <v>360</v>
      </c>
      <c r="AL89" s="5" t="s">
        <v>360</v>
      </c>
      <c r="AM89" s="5" t="s">
        <v>360</v>
      </c>
      <c r="AN89" s="5" t="s">
        <v>360</v>
      </c>
      <c r="AO89" s="5" t="s">
        <v>360</v>
      </c>
      <c r="AP89" s="43">
        <f t="shared" si="44"/>
        <v>1.1044985238412157</v>
      </c>
      <c r="AQ89" s="44">
        <v>794</v>
      </c>
      <c r="AR89" s="35">
        <f t="shared" si="37"/>
        <v>433.09090909090912</v>
      </c>
      <c r="AS89" s="35">
        <f t="shared" si="38"/>
        <v>478.3</v>
      </c>
      <c r="AT89" s="35">
        <f t="shared" si="39"/>
        <v>45.209090909090889</v>
      </c>
      <c r="AU89" s="35">
        <v>44.2</v>
      </c>
      <c r="AV89" s="35">
        <v>47.6</v>
      </c>
      <c r="AW89" s="35">
        <v>155.4</v>
      </c>
      <c r="AX89" s="35">
        <v>90.8</v>
      </c>
      <c r="AY89" s="35">
        <v>49.1</v>
      </c>
      <c r="AZ89" s="35"/>
      <c r="BA89" s="35">
        <f t="shared" si="40"/>
        <v>91.2</v>
      </c>
      <c r="BB89" s="86"/>
      <c r="BC89" s="35">
        <f t="shared" si="41"/>
        <v>91.2</v>
      </c>
      <c r="BD89" s="35">
        <v>0</v>
      </c>
      <c r="BE89" s="35">
        <f t="shared" si="42"/>
        <v>91.2</v>
      </c>
      <c r="BF89" s="35"/>
      <c r="BG89" s="35">
        <f t="shared" si="43"/>
        <v>91.2</v>
      </c>
      <c r="BH89" s="86"/>
      <c r="BI89" s="86"/>
      <c r="BJ89" s="86"/>
      <c r="BK89" s="86"/>
      <c r="BL89" s="86"/>
      <c r="BM89" s="86"/>
      <c r="BN89" s="35">
        <f t="shared" si="45"/>
        <v>91.2</v>
      </c>
      <c r="BO89" s="70"/>
      <c r="BP89" s="1"/>
      <c r="BQ89" s="1"/>
      <c r="BR89" s="1"/>
      <c r="BS89" s="1"/>
      <c r="BT89" s="1"/>
      <c r="BU89" s="1"/>
      <c r="BV89" s="1"/>
      <c r="BW89" s="1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10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10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10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10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10"/>
      <c r="HD89" s="9"/>
      <c r="HE89" s="9"/>
    </row>
    <row r="90" spans="1:213" s="2" customFormat="1" ht="17.149999999999999" customHeight="1">
      <c r="A90" s="18" t="s">
        <v>77</v>
      </c>
      <c r="B90" s="6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35"/>
      <c r="BE90" s="35"/>
      <c r="BF90" s="35"/>
      <c r="BG90" s="35"/>
      <c r="BH90" s="86"/>
      <c r="BI90" s="86"/>
      <c r="BJ90" s="86"/>
      <c r="BK90" s="86"/>
      <c r="BL90" s="86"/>
      <c r="BM90" s="86"/>
      <c r="BN90" s="35"/>
      <c r="BO90" s="70"/>
      <c r="BP90" s="1"/>
      <c r="BQ90" s="1"/>
      <c r="BR90" s="1"/>
      <c r="BS90" s="1"/>
      <c r="BT90" s="1"/>
      <c r="BU90" s="1"/>
      <c r="BV90" s="1"/>
      <c r="BW90" s="1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10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10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10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10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10"/>
      <c r="HD90" s="9"/>
      <c r="HE90" s="9"/>
    </row>
    <row r="91" spans="1:213" s="2" customFormat="1" ht="17.149999999999999" customHeight="1">
      <c r="A91" s="14" t="s">
        <v>78</v>
      </c>
      <c r="B91" s="64">
        <v>55334</v>
      </c>
      <c r="C91" s="64">
        <v>66656</v>
      </c>
      <c r="D91" s="4">
        <f t="shared" si="34"/>
        <v>1.2004611992626595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2489.1999999999998</v>
      </c>
      <c r="O91" s="35">
        <v>1652.1</v>
      </c>
      <c r="P91" s="4">
        <f t="shared" si="35"/>
        <v>0.66370721516953235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5" t="s">
        <v>380</v>
      </c>
      <c r="W91" s="5" t="s">
        <v>380</v>
      </c>
      <c r="X91" s="5" t="s">
        <v>380</v>
      </c>
      <c r="Y91" s="5" t="s">
        <v>380</v>
      </c>
      <c r="Z91" s="5">
        <v>1487</v>
      </c>
      <c r="AA91" s="5">
        <v>1655</v>
      </c>
      <c r="AB91" s="4">
        <f t="shared" si="36"/>
        <v>1.1129791526563551</v>
      </c>
      <c r="AC91" s="5">
        <v>20</v>
      </c>
      <c r="AD91" s="5" t="s">
        <v>360</v>
      </c>
      <c r="AE91" s="5" t="s">
        <v>360</v>
      </c>
      <c r="AF91" s="5" t="s">
        <v>360</v>
      </c>
      <c r="AG91" s="5" t="s">
        <v>360</v>
      </c>
      <c r="AH91" s="5" t="s">
        <v>360</v>
      </c>
      <c r="AI91" s="5" t="s">
        <v>360</v>
      </c>
      <c r="AJ91" s="5" t="s">
        <v>360</v>
      </c>
      <c r="AK91" s="5" t="s">
        <v>360</v>
      </c>
      <c r="AL91" s="5" t="s">
        <v>360</v>
      </c>
      <c r="AM91" s="5" t="s">
        <v>360</v>
      </c>
      <c r="AN91" s="5" t="s">
        <v>360</v>
      </c>
      <c r="AO91" s="5" t="s">
        <v>360</v>
      </c>
      <c r="AP91" s="43">
        <f t="shared" si="44"/>
        <v>0.92302296339624545</v>
      </c>
      <c r="AQ91" s="44">
        <v>1872</v>
      </c>
      <c r="AR91" s="35">
        <f t="shared" si="37"/>
        <v>1021.0909090909091</v>
      </c>
      <c r="AS91" s="35">
        <f t="shared" si="38"/>
        <v>942.5</v>
      </c>
      <c r="AT91" s="35">
        <f t="shared" si="39"/>
        <v>-78.590909090909122</v>
      </c>
      <c r="AU91" s="35">
        <v>206</v>
      </c>
      <c r="AV91" s="35">
        <v>5.4</v>
      </c>
      <c r="AW91" s="35">
        <v>111.9</v>
      </c>
      <c r="AX91" s="35">
        <v>89.2</v>
      </c>
      <c r="AY91" s="35">
        <v>142.9</v>
      </c>
      <c r="AZ91" s="35">
        <v>124.6</v>
      </c>
      <c r="BA91" s="35">
        <f t="shared" si="40"/>
        <v>262.5</v>
      </c>
      <c r="BB91" s="86"/>
      <c r="BC91" s="35">
        <f t="shared" si="41"/>
        <v>262.5</v>
      </c>
      <c r="BD91" s="35">
        <v>0</v>
      </c>
      <c r="BE91" s="35">
        <f t="shared" si="42"/>
        <v>262.5</v>
      </c>
      <c r="BF91" s="35"/>
      <c r="BG91" s="35">
        <f t="shared" si="43"/>
        <v>262.5</v>
      </c>
      <c r="BH91" s="86"/>
      <c r="BI91" s="86"/>
      <c r="BJ91" s="86"/>
      <c r="BK91" s="86"/>
      <c r="BL91" s="86"/>
      <c r="BM91" s="86"/>
      <c r="BN91" s="35">
        <f t="shared" si="45"/>
        <v>262.5</v>
      </c>
      <c r="BO91" s="70"/>
      <c r="BP91" s="1"/>
      <c r="BQ91" s="1"/>
      <c r="BR91" s="1"/>
      <c r="BS91" s="1"/>
      <c r="BT91" s="1"/>
      <c r="BU91" s="1"/>
      <c r="BV91" s="1"/>
      <c r="BW91" s="1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10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10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10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10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10"/>
      <c r="HD91" s="9"/>
      <c r="HE91" s="9"/>
    </row>
    <row r="92" spans="1:213" s="2" customFormat="1" ht="17.149999999999999" customHeight="1">
      <c r="A92" s="45" t="s">
        <v>79</v>
      </c>
      <c r="B92" s="64">
        <v>87673</v>
      </c>
      <c r="C92" s="64">
        <v>96226</v>
      </c>
      <c r="D92" s="4">
        <f t="shared" si="34"/>
        <v>1.0975556898931256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6687.6</v>
      </c>
      <c r="O92" s="35">
        <v>6570.5</v>
      </c>
      <c r="P92" s="4">
        <f t="shared" si="35"/>
        <v>0.98248998145822108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5" t="s">
        <v>380</v>
      </c>
      <c r="W92" s="5" t="s">
        <v>380</v>
      </c>
      <c r="X92" s="5" t="s">
        <v>380</v>
      </c>
      <c r="Y92" s="5" t="s">
        <v>380</v>
      </c>
      <c r="Z92" s="5">
        <v>1354</v>
      </c>
      <c r="AA92" s="5">
        <v>1361</v>
      </c>
      <c r="AB92" s="4">
        <f t="shared" si="36"/>
        <v>1.0051698670605613</v>
      </c>
      <c r="AC92" s="5">
        <v>20</v>
      </c>
      <c r="AD92" s="5" t="s">
        <v>360</v>
      </c>
      <c r="AE92" s="5" t="s">
        <v>360</v>
      </c>
      <c r="AF92" s="5" t="s">
        <v>360</v>
      </c>
      <c r="AG92" s="5" t="s">
        <v>360</v>
      </c>
      <c r="AH92" s="5" t="s">
        <v>360</v>
      </c>
      <c r="AI92" s="5" t="s">
        <v>360</v>
      </c>
      <c r="AJ92" s="5" t="s">
        <v>360</v>
      </c>
      <c r="AK92" s="5" t="s">
        <v>360</v>
      </c>
      <c r="AL92" s="5" t="s">
        <v>360</v>
      </c>
      <c r="AM92" s="5" t="s">
        <v>360</v>
      </c>
      <c r="AN92" s="5" t="s">
        <v>360</v>
      </c>
      <c r="AO92" s="5" t="s">
        <v>360</v>
      </c>
      <c r="AP92" s="43">
        <f t="shared" si="44"/>
        <v>1.0053550093298063</v>
      </c>
      <c r="AQ92" s="44">
        <v>2319</v>
      </c>
      <c r="AR92" s="35">
        <f t="shared" si="37"/>
        <v>1264.909090909091</v>
      </c>
      <c r="AS92" s="35">
        <f t="shared" si="38"/>
        <v>1271.7</v>
      </c>
      <c r="AT92" s="35">
        <f t="shared" si="39"/>
        <v>6.7909090909090537</v>
      </c>
      <c r="AU92" s="35">
        <v>253.2</v>
      </c>
      <c r="AV92" s="35">
        <v>212.1</v>
      </c>
      <c r="AW92" s="35">
        <v>172.6</v>
      </c>
      <c r="AX92" s="35">
        <v>225.3</v>
      </c>
      <c r="AY92" s="35">
        <v>227.5</v>
      </c>
      <c r="AZ92" s="35"/>
      <c r="BA92" s="35">
        <f t="shared" si="40"/>
        <v>181</v>
      </c>
      <c r="BB92" s="86"/>
      <c r="BC92" s="35">
        <f t="shared" si="41"/>
        <v>181</v>
      </c>
      <c r="BD92" s="35">
        <v>0</v>
      </c>
      <c r="BE92" s="35">
        <f t="shared" si="42"/>
        <v>181</v>
      </c>
      <c r="BF92" s="35"/>
      <c r="BG92" s="35">
        <f t="shared" si="43"/>
        <v>181</v>
      </c>
      <c r="BH92" s="86"/>
      <c r="BI92" s="86"/>
      <c r="BJ92" s="86"/>
      <c r="BK92" s="86"/>
      <c r="BL92" s="86"/>
      <c r="BM92" s="86"/>
      <c r="BN92" s="35">
        <f t="shared" si="45"/>
        <v>181</v>
      </c>
      <c r="BO92" s="70"/>
      <c r="BP92" s="1"/>
      <c r="BQ92" s="1"/>
      <c r="BR92" s="1"/>
      <c r="BS92" s="1"/>
      <c r="BT92" s="1"/>
      <c r="BU92" s="1"/>
      <c r="BV92" s="1"/>
      <c r="BW92" s="1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10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10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10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10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10"/>
      <c r="HD92" s="9"/>
      <c r="HE92" s="9"/>
    </row>
    <row r="93" spans="1:213" s="2" customFormat="1" ht="17.149999999999999" customHeight="1">
      <c r="A93" s="14" t="s">
        <v>80</v>
      </c>
      <c r="B93" s="64">
        <v>246</v>
      </c>
      <c r="C93" s="64">
        <v>252</v>
      </c>
      <c r="D93" s="4">
        <f t="shared" si="34"/>
        <v>1.024390243902439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292</v>
      </c>
      <c r="O93" s="35">
        <v>368.6</v>
      </c>
      <c r="P93" s="4">
        <f t="shared" si="35"/>
        <v>1.2062328767123287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5" t="s">
        <v>380</v>
      </c>
      <c r="W93" s="5" t="s">
        <v>380</v>
      </c>
      <c r="X93" s="5" t="s">
        <v>380</v>
      </c>
      <c r="Y93" s="5" t="s">
        <v>380</v>
      </c>
      <c r="Z93" s="5">
        <v>1977</v>
      </c>
      <c r="AA93" s="5">
        <v>1982</v>
      </c>
      <c r="AB93" s="4">
        <f t="shared" si="36"/>
        <v>1.0025290844714214</v>
      </c>
      <c r="AC93" s="5">
        <v>20</v>
      </c>
      <c r="AD93" s="5" t="s">
        <v>360</v>
      </c>
      <c r="AE93" s="5" t="s">
        <v>360</v>
      </c>
      <c r="AF93" s="5" t="s">
        <v>360</v>
      </c>
      <c r="AG93" s="5" t="s">
        <v>360</v>
      </c>
      <c r="AH93" s="5" t="s">
        <v>360</v>
      </c>
      <c r="AI93" s="5" t="s">
        <v>360</v>
      </c>
      <c r="AJ93" s="5" t="s">
        <v>360</v>
      </c>
      <c r="AK93" s="5" t="s">
        <v>360</v>
      </c>
      <c r="AL93" s="5" t="s">
        <v>360</v>
      </c>
      <c r="AM93" s="5" t="s">
        <v>360</v>
      </c>
      <c r="AN93" s="5" t="s">
        <v>360</v>
      </c>
      <c r="AO93" s="5" t="s">
        <v>360</v>
      </c>
      <c r="AP93" s="43">
        <f t="shared" si="44"/>
        <v>1.0954931209597154</v>
      </c>
      <c r="AQ93" s="44">
        <v>2922</v>
      </c>
      <c r="AR93" s="35">
        <f t="shared" si="37"/>
        <v>1593.8181818181818</v>
      </c>
      <c r="AS93" s="35">
        <f t="shared" si="38"/>
        <v>1746</v>
      </c>
      <c r="AT93" s="35">
        <f t="shared" si="39"/>
        <v>152.18181818181824</v>
      </c>
      <c r="AU93" s="35">
        <v>326.60000000000002</v>
      </c>
      <c r="AV93" s="35">
        <v>165.7</v>
      </c>
      <c r="AW93" s="35">
        <v>392.7</v>
      </c>
      <c r="AX93" s="35">
        <v>228.7</v>
      </c>
      <c r="AY93" s="35">
        <v>330.5</v>
      </c>
      <c r="AZ93" s="35"/>
      <c r="BA93" s="35">
        <f t="shared" si="40"/>
        <v>301.8</v>
      </c>
      <c r="BB93" s="86"/>
      <c r="BC93" s="35">
        <f t="shared" si="41"/>
        <v>301.8</v>
      </c>
      <c r="BD93" s="35">
        <v>0</v>
      </c>
      <c r="BE93" s="35">
        <f t="shared" si="42"/>
        <v>301.8</v>
      </c>
      <c r="BF93" s="35"/>
      <c r="BG93" s="35">
        <f t="shared" si="43"/>
        <v>301.8</v>
      </c>
      <c r="BH93" s="86"/>
      <c r="BI93" s="86"/>
      <c r="BJ93" s="86"/>
      <c r="BK93" s="86"/>
      <c r="BL93" s="86"/>
      <c r="BM93" s="86"/>
      <c r="BN93" s="35">
        <f t="shared" si="45"/>
        <v>301.8</v>
      </c>
      <c r="BO93" s="70"/>
      <c r="BP93" s="1"/>
      <c r="BQ93" s="1"/>
      <c r="BR93" s="1"/>
      <c r="BS93" s="1"/>
      <c r="BT93" s="1"/>
      <c r="BU93" s="1"/>
      <c r="BV93" s="1"/>
      <c r="BW93" s="1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10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10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10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10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10"/>
      <c r="HD93" s="9"/>
      <c r="HE93" s="9"/>
    </row>
    <row r="94" spans="1:213" s="2" customFormat="1" ht="17.149999999999999" customHeight="1">
      <c r="A94" s="14" t="s">
        <v>81</v>
      </c>
      <c r="B94" s="64">
        <v>4331</v>
      </c>
      <c r="C94" s="64">
        <v>4619.6000000000004</v>
      </c>
      <c r="D94" s="4">
        <f t="shared" si="34"/>
        <v>1.066635880858924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780.3</v>
      </c>
      <c r="O94" s="35">
        <v>809.9</v>
      </c>
      <c r="P94" s="4">
        <f t="shared" si="35"/>
        <v>1.0379341278995258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5" t="s">
        <v>380</v>
      </c>
      <c r="W94" s="5" t="s">
        <v>380</v>
      </c>
      <c r="X94" s="5" t="s">
        <v>380</v>
      </c>
      <c r="Y94" s="5" t="s">
        <v>380</v>
      </c>
      <c r="Z94" s="5">
        <v>1446</v>
      </c>
      <c r="AA94" s="5">
        <v>1448</v>
      </c>
      <c r="AB94" s="4">
        <f t="shared" si="36"/>
        <v>1.0013831258644537</v>
      </c>
      <c r="AC94" s="5">
        <v>20</v>
      </c>
      <c r="AD94" s="5" t="s">
        <v>360</v>
      </c>
      <c r="AE94" s="5" t="s">
        <v>360</v>
      </c>
      <c r="AF94" s="5" t="s">
        <v>360</v>
      </c>
      <c r="AG94" s="5" t="s">
        <v>360</v>
      </c>
      <c r="AH94" s="5" t="s">
        <v>360</v>
      </c>
      <c r="AI94" s="5" t="s">
        <v>360</v>
      </c>
      <c r="AJ94" s="5" t="s">
        <v>360</v>
      </c>
      <c r="AK94" s="5" t="s">
        <v>360</v>
      </c>
      <c r="AL94" s="5" t="s">
        <v>360</v>
      </c>
      <c r="AM94" s="5" t="s">
        <v>360</v>
      </c>
      <c r="AN94" s="5" t="s">
        <v>360</v>
      </c>
      <c r="AO94" s="5" t="s">
        <v>360</v>
      </c>
      <c r="AP94" s="43">
        <f t="shared" si="44"/>
        <v>1.0248783217683157</v>
      </c>
      <c r="AQ94" s="44">
        <v>2861</v>
      </c>
      <c r="AR94" s="35">
        <f t="shared" si="37"/>
        <v>1560.5454545454545</v>
      </c>
      <c r="AS94" s="35">
        <f t="shared" si="38"/>
        <v>1599.4</v>
      </c>
      <c r="AT94" s="35">
        <f t="shared" si="39"/>
        <v>38.854545454545587</v>
      </c>
      <c r="AU94" s="35">
        <v>186.6</v>
      </c>
      <c r="AV94" s="35">
        <v>46.8</v>
      </c>
      <c r="AW94" s="35">
        <v>277.3</v>
      </c>
      <c r="AX94" s="35">
        <v>225.8</v>
      </c>
      <c r="AY94" s="35">
        <v>305.89999999999998</v>
      </c>
      <c r="AZ94" s="35">
        <v>174.7</v>
      </c>
      <c r="BA94" s="35">
        <f t="shared" si="40"/>
        <v>382.3</v>
      </c>
      <c r="BB94" s="86"/>
      <c r="BC94" s="35">
        <f t="shared" si="41"/>
        <v>382.3</v>
      </c>
      <c r="BD94" s="35">
        <v>0</v>
      </c>
      <c r="BE94" s="35">
        <f t="shared" si="42"/>
        <v>382.3</v>
      </c>
      <c r="BF94" s="35"/>
      <c r="BG94" s="35">
        <f t="shared" si="43"/>
        <v>382.3</v>
      </c>
      <c r="BH94" s="86"/>
      <c r="BI94" s="86"/>
      <c r="BJ94" s="86"/>
      <c r="BK94" s="86"/>
      <c r="BL94" s="86"/>
      <c r="BM94" s="86"/>
      <c r="BN94" s="35">
        <f t="shared" si="45"/>
        <v>382.3</v>
      </c>
      <c r="BO94" s="70"/>
      <c r="BP94" s="1"/>
      <c r="BQ94" s="1"/>
      <c r="BR94" s="1"/>
      <c r="BS94" s="1"/>
      <c r="BT94" s="1"/>
      <c r="BU94" s="1"/>
      <c r="BV94" s="1"/>
      <c r="BW94" s="1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10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10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10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10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10"/>
      <c r="HD94" s="9"/>
      <c r="HE94" s="9"/>
    </row>
    <row r="95" spans="1:213" s="2" customFormat="1" ht="17.149999999999999" customHeight="1">
      <c r="A95" s="14" t="s">
        <v>82</v>
      </c>
      <c r="B95" s="64">
        <v>278</v>
      </c>
      <c r="C95" s="64">
        <v>284</v>
      </c>
      <c r="D95" s="4">
        <f t="shared" si="34"/>
        <v>1.0215827338129497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649.29999999999995</v>
      </c>
      <c r="O95" s="35">
        <v>863.7</v>
      </c>
      <c r="P95" s="4">
        <f t="shared" si="35"/>
        <v>1.2130201755736947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5" t="s">
        <v>380</v>
      </c>
      <c r="W95" s="5" t="s">
        <v>380</v>
      </c>
      <c r="X95" s="5" t="s">
        <v>380</v>
      </c>
      <c r="Y95" s="5" t="s">
        <v>380</v>
      </c>
      <c r="Z95" s="5">
        <v>700</v>
      </c>
      <c r="AA95" s="5">
        <v>828</v>
      </c>
      <c r="AB95" s="4">
        <f t="shared" si="36"/>
        <v>1.1828571428571428</v>
      </c>
      <c r="AC95" s="5">
        <v>20</v>
      </c>
      <c r="AD95" s="5" t="s">
        <v>360</v>
      </c>
      <c r="AE95" s="5" t="s">
        <v>360</v>
      </c>
      <c r="AF95" s="5" t="s">
        <v>360</v>
      </c>
      <c r="AG95" s="5" t="s">
        <v>360</v>
      </c>
      <c r="AH95" s="5" t="s">
        <v>360</v>
      </c>
      <c r="AI95" s="5" t="s">
        <v>360</v>
      </c>
      <c r="AJ95" s="5" t="s">
        <v>360</v>
      </c>
      <c r="AK95" s="5" t="s">
        <v>360</v>
      </c>
      <c r="AL95" s="5" t="s">
        <v>360</v>
      </c>
      <c r="AM95" s="5" t="s">
        <v>360</v>
      </c>
      <c r="AN95" s="5" t="s">
        <v>360</v>
      </c>
      <c r="AO95" s="5" t="s">
        <v>360</v>
      </c>
      <c r="AP95" s="43">
        <f t="shared" si="44"/>
        <v>1.1783435563929221</v>
      </c>
      <c r="AQ95" s="44">
        <v>2161</v>
      </c>
      <c r="AR95" s="35">
        <f t="shared" si="37"/>
        <v>1178.7272727272727</v>
      </c>
      <c r="AS95" s="35">
        <f t="shared" si="38"/>
        <v>1388.9</v>
      </c>
      <c r="AT95" s="35">
        <f t="shared" si="39"/>
        <v>210.17272727272734</v>
      </c>
      <c r="AU95" s="35">
        <v>137.69999999999999</v>
      </c>
      <c r="AV95" s="35">
        <v>244.4</v>
      </c>
      <c r="AW95" s="35">
        <v>289.60000000000002</v>
      </c>
      <c r="AX95" s="35">
        <v>84.7</v>
      </c>
      <c r="AY95" s="35">
        <v>230.2</v>
      </c>
      <c r="AZ95" s="35"/>
      <c r="BA95" s="35">
        <f t="shared" si="40"/>
        <v>402.3</v>
      </c>
      <c r="BB95" s="86"/>
      <c r="BC95" s="35">
        <f t="shared" si="41"/>
        <v>402.3</v>
      </c>
      <c r="BD95" s="35">
        <v>0</v>
      </c>
      <c r="BE95" s="35">
        <f t="shared" si="42"/>
        <v>402.3</v>
      </c>
      <c r="BF95" s="35"/>
      <c r="BG95" s="35">
        <f t="shared" si="43"/>
        <v>402.3</v>
      </c>
      <c r="BH95" s="86"/>
      <c r="BI95" s="86"/>
      <c r="BJ95" s="86"/>
      <c r="BK95" s="86"/>
      <c r="BL95" s="86"/>
      <c r="BM95" s="86"/>
      <c r="BN95" s="35">
        <f t="shared" si="45"/>
        <v>402.3</v>
      </c>
      <c r="BO95" s="70"/>
      <c r="BP95" s="1"/>
      <c r="BQ95" s="1"/>
      <c r="BR95" s="1"/>
      <c r="BS95" s="1"/>
      <c r="BT95" s="1"/>
      <c r="BU95" s="1"/>
      <c r="BV95" s="1"/>
      <c r="BW95" s="1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10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10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10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10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10"/>
      <c r="HD95" s="9"/>
      <c r="HE95" s="9"/>
    </row>
    <row r="96" spans="1:213" s="2" customFormat="1" ht="17.149999999999999" customHeight="1">
      <c r="A96" s="14" t="s">
        <v>83</v>
      </c>
      <c r="B96" s="64">
        <v>264</v>
      </c>
      <c r="C96" s="64">
        <v>270</v>
      </c>
      <c r="D96" s="4">
        <f t="shared" si="34"/>
        <v>1.0227272727272727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1068</v>
      </c>
      <c r="O96" s="35">
        <v>1384.7</v>
      </c>
      <c r="P96" s="4">
        <f t="shared" si="35"/>
        <v>1.2096535580524344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5" t="s">
        <v>380</v>
      </c>
      <c r="W96" s="5" t="s">
        <v>380</v>
      </c>
      <c r="X96" s="5" t="s">
        <v>380</v>
      </c>
      <c r="Y96" s="5" t="s">
        <v>380</v>
      </c>
      <c r="Z96" s="5">
        <v>1398</v>
      </c>
      <c r="AA96" s="5">
        <v>1398</v>
      </c>
      <c r="AB96" s="4">
        <f t="shared" si="36"/>
        <v>1</v>
      </c>
      <c r="AC96" s="5">
        <v>20</v>
      </c>
      <c r="AD96" s="5" t="s">
        <v>360</v>
      </c>
      <c r="AE96" s="5" t="s">
        <v>360</v>
      </c>
      <c r="AF96" s="5" t="s">
        <v>360</v>
      </c>
      <c r="AG96" s="5" t="s">
        <v>360</v>
      </c>
      <c r="AH96" s="5" t="s">
        <v>360</v>
      </c>
      <c r="AI96" s="5" t="s">
        <v>360</v>
      </c>
      <c r="AJ96" s="5" t="s">
        <v>360</v>
      </c>
      <c r="AK96" s="5" t="s">
        <v>360</v>
      </c>
      <c r="AL96" s="5" t="s">
        <v>360</v>
      </c>
      <c r="AM96" s="5" t="s">
        <v>360</v>
      </c>
      <c r="AN96" s="5" t="s">
        <v>360</v>
      </c>
      <c r="AO96" s="5" t="s">
        <v>360</v>
      </c>
      <c r="AP96" s="43">
        <f t="shared" si="44"/>
        <v>1.0957046116596678</v>
      </c>
      <c r="AQ96" s="44">
        <v>1616</v>
      </c>
      <c r="AR96" s="35">
        <f t="shared" si="37"/>
        <v>881.4545454545455</v>
      </c>
      <c r="AS96" s="35">
        <f t="shared" si="38"/>
        <v>965.8</v>
      </c>
      <c r="AT96" s="35">
        <f t="shared" si="39"/>
        <v>84.345454545454459</v>
      </c>
      <c r="AU96" s="35">
        <v>169.6</v>
      </c>
      <c r="AV96" s="35">
        <v>14.8</v>
      </c>
      <c r="AW96" s="35">
        <v>203.4</v>
      </c>
      <c r="AX96" s="35">
        <v>37.4</v>
      </c>
      <c r="AY96" s="35">
        <v>166.7</v>
      </c>
      <c r="AZ96" s="35">
        <v>112.8</v>
      </c>
      <c r="BA96" s="35">
        <f t="shared" si="40"/>
        <v>261.10000000000002</v>
      </c>
      <c r="BB96" s="86"/>
      <c r="BC96" s="35">
        <f t="shared" si="41"/>
        <v>261.10000000000002</v>
      </c>
      <c r="BD96" s="35">
        <v>0</v>
      </c>
      <c r="BE96" s="35">
        <f t="shared" si="42"/>
        <v>261.10000000000002</v>
      </c>
      <c r="BF96" s="35"/>
      <c r="BG96" s="35">
        <f t="shared" si="43"/>
        <v>261.10000000000002</v>
      </c>
      <c r="BH96" s="86"/>
      <c r="BI96" s="86"/>
      <c r="BJ96" s="86"/>
      <c r="BK96" s="86"/>
      <c r="BL96" s="86"/>
      <c r="BM96" s="86"/>
      <c r="BN96" s="35">
        <f t="shared" si="45"/>
        <v>261.10000000000002</v>
      </c>
      <c r="BO96" s="70"/>
      <c r="BP96" s="1"/>
      <c r="BQ96" s="1"/>
      <c r="BR96" s="1"/>
      <c r="BS96" s="1"/>
      <c r="BT96" s="1"/>
      <c r="BU96" s="1"/>
      <c r="BV96" s="1"/>
      <c r="BW96" s="1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10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10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10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10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10"/>
      <c r="HD96" s="9"/>
      <c r="HE96" s="9"/>
    </row>
    <row r="97" spans="1:213" s="2" customFormat="1" ht="17.149999999999999" customHeight="1">
      <c r="A97" s="14" t="s">
        <v>84</v>
      </c>
      <c r="B97" s="64">
        <v>137</v>
      </c>
      <c r="C97" s="64">
        <v>170</v>
      </c>
      <c r="D97" s="4">
        <f t="shared" si="34"/>
        <v>1.2040875912408759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317.10000000000002</v>
      </c>
      <c r="O97" s="35">
        <v>556.9</v>
      </c>
      <c r="P97" s="4">
        <f t="shared" si="35"/>
        <v>1.2556228319142226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5" t="s">
        <v>380</v>
      </c>
      <c r="W97" s="5" t="s">
        <v>380</v>
      </c>
      <c r="X97" s="5" t="s">
        <v>380</v>
      </c>
      <c r="Y97" s="5" t="s">
        <v>380</v>
      </c>
      <c r="Z97" s="5">
        <v>382</v>
      </c>
      <c r="AA97" s="5">
        <v>385</v>
      </c>
      <c r="AB97" s="4">
        <f t="shared" si="36"/>
        <v>1.0078534031413613</v>
      </c>
      <c r="AC97" s="5">
        <v>20</v>
      </c>
      <c r="AD97" s="5" t="s">
        <v>360</v>
      </c>
      <c r="AE97" s="5" t="s">
        <v>360</v>
      </c>
      <c r="AF97" s="5" t="s">
        <v>360</v>
      </c>
      <c r="AG97" s="5" t="s">
        <v>360</v>
      </c>
      <c r="AH97" s="5" t="s">
        <v>360</v>
      </c>
      <c r="AI97" s="5" t="s">
        <v>360</v>
      </c>
      <c r="AJ97" s="5" t="s">
        <v>360</v>
      </c>
      <c r="AK97" s="5" t="s">
        <v>360</v>
      </c>
      <c r="AL97" s="5" t="s">
        <v>360</v>
      </c>
      <c r="AM97" s="5" t="s">
        <v>360</v>
      </c>
      <c r="AN97" s="5" t="s">
        <v>360</v>
      </c>
      <c r="AO97" s="5" t="s">
        <v>360</v>
      </c>
      <c r="AP97" s="43">
        <f t="shared" si="44"/>
        <v>1.1397769479403568</v>
      </c>
      <c r="AQ97" s="44">
        <v>1751</v>
      </c>
      <c r="AR97" s="35">
        <f t="shared" si="37"/>
        <v>955.09090909090912</v>
      </c>
      <c r="AS97" s="35">
        <f t="shared" si="38"/>
        <v>1088.5999999999999</v>
      </c>
      <c r="AT97" s="35">
        <f t="shared" si="39"/>
        <v>133.50909090909079</v>
      </c>
      <c r="AU97" s="35">
        <v>203.9</v>
      </c>
      <c r="AV97" s="35">
        <v>133</v>
      </c>
      <c r="AW97" s="35">
        <v>215.3</v>
      </c>
      <c r="AX97" s="35">
        <v>178.6</v>
      </c>
      <c r="AY97" s="35">
        <v>189.8</v>
      </c>
      <c r="AZ97" s="35"/>
      <c r="BA97" s="35">
        <f t="shared" si="40"/>
        <v>168</v>
      </c>
      <c r="BB97" s="86"/>
      <c r="BC97" s="35">
        <f t="shared" si="41"/>
        <v>168</v>
      </c>
      <c r="BD97" s="35">
        <v>0</v>
      </c>
      <c r="BE97" s="35">
        <f t="shared" si="42"/>
        <v>168</v>
      </c>
      <c r="BF97" s="35"/>
      <c r="BG97" s="35">
        <f t="shared" si="43"/>
        <v>168</v>
      </c>
      <c r="BH97" s="86"/>
      <c r="BI97" s="86"/>
      <c r="BJ97" s="86"/>
      <c r="BK97" s="86"/>
      <c r="BL97" s="86"/>
      <c r="BM97" s="86"/>
      <c r="BN97" s="35">
        <f t="shared" si="45"/>
        <v>168</v>
      </c>
      <c r="BO97" s="70"/>
      <c r="BP97" s="1"/>
      <c r="BQ97" s="1"/>
      <c r="BR97" s="1"/>
      <c r="BS97" s="1"/>
      <c r="BT97" s="1"/>
      <c r="BU97" s="1"/>
      <c r="BV97" s="1"/>
      <c r="BW97" s="1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10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10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10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10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10"/>
      <c r="HD97" s="9"/>
      <c r="HE97" s="9"/>
    </row>
    <row r="98" spans="1:213" s="2" customFormat="1" ht="17.149999999999999" customHeight="1">
      <c r="A98" s="14" t="s">
        <v>85</v>
      </c>
      <c r="B98" s="64">
        <v>236</v>
      </c>
      <c r="C98" s="64">
        <v>242</v>
      </c>
      <c r="D98" s="4">
        <f t="shared" si="34"/>
        <v>1.0254237288135593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310.7</v>
      </c>
      <c r="O98" s="35">
        <v>180.8</v>
      </c>
      <c r="P98" s="4">
        <f t="shared" si="35"/>
        <v>0.58191181203733511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5" t="s">
        <v>380</v>
      </c>
      <c r="W98" s="5" t="s">
        <v>380</v>
      </c>
      <c r="X98" s="5" t="s">
        <v>380</v>
      </c>
      <c r="Y98" s="5" t="s">
        <v>380</v>
      </c>
      <c r="Z98" s="5">
        <v>899</v>
      </c>
      <c r="AA98" s="5">
        <v>899</v>
      </c>
      <c r="AB98" s="4">
        <f t="shared" si="36"/>
        <v>1</v>
      </c>
      <c r="AC98" s="5">
        <v>20</v>
      </c>
      <c r="AD98" s="5" t="s">
        <v>360</v>
      </c>
      <c r="AE98" s="5" t="s">
        <v>360</v>
      </c>
      <c r="AF98" s="5" t="s">
        <v>360</v>
      </c>
      <c r="AG98" s="5" t="s">
        <v>360</v>
      </c>
      <c r="AH98" s="5" t="s">
        <v>360</v>
      </c>
      <c r="AI98" s="5" t="s">
        <v>360</v>
      </c>
      <c r="AJ98" s="5" t="s">
        <v>360</v>
      </c>
      <c r="AK98" s="5" t="s">
        <v>360</v>
      </c>
      <c r="AL98" s="5" t="s">
        <v>360</v>
      </c>
      <c r="AM98" s="5" t="s">
        <v>360</v>
      </c>
      <c r="AN98" s="5" t="s">
        <v>360</v>
      </c>
      <c r="AO98" s="5" t="s">
        <v>360</v>
      </c>
      <c r="AP98" s="43">
        <f t="shared" si="44"/>
        <v>0.81700788632921106</v>
      </c>
      <c r="AQ98" s="44">
        <v>1845</v>
      </c>
      <c r="AR98" s="35">
        <f t="shared" si="37"/>
        <v>1006.3636363636363</v>
      </c>
      <c r="AS98" s="35">
        <f t="shared" si="38"/>
        <v>822.2</v>
      </c>
      <c r="AT98" s="35">
        <f t="shared" si="39"/>
        <v>-184.16363636363621</v>
      </c>
      <c r="AU98" s="35">
        <v>65.5</v>
      </c>
      <c r="AV98" s="35">
        <v>100.8</v>
      </c>
      <c r="AW98" s="35">
        <v>216.4</v>
      </c>
      <c r="AX98" s="35">
        <v>176.3</v>
      </c>
      <c r="AY98" s="35">
        <v>135.4</v>
      </c>
      <c r="AZ98" s="35"/>
      <c r="BA98" s="35">
        <f t="shared" si="40"/>
        <v>127.8</v>
      </c>
      <c r="BB98" s="86"/>
      <c r="BC98" s="35">
        <f t="shared" si="41"/>
        <v>127.8</v>
      </c>
      <c r="BD98" s="35">
        <v>0</v>
      </c>
      <c r="BE98" s="35">
        <f t="shared" si="42"/>
        <v>127.8</v>
      </c>
      <c r="BF98" s="35"/>
      <c r="BG98" s="35">
        <f t="shared" si="43"/>
        <v>127.8</v>
      </c>
      <c r="BH98" s="86"/>
      <c r="BI98" s="86"/>
      <c r="BJ98" s="86"/>
      <c r="BK98" s="86"/>
      <c r="BL98" s="86"/>
      <c r="BM98" s="86"/>
      <c r="BN98" s="35">
        <f t="shared" si="45"/>
        <v>127.8</v>
      </c>
      <c r="BO98" s="70"/>
      <c r="BP98" s="1"/>
      <c r="BQ98" s="1"/>
      <c r="BR98" s="1"/>
      <c r="BS98" s="1"/>
      <c r="BT98" s="1"/>
      <c r="BU98" s="1"/>
      <c r="BV98" s="1"/>
      <c r="BW98" s="1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10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10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10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10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10"/>
      <c r="HD98" s="9"/>
      <c r="HE98" s="9"/>
    </row>
    <row r="99" spans="1:213" s="2" customFormat="1" ht="17.149999999999999" customHeight="1">
      <c r="A99" s="14" t="s">
        <v>86</v>
      </c>
      <c r="B99" s="64">
        <v>2859</v>
      </c>
      <c r="C99" s="64">
        <v>2865</v>
      </c>
      <c r="D99" s="4">
        <f t="shared" si="34"/>
        <v>1.0020986358866737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879.9</v>
      </c>
      <c r="O99" s="35">
        <v>640</v>
      </c>
      <c r="P99" s="4">
        <f t="shared" si="35"/>
        <v>0.72735538129332877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5" t="s">
        <v>380</v>
      </c>
      <c r="W99" s="5" t="s">
        <v>380</v>
      </c>
      <c r="X99" s="5" t="s">
        <v>380</v>
      </c>
      <c r="Y99" s="5" t="s">
        <v>380</v>
      </c>
      <c r="Z99" s="5">
        <v>889</v>
      </c>
      <c r="AA99" s="5">
        <v>894</v>
      </c>
      <c r="AB99" s="4">
        <f t="shared" si="36"/>
        <v>1.0056242969628797</v>
      </c>
      <c r="AC99" s="5">
        <v>20</v>
      </c>
      <c r="AD99" s="5" t="s">
        <v>360</v>
      </c>
      <c r="AE99" s="5" t="s">
        <v>360</v>
      </c>
      <c r="AF99" s="5" t="s">
        <v>360</v>
      </c>
      <c r="AG99" s="5" t="s">
        <v>360</v>
      </c>
      <c r="AH99" s="5" t="s">
        <v>360</v>
      </c>
      <c r="AI99" s="5" t="s">
        <v>360</v>
      </c>
      <c r="AJ99" s="5" t="s">
        <v>360</v>
      </c>
      <c r="AK99" s="5" t="s">
        <v>360</v>
      </c>
      <c r="AL99" s="5" t="s">
        <v>360</v>
      </c>
      <c r="AM99" s="5" t="s">
        <v>360</v>
      </c>
      <c r="AN99" s="5" t="s">
        <v>360</v>
      </c>
      <c r="AO99" s="5" t="s">
        <v>360</v>
      </c>
      <c r="AP99" s="43">
        <f t="shared" si="44"/>
        <v>0.88155748321238969</v>
      </c>
      <c r="AQ99" s="44">
        <v>2157</v>
      </c>
      <c r="AR99" s="35">
        <f t="shared" si="37"/>
        <v>1176.5454545454545</v>
      </c>
      <c r="AS99" s="35">
        <f t="shared" si="38"/>
        <v>1037.2</v>
      </c>
      <c r="AT99" s="35">
        <f t="shared" si="39"/>
        <v>-139.34545454545446</v>
      </c>
      <c r="AU99" s="35">
        <v>229</v>
      </c>
      <c r="AV99" s="35">
        <v>203.7</v>
      </c>
      <c r="AW99" s="35">
        <v>148.9</v>
      </c>
      <c r="AX99" s="35">
        <v>218</v>
      </c>
      <c r="AY99" s="35">
        <v>120.8</v>
      </c>
      <c r="AZ99" s="35"/>
      <c r="BA99" s="35">
        <f t="shared" si="40"/>
        <v>116.8</v>
      </c>
      <c r="BB99" s="86"/>
      <c r="BC99" s="35">
        <f t="shared" si="41"/>
        <v>116.8</v>
      </c>
      <c r="BD99" s="35">
        <v>0</v>
      </c>
      <c r="BE99" s="35">
        <f t="shared" si="42"/>
        <v>116.8</v>
      </c>
      <c r="BF99" s="35"/>
      <c r="BG99" s="35">
        <f t="shared" si="43"/>
        <v>116.8</v>
      </c>
      <c r="BH99" s="86"/>
      <c r="BI99" s="86"/>
      <c r="BJ99" s="86"/>
      <c r="BK99" s="86"/>
      <c r="BL99" s="86"/>
      <c r="BM99" s="86"/>
      <c r="BN99" s="35">
        <f t="shared" si="45"/>
        <v>116.8</v>
      </c>
      <c r="BO99" s="70"/>
      <c r="BP99" s="1"/>
      <c r="BQ99" s="1"/>
      <c r="BR99" s="1"/>
      <c r="BS99" s="1"/>
      <c r="BT99" s="1"/>
      <c r="BU99" s="1"/>
      <c r="BV99" s="1"/>
      <c r="BW99" s="1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10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10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10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10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10"/>
      <c r="HD99" s="9"/>
      <c r="HE99" s="9"/>
    </row>
    <row r="100" spans="1:213" s="2" customFormat="1" ht="17.149999999999999" customHeight="1">
      <c r="A100" s="18" t="s">
        <v>87</v>
      </c>
      <c r="B100" s="6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35"/>
      <c r="BE100" s="35"/>
      <c r="BF100" s="35"/>
      <c r="BG100" s="35"/>
      <c r="BH100" s="86"/>
      <c r="BI100" s="86"/>
      <c r="BJ100" s="86"/>
      <c r="BK100" s="86"/>
      <c r="BL100" s="86"/>
      <c r="BM100" s="86"/>
      <c r="BN100" s="35"/>
      <c r="BO100" s="70"/>
      <c r="BP100" s="1"/>
      <c r="BQ100" s="1"/>
      <c r="BR100" s="1"/>
      <c r="BS100" s="1"/>
      <c r="BT100" s="1"/>
      <c r="BU100" s="1"/>
      <c r="BV100" s="1"/>
      <c r="BW100" s="1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10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10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10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10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10"/>
      <c r="HD100" s="9"/>
      <c r="HE100" s="9"/>
    </row>
    <row r="101" spans="1:213" s="2" customFormat="1" ht="17.149999999999999" customHeight="1">
      <c r="A101" s="14" t="s">
        <v>88</v>
      </c>
      <c r="B101" s="64">
        <v>0</v>
      </c>
      <c r="C101" s="64">
        <v>0</v>
      </c>
      <c r="D101" s="4">
        <f t="shared" si="34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149.9</v>
      </c>
      <c r="O101" s="35">
        <v>603.29999999999995</v>
      </c>
      <c r="P101" s="4">
        <f t="shared" si="35"/>
        <v>1.3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5" t="s">
        <v>380</v>
      </c>
      <c r="W101" s="5" t="s">
        <v>380</v>
      </c>
      <c r="X101" s="5" t="s">
        <v>380</v>
      </c>
      <c r="Y101" s="5" t="s">
        <v>380</v>
      </c>
      <c r="Z101" s="5">
        <v>44</v>
      </c>
      <c r="AA101" s="5">
        <v>44</v>
      </c>
      <c r="AB101" s="4">
        <f t="shared" si="36"/>
        <v>1</v>
      </c>
      <c r="AC101" s="5">
        <v>20</v>
      </c>
      <c r="AD101" s="5" t="s">
        <v>360</v>
      </c>
      <c r="AE101" s="5" t="s">
        <v>360</v>
      </c>
      <c r="AF101" s="5" t="s">
        <v>360</v>
      </c>
      <c r="AG101" s="5" t="s">
        <v>360</v>
      </c>
      <c r="AH101" s="5" t="s">
        <v>360</v>
      </c>
      <c r="AI101" s="5" t="s">
        <v>360</v>
      </c>
      <c r="AJ101" s="5" t="s">
        <v>360</v>
      </c>
      <c r="AK101" s="5" t="s">
        <v>360</v>
      </c>
      <c r="AL101" s="5" t="s">
        <v>360</v>
      </c>
      <c r="AM101" s="5" t="s">
        <v>360</v>
      </c>
      <c r="AN101" s="5" t="s">
        <v>360</v>
      </c>
      <c r="AO101" s="5" t="s">
        <v>360</v>
      </c>
      <c r="AP101" s="43">
        <f t="shared" si="44"/>
        <v>1.1499999999999999</v>
      </c>
      <c r="AQ101" s="44">
        <v>650</v>
      </c>
      <c r="AR101" s="35">
        <f t="shared" si="37"/>
        <v>354.54545454545456</v>
      </c>
      <c r="AS101" s="35">
        <f t="shared" si="38"/>
        <v>407.7</v>
      </c>
      <c r="AT101" s="35">
        <f t="shared" si="39"/>
        <v>53.154545454545428</v>
      </c>
      <c r="AU101" s="35">
        <v>59.1</v>
      </c>
      <c r="AV101" s="35">
        <v>34.799999999999997</v>
      </c>
      <c r="AW101" s="35">
        <v>56</v>
      </c>
      <c r="AX101" s="35">
        <v>73.099999999999994</v>
      </c>
      <c r="AY101" s="35">
        <v>47.5</v>
      </c>
      <c r="AZ101" s="35"/>
      <c r="BA101" s="35">
        <f t="shared" si="40"/>
        <v>137.19999999999999</v>
      </c>
      <c r="BB101" s="86"/>
      <c r="BC101" s="35">
        <f t="shared" si="41"/>
        <v>137.19999999999999</v>
      </c>
      <c r="BD101" s="35">
        <v>0</v>
      </c>
      <c r="BE101" s="35">
        <f t="shared" si="42"/>
        <v>137.19999999999999</v>
      </c>
      <c r="BF101" s="35"/>
      <c r="BG101" s="35">
        <f t="shared" si="43"/>
        <v>137.19999999999999</v>
      </c>
      <c r="BH101" s="86"/>
      <c r="BI101" s="86"/>
      <c r="BJ101" s="86"/>
      <c r="BK101" s="86"/>
      <c r="BL101" s="86"/>
      <c r="BM101" s="86"/>
      <c r="BN101" s="35">
        <f t="shared" si="45"/>
        <v>137.19999999999999</v>
      </c>
      <c r="BO101" s="70"/>
      <c r="BP101" s="1"/>
      <c r="BQ101" s="1"/>
      <c r="BR101" s="1"/>
      <c r="BS101" s="1"/>
      <c r="BT101" s="1"/>
      <c r="BU101" s="1"/>
      <c r="BV101" s="1"/>
      <c r="BW101" s="1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10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10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10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10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10"/>
      <c r="HD101" s="9"/>
      <c r="HE101" s="9"/>
    </row>
    <row r="102" spans="1:213" s="2" customFormat="1" ht="17.149999999999999" customHeight="1">
      <c r="A102" s="14" t="s">
        <v>89</v>
      </c>
      <c r="B102" s="64">
        <v>124901</v>
      </c>
      <c r="C102" s="64">
        <v>123721</v>
      </c>
      <c r="D102" s="4">
        <f t="shared" si="34"/>
        <v>0.99055251759393437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4686.8999999999996</v>
      </c>
      <c r="O102" s="35">
        <v>4497</v>
      </c>
      <c r="P102" s="4">
        <f t="shared" si="35"/>
        <v>0.95948281380016653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5" t="s">
        <v>380</v>
      </c>
      <c r="W102" s="5" t="s">
        <v>380</v>
      </c>
      <c r="X102" s="5" t="s">
        <v>380</v>
      </c>
      <c r="Y102" s="5" t="s">
        <v>380</v>
      </c>
      <c r="Z102" s="5">
        <v>104</v>
      </c>
      <c r="AA102" s="5">
        <v>104</v>
      </c>
      <c r="AB102" s="4">
        <f t="shared" si="36"/>
        <v>1</v>
      </c>
      <c r="AC102" s="5">
        <v>20</v>
      </c>
      <c r="AD102" s="5" t="s">
        <v>360</v>
      </c>
      <c r="AE102" s="5" t="s">
        <v>360</v>
      </c>
      <c r="AF102" s="5" t="s">
        <v>360</v>
      </c>
      <c r="AG102" s="5" t="s">
        <v>360</v>
      </c>
      <c r="AH102" s="5" t="s">
        <v>360</v>
      </c>
      <c r="AI102" s="5" t="s">
        <v>360</v>
      </c>
      <c r="AJ102" s="5" t="s">
        <v>360</v>
      </c>
      <c r="AK102" s="5" t="s">
        <v>360</v>
      </c>
      <c r="AL102" s="5" t="s">
        <v>360</v>
      </c>
      <c r="AM102" s="5" t="s">
        <v>360</v>
      </c>
      <c r="AN102" s="5" t="s">
        <v>360</v>
      </c>
      <c r="AO102" s="5" t="s">
        <v>360</v>
      </c>
      <c r="AP102" s="43">
        <f t="shared" si="44"/>
        <v>0.98094264142162235</v>
      </c>
      <c r="AQ102" s="44">
        <v>2371</v>
      </c>
      <c r="AR102" s="35">
        <f t="shared" si="37"/>
        <v>1293.2727272727273</v>
      </c>
      <c r="AS102" s="35">
        <f t="shared" si="38"/>
        <v>1268.5999999999999</v>
      </c>
      <c r="AT102" s="35">
        <f t="shared" si="39"/>
        <v>-24.672727272727343</v>
      </c>
      <c r="AU102" s="35">
        <v>246.8</v>
      </c>
      <c r="AV102" s="35">
        <v>202.5</v>
      </c>
      <c r="AW102" s="35">
        <v>235.2</v>
      </c>
      <c r="AX102" s="35">
        <v>233.9</v>
      </c>
      <c r="AY102" s="35">
        <v>243.5</v>
      </c>
      <c r="AZ102" s="35"/>
      <c r="BA102" s="35">
        <f t="shared" si="40"/>
        <v>106.7</v>
      </c>
      <c r="BB102" s="86"/>
      <c r="BC102" s="35">
        <f t="shared" si="41"/>
        <v>106.7</v>
      </c>
      <c r="BD102" s="35">
        <v>0</v>
      </c>
      <c r="BE102" s="35">
        <f t="shared" si="42"/>
        <v>106.7</v>
      </c>
      <c r="BF102" s="35"/>
      <c r="BG102" s="35">
        <f t="shared" si="43"/>
        <v>106.7</v>
      </c>
      <c r="BH102" s="86"/>
      <c r="BI102" s="86"/>
      <c r="BJ102" s="86"/>
      <c r="BK102" s="86"/>
      <c r="BL102" s="86"/>
      <c r="BM102" s="86"/>
      <c r="BN102" s="35">
        <f t="shared" si="45"/>
        <v>106.7</v>
      </c>
      <c r="BO102" s="70"/>
      <c r="BP102" s="1"/>
      <c r="BQ102" s="1"/>
      <c r="BR102" s="1"/>
      <c r="BS102" s="1"/>
      <c r="BT102" s="1"/>
      <c r="BU102" s="1"/>
      <c r="BV102" s="1"/>
      <c r="BW102" s="1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10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10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10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10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10"/>
      <c r="HD102" s="9"/>
      <c r="HE102" s="9"/>
    </row>
    <row r="103" spans="1:213" s="2" customFormat="1" ht="17.149999999999999" customHeight="1">
      <c r="A103" s="14" t="s">
        <v>90</v>
      </c>
      <c r="B103" s="64">
        <v>0</v>
      </c>
      <c r="C103" s="64">
        <v>0</v>
      </c>
      <c r="D103" s="4">
        <f t="shared" si="34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712.4</v>
      </c>
      <c r="O103" s="35">
        <v>555.1</v>
      </c>
      <c r="P103" s="4">
        <f t="shared" si="35"/>
        <v>0.77919708029197088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5" t="s">
        <v>380</v>
      </c>
      <c r="W103" s="5" t="s">
        <v>380</v>
      </c>
      <c r="X103" s="5" t="s">
        <v>380</v>
      </c>
      <c r="Y103" s="5" t="s">
        <v>380</v>
      </c>
      <c r="Z103" s="5">
        <v>219</v>
      </c>
      <c r="AA103" s="5">
        <v>219</v>
      </c>
      <c r="AB103" s="4">
        <f t="shared" si="36"/>
        <v>1</v>
      </c>
      <c r="AC103" s="5">
        <v>20</v>
      </c>
      <c r="AD103" s="5" t="s">
        <v>360</v>
      </c>
      <c r="AE103" s="5" t="s">
        <v>360</v>
      </c>
      <c r="AF103" s="5" t="s">
        <v>360</v>
      </c>
      <c r="AG103" s="5" t="s">
        <v>360</v>
      </c>
      <c r="AH103" s="5" t="s">
        <v>360</v>
      </c>
      <c r="AI103" s="5" t="s">
        <v>360</v>
      </c>
      <c r="AJ103" s="5" t="s">
        <v>360</v>
      </c>
      <c r="AK103" s="5" t="s">
        <v>360</v>
      </c>
      <c r="AL103" s="5" t="s">
        <v>360</v>
      </c>
      <c r="AM103" s="5" t="s">
        <v>360</v>
      </c>
      <c r="AN103" s="5" t="s">
        <v>360</v>
      </c>
      <c r="AO103" s="5" t="s">
        <v>360</v>
      </c>
      <c r="AP103" s="43">
        <f t="shared" si="44"/>
        <v>0.88959854014598538</v>
      </c>
      <c r="AQ103" s="44">
        <v>1198</v>
      </c>
      <c r="AR103" s="35">
        <f t="shared" si="37"/>
        <v>653.4545454545455</v>
      </c>
      <c r="AS103" s="35">
        <f t="shared" si="38"/>
        <v>581.29999999999995</v>
      </c>
      <c r="AT103" s="35">
        <f t="shared" si="39"/>
        <v>-72.154545454545541</v>
      </c>
      <c r="AU103" s="35">
        <v>97.6</v>
      </c>
      <c r="AV103" s="35">
        <v>0</v>
      </c>
      <c r="AW103" s="35">
        <v>83.1</v>
      </c>
      <c r="AX103" s="35">
        <v>108.3</v>
      </c>
      <c r="AY103" s="35">
        <v>50.5</v>
      </c>
      <c r="AZ103" s="35">
        <v>110.60000000000001</v>
      </c>
      <c r="BA103" s="35">
        <f t="shared" si="40"/>
        <v>131.19999999999999</v>
      </c>
      <c r="BB103" s="86"/>
      <c r="BC103" s="35">
        <f t="shared" si="41"/>
        <v>131.19999999999999</v>
      </c>
      <c r="BD103" s="35">
        <v>0</v>
      </c>
      <c r="BE103" s="35">
        <f t="shared" si="42"/>
        <v>131.19999999999999</v>
      </c>
      <c r="BF103" s="35"/>
      <c r="BG103" s="35">
        <f t="shared" si="43"/>
        <v>131.19999999999999</v>
      </c>
      <c r="BH103" s="86"/>
      <c r="BI103" s="86"/>
      <c r="BJ103" s="86"/>
      <c r="BK103" s="86"/>
      <c r="BL103" s="86"/>
      <c r="BM103" s="86"/>
      <c r="BN103" s="35">
        <f t="shared" si="45"/>
        <v>131.19999999999999</v>
      </c>
      <c r="BO103" s="70"/>
      <c r="BP103" s="1"/>
      <c r="BQ103" s="1"/>
      <c r="BR103" s="1"/>
      <c r="BS103" s="1"/>
      <c r="BT103" s="1"/>
      <c r="BU103" s="1"/>
      <c r="BV103" s="1"/>
      <c r="BW103" s="1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10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10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10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10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10"/>
      <c r="HD103" s="9"/>
      <c r="HE103" s="9"/>
    </row>
    <row r="104" spans="1:213" s="2" customFormat="1" ht="17.149999999999999" customHeight="1">
      <c r="A104" s="14" t="s">
        <v>91</v>
      </c>
      <c r="B104" s="64">
        <v>0</v>
      </c>
      <c r="C104" s="64">
        <v>0</v>
      </c>
      <c r="D104" s="4">
        <f t="shared" si="34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351.8</v>
      </c>
      <c r="O104" s="35">
        <v>1745.7</v>
      </c>
      <c r="P104" s="4">
        <f t="shared" si="35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5" t="s">
        <v>380</v>
      </c>
      <c r="W104" s="5" t="s">
        <v>380</v>
      </c>
      <c r="X104" s="5" t="s">
        <v>380</v>
      </c>
      <c r="Y104" s="5" t="s">
        <v>380</v>
      </c>
      <c r="Z104" s="5">
        <v>105</v>
      </c>
      <c r="AA104" s="5">
        <v>105</v>
      </c>
      <c r="AB104" s="4">
        <f t="shared" si="36"/>
        <v>1</v>
      </c>
      <c r="AC104" s="5">
        <v>20</v>
      </c>
      <c r="AD104" s="5" t="s">
        <v>360</v>
      </c>
      <c r="AE104" s="5" t="s">
        <v>360</v>
      </c>
      <c r="AF104" s="5" t="s">
        <v>360</v>
      </c>
      <c r="AG104" s="5" t="s">
        <v>360</v>
      </c>
      <c r="AH104" s="5" t="s">
        <v>360</v>
      </c>
      <c r="AI104" s="5" t="s">
        <v>360</v>
      </c>
      <c r="AJ104" s="5" t="s">
        <v>360</v>
      </c>
      <c r="AK104" s="5" t="s">
        <v>360</v>
      </c>
      <c r="AL104" s="5" t="s">
        <v>360</v>
      </c>
      <c r="AM104" s="5" t="s">
        <v>360</v>
      </c>
      <c r="AN104" s="5" t="s">
        <v>360</v>
      </c>
      <c r="AO104" s="5" t="s">
        <v>360</v>
      </c>
      <c r="AP104" s="43">
        <f t="shared" si="44"/>
        <v>1.1499999999999999</v>
      </c>
      <c r="AQ104" s="44">
        <v>857</v>
      </c>
      <c r="AR104" s="35">
        <f t="shared" si="37"/>
        <v>467.45454545454544</v>
      </c>
      <c r="AS104" s="35">
        <f t="shared" si="38"/>
        <v>537.6</v>
      </c>
      <c r="AT104" s="35">
        <f t="shared" si="39"/>
        <v>70.145454545454584</v>
      </c>
      <c r="AU104" s="35">
        <v>101.3</v>
      </c>
      <c r="AV104" s="35">
        <v>101.3</v>
      </c>
      <c r="AW104" s="35">
        <v>66.2</v>
      </c>
      <c r="AX104" s="35">
        <v>95.5</v>
      </c>
      <c r="AY104" s="35">
        <v>101.3</v>
      </c>
      <c r="AZ104" s="35"/>
      <c r="BA104" s="35">
        <f t="shared" si="40"/>
        <v>72</v>
      </c>
      <c r="BB104" s="86"/>
      <c r="BC104" s="35">
        <f t="shared" si="41"/>
        <v>72</v>
      </c>
      <c r="BD104" s="35">
        <v>0</v>
      </c>
      <c r="BE104" s="35">
        <f t="shared" si="42"/>
        <v>72</v>
      </c>
      <c r="BF104" s="35"/>
      <c r="BG104" s="35">
        <f t="shared" si="43"/>
        <v>72</v>
      </c>
      <c r="BH104" s="86"/>
      <c r="BI104" s="86"/>
      <c r="BJ104" s="86"/>
      <c r="BK104" s="86"/>
      <c r="BL104" s="86"/>
      <c r="BM104" s="86"/>
      <c r="BN104" s="35">
        <f t="shared" si="45"/>
        <v>72</v>
      </c>
      <c r="BO104" s="70"/>
      <c r="BP104" s="1"/>
      <c r="BQ104" s="1"/>
      <c r="BR104" s="1"/>
      <c r="BS104" s="1"/>
      <c r="BT104" s="1"/>
      <c r="BU104" s="1"/>
      <c r="BV104" s="1"/>
      <c r="BW104" s="1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10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10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10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10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10"/>
      <c r="HD104" s="9"/>
      <c r="HE104" s="9"/>
    </row>
    <row r="105" spans="1:213" s="2" customFormat="1" ht="17.149999999999999" customHeight="1">
      <c r="A105" s="14" t="s">
        <v>92</v>
      </c>
      <c r="B105" s="64">
        <v>1696</v>
      </c>
      <c r="C105" s="64">
        <v>1617</v>
      </c>
      <c r="D105" s="4">
        <f t="shared" si="34"/>
        <v>0.95341981132075471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1045.5</v>
      </c>
      <c r="O105" s="35">
        <v>631.4</v>
      </c>
      <c r="P105" s="4">
        <f t="shared" si="35"/>
        <v>0.60392156862745094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5" t="s">
        <v>380</v>
      </c>
      <c r="W105" s="5" t="s">
        <v>380</v>
      </c>
      <c r="X105" s="5" t="s">
        <v>380</v>
      </c>
      <c r="Y105" s="5" t="s">
        <v>380</v>
      </c>
      <c r="Z105" s="5">
        <v>395</v>
      </c>
      <c r="AA105" s="5">
        <v>395</v>
      </c>
      <c r="AB105" s="4">
        <f t="shared" si="36"/>
        <v>1</v>
      </c>
      <c r="AC105" s="5">
        <v>20</v>
      </c>
      <c r="AD105" s="5" t="s">
        <v>360</v>
      </c>
      <c r="AE105" s="5" t="s">
        <v>360</v>
      </c>
      <c r="AF105" s="5" t="s">
        <v>360</v>
      </c>
      <c r="AG105" s="5" t="s">
        <v>360</v>
      </c>
      <c r="AH105" s="5" t="s">
        <v>360</v>
      </c>
      <c r="AI105" s="5" t="s">
        <v>360</v>
      </c>
      <c r="AJ105" s="5" t="s">
        <v>360</v>
      </c>
      <c r="AK105" s="5" t="s">
        <v>360</v>
      </c>
      <c r="AL105" s="5" t="s">
        <v>360</v>
      </c>
      <c r="AM105" s="5" t="s">
        <v>360</v>
      </c>
      <c r="AN105" s="5" t="s">
        <v>360</v>
      </c>
      <c r="AO105" s="5" t="s">
        <v>360</v>
      </c>
      <c r="AP105" s="43">
        <f t="shared" si="44"/>
        <v>0.81878956509228418</v>
      </c>
      <c r="AQ105" s="44">
        <v>1240</v>
      </c>
      <c r="AR105" s="35">
        <f t="shared" si="37"/>
        <v>676.36363636363637</v>
      </c>
      <c r="AS105" s="35">
        <f t="shared" si="38"/>
        <v>553.79999999999995</v>
      </c>
      <c r="AT105" s="35">
        <f t="shared" si="39"/>
        <v>-122.56363636363642</v>
      </c>
      <c r="AU105" s="35">
        <v>57.3</v>
      </c>
      <c r="AV105" s="35">
        <v>53.9</v>
      </c>
      <c r="AW105" s="35">
        <v>173</v>
      </c>
      <c r="AX105" s="35">
        <v>61</v>
      </c>
      <c r="AY105" s="35">
        <v>138.30000000000001</v>
      </c>
      <c r="AZ105" s="35"/>
      <c r="BA105" s="35">
        <f t="shared" si="40"/>
        <v>70.3</v>
      </c>
      <c r="BB105" s="86"/>
      <c r="BC105" s="35">
        <f t="shared" si="41"/>
        <v>70.3</v>
      </c>
      <c r="BD105" s="35">
        <v>0</v>
      </c>
      <c r="BE105" s="35">
        <f t="shared" si="42"/>
        <v>70.3</v>
      </c>
      <c r="BF105" s="35"/>
      <c r="BG105" s="35">
        <f t="shared" si="43"/>
        <v>70.3</v>
      </c>
      <c r="BH105" s="86"/>
      <c r="BI105" s="86"/>
      <c r="BJ105" s="86"/>
      <c r="BK105" s="86"/>
      <c r="BL105" s="86"/>
      <c r="BM105" s="86"/>
      <c r="BN105" s="35">
        <f t="shared" si="45"/>
        <v>70.3</v>
      </c>
      <c r="BO105" s="70"/>
      <c r="BP105" s="1"/>
      <c r="BQ105" s="1"/>
      <c r="BR105" s="1"/>
      <c r="BS105" s="1"/>
      <c r="BT105" s="1"/>
      <c r="BU105" s="1"/>
      <c r="BV105" s="1"/>
      <c r="BW105" s="1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10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10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10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10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10"/>
      <c r="HD105" s="9"/>
      <c r="HE105" s="9"/>
    </row>
    <row r="106" spans="1:213" s="2" customFormat="1" ht="17.149999999999999" customHeight="1">
      <c r="A106" s="14" t="s">
        <v>93</v>
      </c>
      <c r="B106" s="64">
        <v>0</v>
      </c>
      <c r="C106" s="64">
        <v>0</v>
      </c>
      <c r="D106" s="4">
        <f t="shared" si="34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492</v>
      </c>
      <c r="O106" s="35">
        <v>560.79999999999995</v>
      </c>
      <c r="P106" s="4">
        <f t="shared" si="35"/>
        <v>1.1398373983739836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5" t="s">
        <v>380</v>
      </c>
      <c r="W106" s="5" t="s">
        <v>380</v>
      </c>
      <c r="X106" s="5" t="s">
        <v>380</v>
      </c>
      <c r="Y106" s="5" t="s">
        <v>380</v>
      </c>
      <c r="Z106" s="5">
        <v>174</v>
      </c>
      <c r="AA106" s="5">
        <v>174</v>
      </c>
      <c r="AB106" s="4">
        <f t="shared" si="36"/>
        <v>1</v>
      </c>
      <c r="AC106" s="5">
        <v>20</v>
      </c>
      <c r="AD106" s="5" t="s">
        <v>360</v>
      </c>
      <c r="AE106" s="5" t="s">
        <v>360</v>
      </c>
      <c r="AF106" s="5" t="s">
        <v>360</v>
      </c>
      <c r="AG106" s="5" t="s">
        <v>360</v>
      </c>
      <c r="AH106" s="5" t="s">
        <v>360</v>
      </c>
      <c r="AI106" s="5" t="s">
        <v>360</v>
      </c>
      <c r="AJ106" s="5" t="s">
        <v>360</v>
      </c>
      <c r="AK106" s="5" t="s">
        <v>360</v>
      </c>
      <c r="AL106" s="5" t="s">
        <v>360</v>
      </c>
      <c r="AM106" s="5" t="s">
        <v>360</v>
      </c>
      <c r="AN106" s="5" t="s">
        <v>360</v>
      </c>
      <c r="AO106" s="5" t="s">
        <v>360</v>
      </c>
      <c r="AP106" s="43">
        <f t="shared" si="44"/>
        <v>1.0699186991869918</v>
      </c>
      <c r="AQ106" s="44">
        <v>881</v>
      </c>
      <c r="AR106" s="35">
        <f t="shared" si="37"/>
        <v>480.54545454545456</v>
      </c>
      <c r="AS106" s="35">
        <f t="shared" si="38"/>
        <v>514.1</v>
      </c>
      <c r="AT106" s="35">
        <f t="shared" si="39"/>
        <v>33.554545454545462</v>
      </c>
      <c r="AU106" s="35">
        <v>51.4</v>
      </c>
      <c r="AV106" s="35">
        <v>20.9</v>
      </c>
      <c r="AW106" s="35">
        <v>195.8</v>
      </c>
      <c r="AX106" s="35">
        <v>95.6</v>
      </c>
      <c r="AY106" s="35">
        <v>40.299999999999997</v>
      </c>
      <c r="AZ106" s="35"/>
      <c r="BA106" s="35">
        <f t="shared" si="40"/>
        <v>110.1</v>
      </c>
      <c r="BB106" s="86"/>
      <c r="BC106" s="35">
        <f t="shared" si="41"/>
        <v>110.1</v>
      </c>
      <c r="BD106" s="35">
        <v>0</v>
      </c>
      <c r="BE106" s="35">
        <f t="shared" si="42"/>
        <v>110.1</v>
      </c>
      <c r="BF106" s="35"/>
      <c r="BG106" s="35">
        <f t="shared" si="43"/>
        <v>110.1</v>
      </c>
      <c r="BH106" s="86"/>
      <c r="BI106" s="86"/>
      <c r="BJ106" s="86"/>
      <c r="BK106" s="86"/>
      <c r="BL106" s="86"/>
      <c r="BM106" s="86"/>
      <c r="BN106" s="35">
        <f t="shared" si="45"/>
        <v>110.1</v>
      </c>
      <c r="BO106" s="70"/>
      <c r="BP106" s="1"/>
      <c r="BQ106" s="1"/>
      <c r="BR106" s="1"/>
      <c r="BS106" s="1"/>
      <c r="BT106" s="1"/>
      <c r="BU106" s="1"/>
      <c r="BV106" s="1"/>
      <c r="BW106" s="1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10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10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10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10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10"/>
      <c r="HD106" s="9"/>
      <c r="HE106" s="9"/>
    </row>
    <row r="107" spans="1:213" s="2" customFormat="1" ht="17.149999999999999" customHeight="1">
      <c r="A107" s="14" t="s">
        <v>94</v>
      </c>
      <c r="B107" s="64">
        <v>9050</v>
      </c>
      <c r="C107" s="64">
        <v>8785.5</v>
      </c>
      <c r="D107" s="4">
        <f t="shared" si="34"/>
        <v>0.97077348066298341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479.2</v>
      </c>
      <c r="O107" s="35">
        <v>644.20000000000005</v>
      </c>
      <c r="P107" s="4">
        <f t="shared" si="35"/>
        <v>1.2144323873121869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5" t="s">
        <v>380</v>
      </c>
      <c r="W107" s="5" t="s">
        <v>380</v>
      </c>
      <c r="X107" s="5" t="s">
        <v>380</v>
      </c>
      <c r="Y107" s="5" t="s">
        <v>380</v>
      </c>
      <c r="Z107" s="5">
        <v>27</v>
      </c>
      <c r="AA107" s="5">
        <v>27</v>
      </c>
      <c r="AB107" s="4">
        <f t="shared" si="36"/>
        <v>1</v>
      </c>
      <c r="AC107" s="5">
        <v>20</v>
      </c>
      <c r="AD107" s="5" t="s">
        <v>360</v>
      </c>
      <c r="AE107" s="5" t="s">
        <v>360</v>
      </c>
      <c r="AF107" s="5" t="s">
        <v>360</v>
      </c>
      <c r="AG107" s="5" t="s">
        <v>360</v>
      </c>
      <c r="AH107" s="5" t="s">
        <v>360</v>
      </c>
      <c r="AI107" s="5" t="s">
        <v>360</v>
      </c>
      <c r="AJ107" s="5" t="s">
        <v>360</v>
      </c>
      <c r="AK107" s="5" t="s">
        <v>360</v>
      </c>
      <c r="AL107" s="5" t="s">
        <v>360</v>
      </c>
      <c r="AM107" s="5" t="s">
        <v>360</v>
      </c>
      <c r="AN107" s="5" t="s">
        <v>360</v>
      </c>
      <c r="AO107" s="5" t="s">
        <v>360</v>
      </c>
      <c r="AP107" s="43">
        <f t="shared" si="44"/>
        <v>1.0920558922124146</v>
      </c>
      <c r="AQ107" s="44">
        <v>1254</v>
      </c>
      <c r="AR107" s="35">
        <f t="shared" si="37"/>
        <v>684</v>
      </c>
      <c r="AS107" s="35">
        <f t="shared" si="38"/>
        <v>747</v>
      </c>
      <c r="AT107" s="35">
        <f t="shared" si="39"/>
        <v>63</v>
      </c>
      <c r="AU107" s="35">
        <v>141.80000000000001</v>
      </c>
      <c r="AV107" s="35">
        <v>140.5</v>
      </c>
      <c r="AW107" s="35">
        <v>108.2</v>
      </c>
      <c r="AX107" s="35">
        <v>115.5</v>
      </c>
      <c r="AY107" s="35">
        <v>64.400000000000006</v>
      </c>
      <c r="AZ107" s="35"/>
      <c r="BA107" s="35">
        <f t="shared" si="40"/>
        <v>176.6</v>
      </c>
      <c r="BB107" s="86"/>
      <c r="BC107" s="35">
        <f t="shared" si="41"/>
        <v>176.6</v>
      </c>
      <c r="BD107" s="35">
        <v>0</v>
      </c>
      <c r="BE107" s="35">
        <f t="shared" si="42"/>
        <v>176.6</v>
      </c>
      <c r="BF107" s="35"/>
      <c r="BG107" s="35">
        <f t="shared" si="43"/>
        <v>176.6</v>
      </c>
      <c r="BH107" s="86"/>
      <c r="BI107" s="86"/>
      <c r="BJ107" s="86"/>
      <c r="BK107" s="86"/>
      <c r="BL107" s="86"/>
      <c r="BM107" s="86"/>
      <c r="BN107" s="35">
        <f t="shared" si="45"/>
        <v>176.6</v>
      </c>
      <c r="BO107" s="70"/>
      <c r="BP107" s="1"/>
      <c r="BQ107" s="1"/>
      <c r="BR107" s="1"/>
      <c r="BS107" s="1"/>
      <c r="BT107" s="1"/>
      <c r="BU107" s="1"/>
      <c r="BV107" s="1"/>
      <c r="BW107" s="1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10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10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10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10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10"/>
      <c r="HD107" s="9"/>
      <c r="HE107" s="9"/>
    </row>
    <row r="108" spans="1:213" s="2" customFormat="1" ht="17.149999999999999" customHeight="1">
      <c r="A108" s="14" t="s">
        <v>95</v>
      </c>
      <c r="B108" s="64">
        <v>520</v>
      </c>
      <c r="C108" s="64">
        <v>509</v>
      </c>
      <c r="D108" s="4">
        <f t="shared" si="34"/>
        <v>0.97884615384615381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2713.6</v>
      </c>
      <c r="O108" s="35">
        <v>870.9</v>
      </c>
      <c r="P108" s="4">
        <f t="shared" si="35"/>
        <v>0.32093897405660377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5" t="s">
        <v>380</v>
      </c>
      <c r="W108" s="5" t="s">
        <v>380</v>
      </c>
      <c r="X108" s="5" t="s">
        <v>380</v>
      </c>
      <c r="Y108" s="5" t="s">
        <v>380</v>
      </c>
      <c r="Z108" s="5">
        <v>1675</v>
      </c>
      <c r="AA108" s="5">
        <v>1675</v>
      </c>
      <c r="AB108" s="4">
        <f t="shared" si="36"/>
        <v>1</v>
      </c>
      <c r="AC108" s="5">
        <v>20</v>
      </c>
      <c r="AD108" s="5" t="s">
        <v>360</v>
      </c>
      <c r="AE108" s="5" t="s">
        <v>360</v>
      </c>
      <c r="AF108" s="5" t="s">
        <v>360</v>
      </c>
      <c r="AG108" s="5" t="s">
        <v>360</v>
      </c>
      <c r="AH108" s="5" t="s">
        <v>360</v>
      </c>
      <c r="AI108" s="5" t="s">
        <v>360</v>
      </c>
      <c r="AJ108" s="5" t="s">
        <v>360</v>
      </c>
      <c r="AK108" s="5" t="s">
        <v>360</v>
      </c>
      <c r="AL108" s="5" t="s">
        <v>360</v>
      </c>
      <c r="AM108" s="5" t="s">
        <v>360</v>
      </c>
      <c r="AN108" s="5" t="s">
        <v>360</v>
      </c>
      <c r="AO108" s="5" t="s">
        <v>360</v>
      </c>
      <c r="AP108" s="43">
        <f t="shared" si="44"/>
        <v>0.69584467223028545</v>
      </c>
      <c r="AQ108" s="44">
        <v>918</v>
      </c>
      <c r="AR108" s="35">
        <f t="shared" si="37"/>
        <v>500.72727272727275</v>
      </c>
      <c r="AS108" s="35">
        <f t="shared" si="38"/>
        <v>348.4</v>
      </c>
      <c r="AT108" s="35">
        <f t="shared" si="39"/>
        <v>-152.32727272727277</v>
      </c>
      <c r="AU108" s="35">
        <v>103.1</v>
      </c>
      <c r="AV108" s="35">
        <v>0</v>
      </c>
      <c r="AW108" s="35">
        <v>104.4</v>
      </c>
      <c r="AX108" s="35">
        <v>26.9</v>
      </c>
      <c r="AY108" s="35">
        <v>20.100000000000001</v>
      </c>
      <c r="AZ108" s="35">
        <v>67.300000000000011</v>
      </c>
      <c r="BA108" s="35">
        <f t="shared" si="40"/>
        <v>26.6</v>
      </c>
      <c r="BB108" s="86"/>
      <c r="BC108" s="35">
        <f t="shared" si="41"/>
        <v>26.6</v>
      </c>
      <c r="BD108" s="35">
        <v>0</v>
      </c>
      <c r="BE108" s="35">
        <f t="shared" si="42"/>
        <v>26.6</v>
      </c>
      <c r="BF108" s="35"/>
      <c r="BG108" s="35">
        <f t="shared" si="43"/>
        <v>26.6</v>
      </c>
      <c r="BH108" s="86"/>
      <c r="BI108" s="86"/>
      <c r="BJ108" s="86"/>
      <c r="BK108" s="86"/>
      <c r="BL108" s="86"/>
      <c r="BM108" s="86"/>
      <c r="BN108" s="35">
        <f t="shared" si="45"/>
        <v>26.6</v>
      </c>
      <c r="BO108" s="70"/>
      <c r="BP108" s="1"/>
      <c r="BQ108" s="1"/>
      <c r="BR108" s="1"/>
      <c r="BS108" s="1"/>
      <c r="BT108" s="1"/>
      <c r="BU108" s="1"/>
      <c r="BV108" s="1"/>
      <c r="BW108" s="1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10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10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10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10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10"/>
      <c r="HD108" s="9"/>
      <c r="HE108" s="9"/>
    </row>
    <row r="109" spans="1:213" s="2" customFormat="1" ht="17.149999999999999" customHeight="1">
      <c r="A109" s="14" t="s">
        <v>96</v>
      </c>
      <c r="B109" s="64">
        <v>1469</v>
      </c>
      <c r="C109" s="64">
        <v>1321.9</v>
      </c>
      <c r="D109" s="4">
        <f t="shared" si="34"/>
        <v>0.8998638529611982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2150.5</v>
      </c>
      <c r="O109" s="35">
        <v>1223.0999999999999</v>
      </c>
      <c r="P109" s="4">
        <f t="shared" si="35"/>
        <v>0.56875145315043008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5" t="s">
        <v>380</v>
      </c>
      <c r="W109" s="5" t="s">
        <v>380</v>
      </c>
      <c r="X109" s="5" t="s">
        <v>380</v>
      </c>
      <c r="Y109" s="5" t="s">
        <v>380</v>
      </c>
      <c r="Z109" s="5">
        <v>570</v>
      </c>
      <c r="AA109" s="5">
        <v>570</v>
      </c>
      <c r="AB109" s="4">
        <f t="shared" si="36"/>
        <v>1</v>
      </c>
      <c r="AC109" s="5">
        <v>20</v>
      </c>
      <c r="AD109" s="5" t="s">
        <v>360</v>
      </c>
      <c r="AE109" s="5" t="s">
        <v>360</v>
      </c>
      <c r="AF109" s="5" t="s">
        <v>360</v>
      </c>
      <c r="AG109" s="5" t="s">
        <v>360</v>
      </c>
      <c r="AH109" s="5" t="s">
        <v>360</v>
      </c>
      <c r="AI109" s="5" t="s">
        <v>360</v>
      </c>
      <c r="AJ109" s="5" t="s">
        <v>360</v>
      </c>
      <c r="AK109" s="5" t="s">
        <v>360</v>
      </c>
      <c r="AL109" s="5" t="s">
        <v>360</v>
      </c>
      <c r="AM109" s="5" t="s">
        <v>360</v>
      </c>
      <c r="AN109" s="5" t="s">
        <v>360</v>
      </c>
      <c r="AO109" s="5" t="s">
        <v>360</v>
      </c>
      <c r="AP109" s="43">
        <f t="shared" si="44"/>
        <v>0.79720774061810196</v>
      </c>
      <c r="AQ109" s="44">
        <v>930</v>
      </c>
      <c r="AR109" s="35">
        <f t="shared" si="37"/>
        <v>507.27272727272725</v>
      </c>
      <c r="AS109" s="35">
        <f t="shared" si="38"/>
        <v>404.4</v>
      </c>
      <c r="AT109" s="35">
        <f t="shared" si="39"/>
        <v>-102.87272727272727</v>
      </c>
      <c r="AU109" s="35">
        <v>58.8</v>
      </c>
      <c r="AV109" s="35">
        <v>68.8</v>
      </c>
      <c r="AW109" s="35">
        <v>150.80000000000001</v>
      </c>
      <c r="AX109" s="35">
        <v>22.2</v>
      </c>
      <c r="AY109" s="35">
        <v>60.6</v>
      </c>
      <c r="AZ109" s="35"/>
      <c r="BA109" s="35">
        <f t="shared" si="40"/>
        <v>43.2</v>
      </c>
      <c r="BB109" s="86"/>
      <c r="BC109" s="35">
        <f t="shared" si="41"/>
        <v>43.2</v>
      </c>
      <c r="BD109" s="35">
        <v>0</v>
      </c>
      <c r="BE109" s="35">
        <f t="shared" si="42"/>
        <v>43.2</v>
      </c>
      <c r="BF109" s="35"/>
      <c r="BG109" s="35">
        <f t="shared" si="43"/>
        <v>43.2</v>
      </c>
      <c r="BH109" s="86"/>
      <c r="BI109" s="86"/>
      <c r="BJ109" s="86"/>
      <c r="BK109" s="86"/>
      <c r="BL109" s="86"/>
      <c r="BM109" s="86"/>
      <c r="BN109" s="35">
        <f t="shared" si="45"/>
        <v>43.2</v>
      </c>
      <c r="BO109" s="70"/>
      <c r="BP109" s="1"/>
      <c r="BQ109" s="1"/>
      <c r="BR109" s="1"/>
      <c r="BS109" s="1"/>
      <c r="BT109" s="1"/>
      <c r="BU109" s="1"/>
      <c r="BV109" s="1"/>
      <c r="BW109" s="1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10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10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10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10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10"/>
      <c r="HD109" s="9"/>
      <c r="HE109" s="9"/>
    </row>
    <row r="110" spans="1:213" s="2" customFormat="1" ht="17.149999999999999" customHeight="1">
      <c r="A110" s="14" t="s">
        <v>97</v>
      </c>
      <c r="B110" s="64">
        <v>0</v>
      </c>
      <c r="C110" s="64">
        <v>0</v>
      </c>
      <c r="D110" s="4">
        <f t="shared" si="34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215.2</v>
      </c>
      <c r="O110" s="35">
        <v>235.7</v>
      </c>
      <c r="P110" s="4">
        <f t="shared" si="35"/>
        <v>1.095260223048327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5" t="s">
        <v>380</v>
      </c>
      <c r="W110" s="5" t="s">
        <v>380</v>
      </c>
      <c r="X110" s="5" t="s">
        <v>380</v>
      </c>
      <c r="Y110" s="5" t="s">
        <v>380</v>
      </c>
      <c r="Z110" s="5">
        <v>182</v>
      </c>
      <c r="AA110" s="5">
        <v>182</v>
      </c>
      <c r="AB110" s="4">
        <f t="shared" si="36"/>
        <v>1</v>
      </c>
      <c r="AC110" s="5">
        <v>20</v>
      </c>
      <c r="AD110" s="5" t="s">
        <v>360</v>
      </c>
      <c r="AE110" s="5" t="s">
        <v>360</v>
      </c>
      <c r="AF110" s="5" t="s">
        <v>360</v>
      </c>
      <c r="AG110" s="5" t="s">
        <v>360</v>
      </c>
      <c r="AH110" s="5" t="s">
        <v>360</v>
      </c>
      <c r="AI110" s="5" t="s">
        <v>360</v>
      </c>
      <c r="AJ110" s="5" t="s">
        <v>360</v>
      </c>
      <c r="AK110" s="5" t="s">
        <v>360</v>
      </c>
      <c r="AL110" s="5" t="s">
        <v>360</v>
      </c>
      <c r="AM110" s="5" t="s">
        <v>360</v>
      </c>
      <c r="AN110" s="5" t="s">
        <v>360</v>
      </c>
      <c r="AO110" s="5" t="s">
        <v>360</v>
      </c>
      <c r="AP110" s="43">
        <f t="shared" si="44"/>
        <v>1.0476301115241635</v>
      </c>
      <c r="AQ110" s="44">
        <v>1407</v>
      </c>
      <c r="AR110" s="35">
        <f t="shared" si="37"/>
        <v>767.4545454545455</v>
      </c>
      <c r="AS110" s="35">
        <f t="shared" si="38"/>
        <v>804</v>
      </c>
      <c r="AT110" s="35">
        <f t="shared" si="39"/>
        <v>36.545454545454504</v>
      </c>
      <c r="AU110" s="35">
        <v>155.4</v>
      </c>
      <c r="AV110" s="35">
        <v>165.6</v>
      </c>
      <c r="AW110" s="35">
        <v>112.9</v>
      </c>
      <c r="AX110" s="35">
        <v>143.69999999999999</v>
      </c>
      <c r="AY110" s="35">
        <v>117.1</v>
      </c>
      <c r="AZ110" s="35"/>
      <c r="BA110" s="35">
        <f t="shared" si="40"/>
        <v>109.3</v>
      </c>
      <c r="BB110" s="86"/>
      <c r="BC110" s="35">
        <f t="shared" si="41"/>
        <v>109.3</v>
      </c>
      <c r="BD110" s="35">
        <v>0</v>
      </c>
      <c r="BE110" s="35">
        <f t="shared" si="42"/>
        <v>109.3</v>
      </c>
      <c r="BF110" s="35"/>
      <c r="BG110" s="35">
        <f t="shared" si="43"/>
        <v>109.3</v>
      </c>
      <c r="BH110" s="86"/>
      <c r="BI110" s="86"/>
      <c r="BJ110" s="86"/>
      <c r="BK110" s="86"/>
      <c r="BL110" s="86"/>
      <c r="BM110" s="86"/>
      <c r="BN110" s="35">
        <f t="shared" si="45"/>
        <v>109.3</v>
      </c>
      <c r="BO110" s="70"/>
      <c r="BP110" s="1"/>
      <c r="BQ110" s="1"/>
      <c r="BR110" s="1"/>
      <c r="BS110" s="1"/>
      <c r="BT110" s="1"/>
      <c r="BU110" s="1"/>
      <c r="BV110" s="1"/>
      <c r="BW110" s="1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10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10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10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10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10"/>
      <c r="HD110" s="9"/>
      <c r="HE110" s="9"/>
    </row>
    <row r="111" spans="1:213" s="2" customFormat="1" ht="17.149999999999999" customHeight="1">
      <c r="A111" s="45" t="s">
        <v>98</v>
      </c>
      <c r="B111" s="64">
        <v>0</v>
      </c>
      <c r="C111" s="64">
        <v>0</v>
      </c>
      <c r="D111" s="4">
        <f t="shared" si="34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642.6</v>
      </c>
      <c r="O111" s="35">
        <v>683.4</v>
      </c>
      <c r="P111" s="4">
        <f t="shared" si="35"/>
        <v>1.0634920634920635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5" t="s">
        <v>380</v>
      </c>
      <c r="W111" s="5" t="s">
        <v>380</v>
      </c>
      <c r="X111" s="5" t="s">
        <v>380</v>
      </c>
      <c r="Y111" s="5" t="s">
        <v>380</v>
      </c>
      <c r="Z111" s="5">
        <v>443</v>
      </c>
      <c r="AA111" s="5">
        <v>443</v>
      </c>
      <c r="AB111" s="4">
        <f t="shared" si="36"/>
        <v>1</v>
      </c>
      <c r="AC111" s="5">
        <v>20</v>
      </c>
      <c r="AD111" s="5" t="s">
        <v>360</v>
      </c>
      <c r="AE111" s="5" t="s">
        <v>360</v>
      </c>
      <c r="AF111" s="5" t="s">
        <v>360</v>
      </c>
      <c r="AG111" s="5" t="s">
        <v>360</v>
      </c>
      <c r="AH111" s="5" t="s">
        <v>360</v>
      </c>
      <c r="AI111" s="5" t="s">
        <v>360</v>
      </c>
      <c r="AJ111" s="5" t="s">
        <v>360</v>
      </c>
      <c r="AK111" s="5" t="s">
        <v>360</v>
      </c>
      <c r="AL111" s="5" t="s">
        <v>360</v>
      </c>
      <c r="AM111" s="5" t="s">
        <v>360</v>
      </c>
      <c r="AN111" s="5" t="s">
        <v>360</v>
      </c>
      <c r="AO111" s="5" t="s">
        <v>360</v>
      </c>
      <c r="AP111" s="43">
        <f t="shared" si="44"/>
        <v>1.0317460317460316</v>
      </c>
      <c r="AQ111" s="44">
        <v>408</v>
      </c>
      <c r="AR111" s="35">
        <f t="shared" si="37"/>
        <v>222.54545454545456</v>
      </c>
      <c r="AS111" s="35">
        <f t="shared" si="38"/>
        <v>229.6</v>
      </c>
      <c r="AT111" s="35">
        <f t="shared" si="39"/>
        <v>7.0545454545454334</v>
      </c>
      <c r="AU111" s="35">
        <v>21.2</v>
      </c>
      <c r="AV111" s="35">
        <v>30.2</v>
      </c>
      <c r="AW111" s="35">
        <v>72.8</v>
      </c>
      <c r="AX111" s="35">
        <v>19.100000000000001</v>
      </c>
      <c r="AY111" s="35">
        <v>44.6</v>
      </c>
      <c r="AZ111" s="35"/>
      <c r="BA111" s="35">
        <f t="shared" si="40"/>
        <v>41.7</v>
      </c>
      <c r="BB111" s="86"/>
      <c r="BC111" s="35">
        <f t="shared" si="41"/>
        <v>41.7</v>
      </c>
      <c r="BD111" s="35">
        <v>0</v>
      </c>
      <c r="BE111" s="35">
        <f t="shared" si="42"/>
        <v>41.7</v>
      </c>
      <c r="BF111" s="35"/>
      <c r="BG111" s="35">
        <f t="shared" si="43"/>
        <v>41.7</v>
      </c>
      <c r="BH111" s="86"/>
      <c r="BI111" s="86"/>
      <c r="BJ111" s="86"/>
      <c r="BK111" s="86"/>
      <c r="BL111" s="86"/>
      <c r="BM111" s="86"/>
      <c r="BN111" s="35">
        <f t="shared" si="45"/>
        <v>41.7</v>
      </c>
      <c r="BO111" s="70"/>
      <c r="BP111" s="1"/>
      <c r="BQ111" s="1"/>
      <c r="BR111" s="1"/>
      <c r="BS111" s="1"/>
      <c r="BT111" s="1"/>
      <c r="BU111" s="1"/>
      <c r="BV111" s="1"/>
      <c r="BW111" s="1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10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10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10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10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10"/>
      <c r="HD111" s="9"/>
      <c r="HE111" s="9"/>
    </row>
    <row r="112" spans="1:213" s="2" customFormat="1" ht="17.149999999999999" customHeight="1">
      <c r="A112" s="14" t="s">
        <v>99</v>
      </c>
      <c r="B112" s="64">
        <v>0</v>
      </c>
      <c r="C112" s="64">
        <v>0</v>
      </c>
      <c r="D112" s="4">
        <f t="shared" si="34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423.3</v>
      </c>
      <c r="O112" s="35">
        <v>396.8</v>
      </c>
      <c r="P112" s="4">
        <f t="shared" si="35"/>
        <v>0.93739664540515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5" t="s">
        <v>380</v>
      </c>
      <c r="W112" s="5" t="s">
        <v>380</v>
      </c>
      <c r="X112" s="5" t="s">
        <v>380</v>
      </c>
      <c r="Y112" s="5" t="s">
        <v>380</v>
      </c>
      <c r="Z112" s="5">
        <v>207</v>
      </c>
      <c r="AA112" s="5">
        <v>207</v>
      </c>
      <c r="AB112" s="4">
        <f t="shared" si="36"/>
        <v>1</v>
      </c>
      <c r="AC112" s="5">
        <v>20</v>
      </c>
      <c r="AD112" s="5" t="s">
        <v>360</v>
      </c>
      <c r="AE112" s="5" t="s">
        <v>360</v>
      </c>
      <c r="AF112" s="5" t="s">
        <v>360</v>
      </c>
      <c r="AG112" s="5" t="s">
        <v>360</v>
      </c>
      <c r="AH112" s="5" t="s">
        <v>360</v>
      </c>
      <c r="AI112" s="5" t="s">
        <v>360</v>
      </c>
      <c r="AJ112" s="5" t="s">
        <v>360</v>
      </c>
      <c r="AK112" s="5" t="s">
        <v>360</v>
      </c>
      <c r="AL112" s="5" t="s">
        <v>360</v>
      </c>
      <c r="AM112" s="5" t="s">
        <v>360</v>
      </c>
      <c r="AN112" s="5" t="s">
        <v>360</v>
      </c>
      <c r="AO112" s="5" t="s">
        <v>360</v>
      </c>
      <c r="AP112" s="43">
        <f t="shared" si="44"/>
        <v>0.96869832270257494</v>
      </c>
      <c r="AQ112" s="44">
        <v>849</v>
      </c>
      <c r="AR112" s="35">
        <f t="shared" si="37"/>
        <v>463.09090909090912</v>
      </c>
      <c r="AS112" s="35">
        <f t="shared" si="38"/>
        <v>448.6</v>
      </c>
      <c r="AT112" s="35">
        <f t="shared" si="39"/>
        <v>-14.490909090909099</v>
      </c>
      <c r="AU112" s="35">
        <v>46.7</v>
      </c>
      <c r="AV112" s="35">
        <v>32.700000000000003</v>
      </c>
      <c r="AW112" s="35">
        <v>178.2</v>
      </c>
      <c r="AX112" s="35">
        <v>82.4</v>
      </c>
      <c r="AY112" s="35">
        <v>34.700000000000003</v>
      </c>
      <c r="AZ112" s="35"/>
      <c r="BA112" s="35">
        <f t="shared" si="40"/>
        <v>73.900000000000006</v>
      </c>
      <c r="BB112" s="86"/>
      <c r="BC112" s="35">
        <f t="shared" si="41"/>
        <v>73.900000000000006</v>
      </c>
      <c r="BD112" s="35">
        <v>0</v>
      </c>
      <c r="BE112" s="35">
        <f t="shared" si="42"/>
        <v>73.900000000000006</v>
      </c>
      <c r="BF112" s="35"/>
      <c r="BG112" s="35">
        <f t="shared" si="43"/>
        <v>73.900000000000006</v>
      </c>
      <c r="BH112" s="86"/>
      <c r="BI112" s="86"/>
      <c r="BJ112" s="86"/>
      <c r="BK112" s="86"/>
      <c r="BL112" s="86"/>
      <c r="BM112" s="86"/>
      <c r="BN112" s="35">
        <f t="shared" si="45"/>
        <v>73.900000000000006</v>
      </c>
      <c r="BO112" s="70"/>
      <c r="BP112" s="1"/>
      <c r="BQ112" s="1"/>
      <c r="BR112" s="1"/>
      <c r="BS112" s="1"/>
      <c r="BT112" s="1"/>
      <c r="BU112" s="1"/>
      <c r="BV112" s="1"/>
      <c r="BW112" s="1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10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10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10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10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10"/>
      <c r="HD112" s="9"/>
      <c r="HE112" s="9"/>
    </row>
    <row r="113" spans="1:213" s="2" customFormat="1" ht="17.149999999999999" customHeight="1">
      <c r="A113" s="14" t="s">
        <v>100</v>
      </c>
      <c r="B113" s="64">
        <v>0</v>
      </c>
      <c r="C113" s="64">
        <v>0</v>
      </c>
      <c r="D113" s="4">
        <f t="shared" si="34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299.10000000000002</v>
      </c>
      <c r="O113" s="35">
        <v>196.2</v>
      </c>
      <c r="P113" s="4">
        <f t="shared" si="35"/>
        <v>0.65596790371113334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5" t="s">
        <v>380</v>
      </c>
      <c r="W113" s="5" t="s">
        <v>380</v>
      </c>
      <c r="X113" s="5" t="s">
        <v>380</v>
      </c>
      <c r="Y113" s="5" t="s">
        <v>380</v>
      </c>
      <c r="Z113" s="5">
        <v>121</v>
      </c>
      <c r="AA113" s="5">
        <v>121</v>
      </c>
      <c r="AB113" s="4">
        <f t="shared" si="36"/>
        <v>1</v>
      </c>
      <c r="AC113" s="5">
        <v>20</v>
      </c>
      <c r="AD113" s="5" t="s">
        <v>360</v>
      </c>
      <c r="AE113" s="5" t="s">
        <v>360</v>
      </c>
      <c r="AF113" s="5" t="s">
        <v>360</v>
      </c>
      <c r="AG113" s="5" t="s">
        <v>360</v>
      </c>
      <c r="AH113" s="5" t="s">
        <v>360</v>
      </c>
      <c r="AI113" s="5" t="s">
        <v>360</v>
      </c>
      <c r="AJ113" s="5" t="s">
        <v>360</v>
      </c>
      <c r="AK113" s="5" t="s">
        <v>360</v>
      </c>
      <c r="AL113" s="5" t="s">
        <v>360</v>
      </c>
      <c r="AM113" s="5" t="s">
        <v>360</v>
      </c>
      <c r="AN113" s="5" t="s">
        <v>360</v>
      </c>
      <c r="AO113" s="5" t="s">
        <v>360</v>
      </c>
      <c r="AP113" s="43">
        <f t="shared" si="44"/>
        <v>0.82798395185556672</v>
      </c>
      <c r="AQ113" s="44">
        <v>557</v>
      </c>
      <c r="AR113" s="35">
        <f t="shared" si="37"/>
        <v>303.81818181818181</v>
      </c>
      <c r="AS113" s="35">
        <f t="shared" si="38"/>
        <v>251.6</v>
      </c>
      <c r="AT113" s="35">
        <f t="shared" si="39"/>
        <v>-52.218181818181819</v>
      </c>
      <c r="AU113" s="35">
        <v>53</v>
      </c>
      <c r="AV113" s="35">
        <v>40.9</v>
      </c>
      <c r="AW113" s="35">
        <v>53.9</v>
      </c>
      <c r="AX113" s="35">
        <v>45.6</v>
      </c>
      <c r="AY113" s="35">
        <v>38.5</v>
      </c>
      <c r="AZ113" s="35"/>
      <c r="BA113" s="35">
        <f t="shared" si="40"/>
        <v>19.7</v>
      </c>
      <c r="BB113" s="86"/>
      <c r="BC113" s="35">
        <f t="shared" si="41"/>
        <v>19.7</v>
      </c>
      <c r="BD113" s="35">
        <v>0</v>
      </c>
      <c r="BE113" s="35">
        <f t="shared" si="42"/>
        <v>19.7</v>
      </c>
      <c r="BF113" s="35"/>
      <c r="BG113" s="35">
        <f t="shared" si="43"/>
        <v>19.7</v>
      </c>
      <c r="BH113" s="86"/>
      <c r="BI113" s="86"/>
      <c r="BJ113" s="86"/>
      <c r="BK113" s="86"/>
      <c r="BL113" s="86"/>
      <c r="BM113" s="86"/>
      <c r="BN113" s="35">
        <f t="shared" si="45"/>
        <v>19.7</v>
      </c>
      <c r="BO113" s="70"/>
      <c r="BP113" s="1"/>
      <c r="BQ113" s="1"/>
      <c r="BR113" s="1"/>
      <c r="BS113" s="1"/>
      <c r="BT113" s="1"/>
      <c r="BU113" s="1"/>
      <c r="BV113" s="1"/>
      <c r="BW113" s="1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10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10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10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10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10"/>
      <c r="HD113" s="9"/>
      <c r="HE113" s="9"/>
    </row>
    <row r="114" spans="1:213" s="2" customFormat="1" ht="17.149999999999999" customHeight="1">
      <c r="A114" s="18" t="s">
        <v>101</v>
      </c>
      <c r="B114" s="6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35"/>
      <c r="BE114" s="35"/>
      <c r="BF114" s="35"/>
      <c r="BG114" s="35"/>
      <c r="BH114" s="86"/>
      <c r="BI114" s="86"/>
      <c r="BJ114" s="86"/>
      <c r="BK114" s="86"/>
      <c r="BL114" s="86"/>
      <c r="BM114" s="86"/>
      <c r="BN114" s="35"/>
      <c r="BO114" s="70"/>
      <c r="BP114" s="1"/>
      <c r="BQ114" s="1"/>
      <c r="BR114" s="1"/>
      <c r="BS114" s="1"/>
      <c r="BT114" s="1"/>
      <c r="BU114" s="1"/>
      <c r="BV114" s="1"/>
      <c r="BW114" s="1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10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10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10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10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10"/>
      <c r="HD114" s="9"/>
      <c r="HE114" s="9"/>
    </row>
    <row r="115" spans="1:213" s="2" customFormat="1" ht="15.55" customHeight="1">
      <c r="A115" s="14" t="s">
        <v>102</v>
      </c>
      <c r="B115" s="64">
        <v>3661310</v>
      </c>
      <c r="C115" s="64">
        <v>3646380</v>
      </c>
      <c r="D115" s="4">
        <f t="shared" si="34"/>
        <v>0.99592222455896928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18496.8</v>
      </c>
      <c r="O115" s="35">
        <v>14030</v>
      </c>
      <c r="P115" s="4">
        <f t="shared" si="35"/>
        <v>0.75850958003546565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5" t="s">
        <v>380</v>
      </c>
      <c r="W115" s="5" t="s">
        <v>380</v>
      </c>
      <c r="X115" s="5" t="s">
        <v>380</v>
      </c>
      <c r="Y115" s="5" t="s">
        <v>380</v>
      </c>
      <c r="Z115" s="5">
        <v>85</v>
      </c>
      <c r="AA115" s="5">
        <v>85</v>
      </c>
      <c r="AB115" s="4">
        <f t="shared" si="36"/>
        <v>1</v>
      </c>
      <c r="AC115" s="5">
        <v>20</v>
      </c>
      <c r="AD115" s="5" t="s">
        <v>360</v>
      </c>
      <c r="AE115" s="5" t="s">
        <v>360</v>
      </c>
      <c r="AF115" s="5" t="s">
        <v>360</v>
      </c>
      <c r="AG115" s="5" t="s">
        <v>360</v>
      </c>
      <c r="AH115" s="5" t="s">
        <v>360</v>
      </c>
      <c r="AI115" s="5" t="s">
        <v>360</v>
      </c>
      <c r="AJ115" s="5" t="s">
        <v>360</v>
      </c>
      <c r="AK115" s="5" t="s">
        <v>360</v>
      </c>
      <c r="AL115" s="5" t="s">
        <v>360</v>
      </c>
      <c r="AM115" s="5" t="s">
        <v>360</v>
      </c>
      <c r="AN115" s="5" t="s">
        <v>360</v>
      </c>
      <c r="AO115" s="5" t="s">
        <v>360</v>
      </c>
      <c r="AP115" s="43">
        <f t="shared" si="44"/>
        <v>0.89221783830009238</v>
      </c>
      <c r="AQ115" s="44">
        <v>1729</v>
      </c>
      <c r="AR115" s="35">
        <f t="shared" si="37"/>
        <v>943.09090909090912</v>
      </c>
      <c r="AS115" s="35">
        <f t="shared" si="38"/>
        <v>841.4</v>
      </c>
      <c r="AT115" s="35">
        <f t="shared" si="39"/>
        <v>-101.69090909090914</v>
      </c>
      <c r="AU115" s="35">
        <v>164.9</v>
      </c>
      <c r="AV115" s="35">
        <v>89.6</v>
      </c>
      <c r="AW115" s="35">
        <v>157.4</v>
      </c>
      <c r="AX115" s="35">
        <v>155.1</v>
      </c>
      <c r="AY115" s="35">
        <v>170.5</v>
      </c>
      <c r="AZ115" s="35">
        <v>19.100000000000001</v>
      </c>
      <c r="BA115" s="35">
        <f t="shared" si="40"/>
        <v>84.8</v>
      </c>
      <c r="BB115" s="86"/>
      <c r="BC115" s="35">
        <f t="shared" si="41"/>
        <v>84.8</v>
      </c>
      <c r="BD115" s="35">
        <v>0</v>
      </c>
      <c r="BE115" s="35">
        <f t="shared" si="42"/>
        <v>84.8</v>
      </c>
      <c r="BF115" s="35"/>
      <c r="BG115" s="35">
        <f t="shared" si="43"/>
        <v>84.8</v>
      </c>
      <c r="BH115" s="86"/>
      <c r="BI115" s="86"/>
      <c r="BJ115" s="86"/>
      <c r="BK115" s="86"/>
      <c r="BL115" s="86"/>
      <c r="BM115" s="86"/>
      <c r="BN115" s="35">
        <f t="shared" si="45"/>
        <v>84.8</v>
      </c>
      <c r="BO115" s="70"/>
      <c r="BP115" s="1"/>
      <c r="BQ115" s="1"/>
      <c r="BR115" s="1"/>
      <c r="BS115" s="1"/>
      <c r="BT115" s="1"/>
      <c r="BU115" s="1"/>
      <c r="BV115" s="1"/>
      <c r="BW115" s="1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10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10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10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10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10"/>
      <c r="HD115" s="9"/>
      <c r="HE115" s="9"/>
    </row>
    <row r="116" spans="1:213" s="2" customFormat="1" ht="17.149999999999999" customHeight="1">
      <c r="A116" s="14" t="s">
        <v>103</v>
      </c>
      <c r="B116" s="64">
        <v>2872</v>
      </c>
      <c r="C116" s="64">
        <v>3459</v>
      </c>
      <c r="D116" s="4">
        <f t="shared" si="34"/>
        <v>1.2004387186629526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6251.3</v>
      </c>
      <c r="O116" s="35">
        <v>655.6</v>
      </c>
      <c r="P116" s="4">
        <f t="shared" si="35"/>
        <v>0.1048741861692768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5" t="s">
        <v>380</v>
      </c>
      <c r="W116" s="5" t="s">
        <v>380</v>
      </c>
      <c r="X116" s="5" t="s">
        <v>380</v>
      </c>
      <c r="Y116" s="5" t="s">
        <v>380</v>
      </c>
      <c r="Z116" s="5">
        <v>1108</v>
      </c>
      <c r="AA116" s="5">
        <v>1109</v>
      </c>
      <c r="AB116" s="4">
        <f t="shared" si="36"/>
        <v>1.0009025270758123</v>
      </c>
      <c r="AC116" s="5">
        <v>20</v>
      </c>
      <c r="AD116" s="5" t="s">
        <v>360</v>
      </c>
      <c r="AE116" s="5" t="s">
        <v>360</v>
      </c>
      <c r="AF116" s="5" t="s">
        <v>360</v>
      </c>
      <c r="AG116" s="5" t="s">
        <v>360</v>
      </c>
      <c r="AH116" s="5" t="s">
        <v>360</v>
      </c>
      <c r="AI116" s="5" t="s">
        <v>360</v>
      </c>
      <c r="AJ116" s="5" t="s">
        <v>360</v>
      </c>
      <c r="AK116" s="5" t="s">
        <v>360</v>
      </c>
      <c r="AL116" s="5" t="s">
        <v>360</v>
      </c>
      <c r="AM116" s="5" t="s">
        <v>360</v>
      </c>
      <c r="AN116" s="5" t="s">
        <v>360</v>
      </c>
      <c r="AO116" s="5" t="s">
        <v>360</v>
      </c>
      <c r="AP116" s="43">
        <f t="shared" si="44"/>
        <v>0.62483839684925657</v>
      </c>
      <c r="AQ116" s="44">
        <v>1637</v>
      </c>
      <c r="AR116" s="35">
        <f t="shared" si="37"/>
        <v>892.90909090909088</v>
      </c>
      <c r="AS116" s="35">
        <f t="shared" si="38"/>
        <v>557.9</v>
      </c>
      <c r="AT116" s="35">
        <f t="shared" si="39"/>
        <v>-335.0090909090909</v>
      </c>
      <c r="AU116" s="35">
        <v>183.2</v>
      </c>
      <c r="AV116" s="35">
        <v>25.8</v>
      </c>
      <c r="AW116" s="35">
        <v>27.7</v>
      </c>
      <c r="AX116" s="35">
        <v>210.7</v>
      </c>
      <c r="AY116" s="35">
        <v>37</v>
      </c>
      <c r="AZ116" s="35"/>
      <c r="BA116" s="35">
        <f t="shared" si="40"/>
        <v>73.5</v>
      </c>
      <c r="BB116" s="86"/>
      <c r="BC116" s="35">
        <f t="shared" si="41"/>
        <v>73.5</v>
      </c>
      <c r="BD116" s="35">
        <v>0</v>
      </c>
      <c r="BE116" s="35">
        <f t="shared" si="42"/>
        <v>73.5</v>
      </c>
      <c r="BF116" s="35"/>
      <c r="BG116" s="35">
        <f t="shared" si="43"/>
        <v>73.5</v>
      </c>
      <c r="BH116" s="86"/>
      <c r="BI116" s="86"/>
      <c r="BJ116" s="86"/>
      <c r="BK116" s="86"/>
      <c r="BL116" s="86"/>
      <c r="BM116" s="86"/>
      <c r="BN116" s="35">
        <f t="shared" si="45"/>
        <v>73.5</v>
      </c>
      <c r="BO116" s="70"/>
      <c r="BP116" s="1"/>
      <c r="BQ116" s="1"/>
      <c r="BR116" s="1"/>
      <c r="BS116" s="1"/>
      <c r="BT116" s="1"/>
      <c r="BU116" s="1"/>
      <c r="BV116" s="1"/>
      <c r="BW116" s="1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10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10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10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10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10"/>
      <c r="HD116" s="9"/>
      <c r="HE116" s="9"/>
    </row>
    <row r="117" spans="1:213" s="2" customFormat="1" ht="17.149999999999999" customHeight="1">
      <c r="A117" s="14" t="s">
        <v>104</v>
      </c>
      <c r="B117" s="64">
        <v>17031</v>
      </c>
      <c r="C117" s="64">
        <v>15660.2</v>
      </c>
      <c r="D117" s="4">
        <f t="shared" si="34"/>
        <v>0.91951147906758268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11806</v>
      </c>
      <c r="O117" s="35">
        <v>9409.1</v>
      </c>
      <c r="P117" s="4">
        <f t="shared" si="35"/>
        <v>0.79697611384042011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5" t="s">
        <v>380</v>
      </c>
      <c r="W117" s="5" t="s">
        <v>380</v>
      </c>
      <c r="X117" s="5" t="s">
        <v>380</v>
      </c>
      <c r="Y117" s="5" t="s">
        <v>380</v>
      </c>
      <c r="Z117" s="5">
        <v>324</v>
      </c>
      <c r="AA117" s="5">
        <v>383</v>
      </c>
      <c r="AB117" s="4">
        <f t="shared" si="36"/>
        <v>1.1820987654320987</v>
      </c>
      <c r="AC117" s="5">
        <v>20</v>
      </c>
      <c r="AD117" s="5" t="s">
        <v>360</v>
      </c>
      <c r="AE117" s="5" t="s">
        <v>360</v>
      </c>
      <c r="AF117" s="5" t="s">
        <v>360</v>
      </c>
      <c r="AG117" s="5" t="s">
        <v>360</v>
      </c>
      <c r="AH117" s="5" t="s">
        <v>360</v>
      </c>
      <c r="AI117" s="5" t="s">
        <v>360</v>
      </c>
      <c r="AJ117" s="5" t="s">
        <v>360</v>
      </c>
      <c r="AK117" s="5" t="s">
        <v>360</v>
      </c>
      <c r="AL117" s="5" t="s">
        <v>360</v>
      </c>
      <c r="AM117" s="5" t="s">
        <v>360</v>
      </c>
      <c r="AN117" s="5" t="s">
        <v>360</v>
      </c>
      <c r="AO117" s="5" t="s">
        <v>360</v>
      </c>
      <c r="AP117" s="43">
        <f t="shared" si="44"/>
        <v>0.98175677735085098</v>
      </c>
      <c r="AQ117" s="44">
        <v>2518</v>
      </c>
      <c r="AR117" s="35">
        <f t="shared" si="37"/>
        <v>1373.4545454545455</v>
      </c>
      <c r="AS117" s="35">
        <f t="shared" si="38"/>
        <v>1348.4</v>
      </c>
      <c r="AT117" s="35">
        <f t="shared" si="39"/>
        <v>-25.054545454545405</v>
      </c>
      <c r="AU117" s="35">
        <v>277.7</v>
      </c>
      <c r="AV117" s="35">
        <v>123.7</v>
      </c>
      <c r="AW117" s="35">
        <v>276.3</v>
      </c>
      <c r="AX117" s="35">
        <v>159.80000000000001</v>
      </c>
      <c r="AY117" s="35">
        <v>235.5</v>
      </c>
      <c r="AZ117" s="35">
        <v>19.8</v>
      </c>
      <c r="BA117" s="35">
        <f t="shared" si="40"/>
        <v>255.6</v>
      </c>
      <c r="BB117" s="86"/>
      <c r="BC117" s="35">
        <f t="shared" si="41"/>
        <v>255.6</v>
      </c>
      <c r="BD117" s="35">
        <v>0</v>
      </c>
      <c r="BE117" s="35">
        <f t="shared" si="42"/>
        <v>255.6</v>
      </c>
      <c r="BF117" s="35"/>
      <c r="BG117" s="35">
        <f t="shared" si="43"/>
        <v>255.6</v>
      </c>
      <c r="BH117" s="86"/>
      <c r="BI117" s="86"/>
      <c r="BJ117" s="86"/>
      <c r="BK117" s="86"/>
      <c r="BL117" s="86"/>
      <c r="BM117" s="86"/>
      <c r="BN117" s="35">
        <f t="shared" si="45"/>
        <v>255.6</v>
      </c>
      <c r="BO117" s="70"/>
      <c r="BP117" s="1"/>
      <c r="BQ117" s="1"/>
      <c r="BR117" s="1"/>
      <c r="BS117" s="1"/>
      <c r="BT117" s="1"/>
      <c r="BU117" s="1"/>
      <c r="BV117" s="1"/>
      <c r="BW117" s="1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10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10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10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10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10"/>
      <c r="HD117" s="9"/>
      <c r="HE117" s="9"/>
    </row>
    <row r="118" spans="1:213" s="2" customFormat="1" ht="17.149999999999999" customHeight="1">
      <c r="A118" s="14" t="s">
        <v>105</v>
      </c>
      <c r="B118" s="64">
        <v>2191351</v>
      </c>
      <c r="C118" s="64">
        <v>1628046.1</v>
      </c>
      <c r="D118" s="4">
        <f t="shared" si="34"/>
        <v>0.74294172864137242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16353.1</v>
      </c>
      <c r="O118" s="35">
        <v>12605.6</v>
      </c>
      <c r="P118" s="4">
        <f t="shared" si="35"/>
        <v>0.77083855660394662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5" t="s">
        <v>380</v>
      </c>
      <c r="W118" s="5" t="s">
        <v>380</v>
      </c>
      <c r="X118" s="5" t="s">
        <v>380</v>
      </c>
      <c r="Y118" s="5" t="s">
        <v>380</v>
      </c>
      <c r="Z118" s="5">
        <v>64</v>
      </c>
      <c r="AA118" s="5">
        <v>71</v>
      </c>
      <c r="AB118" s="4">
        <f t="shared" si="36"/>
        <v>1.109375</v>
      </c>
      <c r="AC118" s="5">
        <v>20</v>
      </c>
      <c r="AD118" s="5" t="s">
        <v>360</v>
      </c>
      <c r="AE118" s="5" t="s">
        <v>360</v>
      </c>
      <c r="AF118" s="5" t="s">
        <v>360</v>
      </c>
      <c r="AG118" s="5" t="s">
        <v>360</v>
      </c>
      <c r="AH118" s="5" t="s">
        <v>360</v>
      </c>
      <c r="AI118" s="5" t="s">
        <v>360</v>
      </c>
      <c r="AJ118" s="5" t="s">
        <v>360</v>
      </c>
      <c r="AK118" s="5" t="s">
        <v>360</v>
      </c>
      <c r="AL118" s="5" t="s">
        <v>360</v>
      </c>
      <c r="AM118" s="5" t="s">
        <v>360</v>
      </c>
      <c r="AN118" s="5" t="s">
        <v>360</v>
      </c>
      <c r="AO118" s="5" t="s">
        <v>360</v>
      </c>
      <c r="AP118" s="43">
        <f t="shared" si="44"/>
        <v>0.91819955056190661</v>
      </c>
      <c r="AQ118" s="44">
        <v>1673</v>
      </c>
      <c r="AR118" s="35">
        <f t="shared" si="37"/>
        <v>912.5454545454545</v>
      </c>
      <c r="AS118" s="35">
        <f t="shared" si="38"/>
        <v>837.9</v>
      </c>
      <c r="AT118" s="35">
        <f t="shared" si="39"/>
        <v>-74.645454545454527</v>
      </c>
      <c r="AU118" s="35">
        <v>81.900000000000006</v>
      </c>
      <c r="AV118" s="35">
        <v>177</v>
      </c>
      <c r="AW118" s="35">
        <v>161.1</v>
      </c>
      <c r="AX118" s="35">
        <v>108.9</v>
      </c>
      <c r="AY118" s="35">
        <v>109.7</v>
      </c>
      <c r="AZ118" s="35">
        <v>9.5</v>
      </c>
      <c r="BA118" s="35">
        <f t="shared" si="40"/>
        <v>189.8</v>
      </c>
      <c r="BB118" s="86"/>
      <c r="BC118" s="35">
        <f t="shared" si="41"/>
        <v>189.8</v>
      </c>
      <c r="BD118" s="35">
        <v>0</v>
      </c>
      <c r="BE118" s="35">
        <f t="shared" si="42"/>
        <v>189.8</v>
      </c>
      <c r="BF118" s="35"/>
      <c r="BG118" s="35">
        <f t="shared" si="43"/>
        <v>189.8</v>
      </c>
      <c r="BH118" s="86"/>
      <c r="BI118" s="86"/>
      <c r="BJ118" s="86"/>
      <c r="BK118" s="86"/>
      <c r="BL118" s="86"/>
      <c r="BM118" s="86"/>
      <c r="BN118" s="35">
        <f t="shared" si="45"/>
        <v>189.8</v>
      </c>
      <c r="BO118" s="70"/>
      <c r="BP118" s="1"/>
      <c r="BQ118" s="1"/>
      <c r="BR118" s="1"/>
      <c r="BS118" s="1"/>
      <c r="BT118" s="1"/>
      <c r="BU118" s="1"/>
      <c r="BV118" s="1"/>
      <c r="BW118" s="1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10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10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10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10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10"/>
      <c r="HD118" s="9"/>
      <c r="HE118" s="9"/>
    </row>
    <row r="119" spans="1:213" s="2" customFormat="1" ht="17.149999999999999" customHeight="1">
      <c r="A119" s="14" t="s">
        <v>106</v>
      </c>
      <c r="B119" s="64">
        <v>33759</v>
      </c>
      <c r="C119" s="64">
        <v>23951.1</v>
      </c>
      <c r="D119" s="4">
        <f t="shared" si="34"/>
        <v>0.7094730294143784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29236.9</v>
      </c>
      <c r="O119" s="35">
        <v>25583.3</v>
      </c>
      <c r="P119" s="4">
        <f t="shared" si="35"/>
        <v>0.87503463089452016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5" t="s">
        <v>380</v>
      </c>
      <c r="W119" s="5" t="s">
        <v>380</v>
      </c>
      <c r="X119" s="5" t="s">
        <v>380</v>
      </c>
      <c r="Y119" s="5" t="s">
        <v>380</v>
      </c>
      <c r="Z119" s="5">
        <v>635</v>
      </c>
      <c r="AA119" s="5">
        <v>635</v>
      </c>
      <c r="AB119" s="4">
        <f t="shared" si="36"/>
        <v>1</v>
      </c>
      <c r="AC119" s="5">
        <v>20</v>
      </c>
      <c r="AD119" s="5" t="s">
        <v>360</v>
      </c>
      <c r="AE119" s="5" t="s">
        <v>360</v>
      </c>
      <c r="AF119" s="5" t="s">
        <v>360</v>
      </c>
      <c r="AG119" s="5" t="s">
        <v>360</v>
      </c>
      <c r="AH119" s="5" t="s">
        <v>360</v>
      </c>
      <c r="AI119" s="5" t="s">
        <v>360</v>
      </c>
      <c r="AJ119" s="5" t="s">
        <v>360</v>
      </c>
      <c r="AK119" s="5" t="s">
        <v>360</v>
      </c>
      <c r="AL119" s="5" t="s">
        <v>360</v>
      </c>
      <c r="AM119" s="5" t="s">
        <v>360</v>
      </c>
      <c r="AN119" s="5" t="s">
        <v>360</v>
      </c>
      <c r="AO119" s="5" t="s">
        <v>360</v>
      </c>
      <c r="AP119" s="43">
        <f t="shared" si="44"/>
        <v>0.9121790614436065</v>
      </c>
      <c r="AQ119" s="44">
        <v>1909</v>
      </c>
      <c r="AR119" s="35">
        <f t="shared" si="37"/>
        <v>1041.2727272727273</v>
      </c>
      <c r="AS119" s="35">
        <f t="shared" si="38"/>
        <v>949.8</v>
      </c>
      <c r="AT119" s="35">
        <f t="shared" si="39"/>
        <v>-91.472727272727298</v>
      </c>
      <c r="AU119" s="35">
        <v>225.6</v>
      </c>
      <c r="AV119" s="35">
        <v>143.80000000000001</v>
      </c>
      <c r="AW119" s="35">
        <v>143.69999999999999</v>
      </c>
      <c r="AX119" s="35">
        <v>213.9</v>
      </c>
      <c r="AY119" s="35">
        <v>185.6</v>
      </c>
      <c r="AZ119" s="35"/>
      <c r="BA119" s="35">
        <f t="shared" si="40"/>
        <v>37.200000000000003</v>
      </c>
      <c r="BB119" s="86"/>
      <c r="BC119" s="35">
        <f t="shared" si="41"/>
        <v>37.200000000000003</v>
      </c>
      <c r="BD119" s="35">
        <v>0</v>
      </c>
      <c r="BE119" s="35">
        <f t="shared" si="42"/>
        <v>37.200000000000003</v>
      </c>
      <c r="BF119" s="35"/>
      <c r="BG119" s="35">
        <f t="shared" si="43"/>
        <v>37.200000000000003</v>
      </c>
      <c r="BH119" s="86"/>
      <c r="BI119" s="86"/>
      <c r="BJ119" s="86"/>
      <c r="BK119" s="86"/>
      <c r="BL119" s="86"/>
      <c r="BM119" s="86"/>
      <c r="BN119" s="35">
        <f t="shared" si="45"/>
        <v>37.200000000000003</v>
      </c>
      <c r="BO119" s="70"/>
      <c r="BP119" s="1"/>
      <c r="BQ119" s="1"/>
      <c r="BR119" s="1"/>
      <c r="BS119" s="1"/>
      <c r="BT119" s="1"/>
      <c r="BU119" s="1"/>
      <c r="BV119" s="1"/>
      <c r="BW119" s="1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10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10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10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10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10"/>
      <c r="HD119" s="9"/>
      <c r="HE119" s="9"/>
    </row>
    <row r="120" spans="1:213" s="2" customFormat="1" ht="17.149999999999999" customHeight="1">
      <c r="A120" s="14" t="s">
        <v>107</v>
      </c>
      <c r="B120" s="64">
        <v>267203</v>
      </c>
      <c r="C120" s="64">
        <v>224057.8</v>
      </c>
      <c r="D120" s="4">
        <f t="shared" si="34"/>
        <v>0.83853025602257458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9406.7000000000007</v>
      </c>
      <c r="O120" s="35">
        <v>4573.8999999999996</v>
      </c>
      <c r="P120" s="4">
        <f t="shared" si="35"/>
        <v>0.48623853211009166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5" t="s">
        <v>380</v>
      </c>
      <c r="W120" s="5" t="s">
        <v>380</v>
      </c>
      <c r="X120" s="5" t="s">
        <v>380</v>
      </c>
      <c r="Y120" s="5" t="s">
        <v>380</v>
      </c>
      <c r="Z120" s="5">
        <v>21</v>
      </c>
      <c r="AA120" s="5">
        <v>21</v>
      </c>
      <c r="AB120" s="4">
        <f t="shared" si="36"/>
        <v>1</v>
      </c>
      <c r="AC120" s="5">
        <v>20</v>
      </c>
      <c r="AD120" s="5" t="s">
        <v>360</v>
      </c>
      <c r="AE120" s="5" t="s">
        <v>360</v>
      </c>
      <c r="AF120" s="5" t="s">
        <v>360</v>
      </c>
      <c r="AG120" s="5" t="s">
        <v>360</v>
      </c>
      <c r="AH120" s="5" t="s">
        <v>360</v>
      </c>
      <c r="AI120" s="5" t="s">
        <v>360</v>
      </c>
      <c r="AJ120" s="5" t="s">
        <v>360</v>
      </c>
      <c r="AK120" s="5" t="s">
        <v>360</v>
      </c>
      <c r="AL120" s="5" t="s">
        <v>360</v>
      </c>
      <c r="AM120" s="5" t="s">
        <v>360</v>
      </c>
      <c r="AN120" s="5" t="s">
        <v>360</v>
      </c>
      <c r="AO120" s="5" t="s">
        <v>360</v>
      </c>
      <c r="AP120" s="43">
        <f t="shared" si="44"/>
        <v>0.75372048716254891</v>
      </c>
      <c r="AQ120" s="44">
        <v>1889</v>
      </c>
      <c r="AR120" s="35">
        <f t="shared" si="37"/>
        <v>1030.3636363636363</v>
      </c>
      <c r="AS120" s="35">
        <f t="shared" si="38"/>
        <v>776.6</v>
      </c>
      <c r="AT120" s="35">
        <f t="shared" si="39"/>
        <v>-253.76363636363624</v>
      </c>
      <c r="AU120" s="35">
        <v>74.900000000000006</v>
      </c>
      <c r="AV120" s="35">
        <v>71.599999999999994</v>
      </c>
      <c r="AW120" s="35">
        <v>211.6</v>
      </c>
      <c r="AX120" s="35">
        <v>83.1</v>
      </c>
      <c r="AY120" s="35">
        <v>73.8</v>
      </c>
      <c r="AZ120" s="35"/>
      <c r="BA120" s="35">
        <f t="shared" si="40"/>
        <v>261.60000000000002</v>
      </c>
      <c r="BB120" s="86"/>
      <c r="BC120" s="35">
        <f t="shared" si="41"/>
        <v>261.60000000000002</v>
      </c>
      <c r="BD120" s="35">
        <v>0</v>
      </c>
      <c r="BE120" s="35">
        <f t="shared" si="42"/>
        <v>261.60000000000002</v>
      </c>
      <c r="BF120" s="35"/>
      <c r="BG120" s="35">
        <f t="shared" si="43"/>
        <v>261.60000000000002</v>
      </c>
      <c r="BH120" s="86"/>
      <c r="BI120" s="86"/>
      <c r="BJ120" s="86"/>
      <c r="BK120" s="86"/>
      <c r="BL120" s="86"/>
      <c r="BM120" s="86"/>
      <c r="BN120" s="35">
        <f t="shared" si="45"/>
        <v>261.60000000000002</v>
      </c>
      <c r="BO120" s="70"/>
      <c r="BP120" s="1"/>
      <c r="BQ120" s="1"/>
      <c r="BR120" s="1"/>
      <c r="BS120" s="1"/>
      <c r="BT120" s="1"/>
      <c r="BU120" s="1"/>
      <c r="BV120" s="1"/>
      <c r="BW120" s="1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10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10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10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10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10"/>
      <c r="HD120" s="9"/>
      <c r="HE120" s="9"/>
    </row>
    <row r="121" spans="1:213" s="2" customFormat="1" ht="17.149999999999999" customHeight="1">
      <c r="A121" s="14" t="s">
        <v>108</v>
      </c>
      <c r="B121" s="64">
        <v>496</v>
      </c>
      <c r="C121" s="64">
        <v>375</v>
      </c>
      <c r="D121" s="4">
        <f t="shared" ref="D121:D184" si="46">IF(E121=0,0,IF(B121=0,1,IF(C121&lt;0,0,IF(C121/B121&gt;1.2,IF((C121/B121-1.2)*0.1+1.2&gt;1.3,1.3,(C121/B121-1.2)*0.1+1.2),C121/B121))))</f>
        <v>0.75604838709677424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4558.3</v>
      </c>
      <c r="O121" s="35">
        <v>1070.5</v>
      </c>
      <c r="P121" s="4">
        <f t="shared" ref="P121:P184" si="47">IF(Q121=0,0,IF(N121=0,1,IF(O121&lt;0,0,IF(O121/N121&gt;1.2,IF((O121/N121-1.2)*0.1+1.2&gt;1.3,1.3,(O121/N121-1.2)*0.1+1.2),O121/N121))))</f>
        <v>0.23484632428756333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5" t="s">
        <v>380</v>
      </c>
      <c r="W121" s="5" t="s">
        <v>380</v>
      </c>
      <c r="X121" s="5" t="s">
        <v>380</v>
      </c>
      <c r="Y121" s="5" t="s">
        <v>380</v>
      </c>
      <c r="Z121" s="5">
        <v>656</v>
      </c>
      <c r="AA121" s="5">
        <v>550</v>
      </c>
      <c r="AB121" s="4">
        <f t="shared" ref="AB121:AB184" si="48">IF(AC121=0,0,IF(Z121=0,1,IF(AA121&lt;0,0,IF(AA121/Z121&gt;1.2,IF((AA121/Z121-1.2)*0.1+1.2&gt;1.3,1.3,(AA121/Z121-1.2)*0.1+1.2),AA121/Z121))))</f>
        <v>0.83841463414634143</v>
      </c>
      <c r="AC121" s="5">
        <v>20</v>
      </c>
      <c r="AD121" s="5" t="s">
        <v>360</v>
      </c>
      <c r="AE121" s="5" t="s">
        <v>360</v>
      </c>
      <c r="AF121" s="5" t="s">
        <v>360</v>
      </c>
      <c r="AG121" s="5" t="s">
        <v>360</v>
      </c>
      <c r="AH121" s="5" t="s">
        <v>360</v>
      </c>
      <c r="AI121" s="5" t="s">
        <v>360</v>
      </c>
      <c r="AJ121" s="5" t="s">
        <v>360</v>
      </c>
      <c r="AK121" s="5" t="s">
        <v>360</v>
      </c>
      <c r="AL121" s="5" t="s">
        <v>360</v>
      </c>
      <c r="AM121" s="5" t="s">
        <v>360</v>
      </c>
      <c r="AN121" s="5" t="s">
        <v>360</v>
      </c>
      <c r="AO121" s="5" t="s">
        <v>360</v>
      </c>
      <c r="AP121" s="43">
        <f t="shared" si="44"/>
        <v>0.56101024675915478</v>
      </c>
      <c r="AQ121" s="44">
        <v>2943</v>
      </c>
      <c r="AR121" s="35">
        <f t="shared" ref="AR121:AR184" si="49">AQ121/11*6</f>
        <v>1605.2727272727275</v>
      </c>
      <c r="AS121" s="35">
        <f t="shared" ref="AS121:AS184" si="50">ROUND(AP121*AR121,1)</f>
        <v>900.6</v>
      </c>
      <c r="AT121" s="35">
        <f t="shared" ref="AT121:AT184" si="51">AS121-AR121</f>
        <v>-704.67272727272746</v>
      </c>
      <c r="AU121" s="35">
        <v>91.1</v>
      </c>
      <c r="AV121" s="35">
        <v>0</v>
      </c>
      <c r="AW121" s="35">
        <v>255.1</v>
      </c>
      <c r="AX121" s="35">
        <v>113.4</v>
      </c>
      <c r="AY121" s="35">
        <v>138.4</v>
      </c>
      <c r="AZ121" s="35">
        <v>65</v>
      </c>
      <c r="BA121" s="35">
        <f t="shared" ref="BA121:BA184" si="52">ROUND(AS121-SUM(AU121:AZ121),1)</f>
        <v>237.6</v>
      </c>
      <c r="BB121" s="86"/>
      <c r="BC121" s="35">
        <f t="shared" ref="BC121:BC184" si="53">IF(OR(BA121&lt;0,BB121="+"),0,BA121)</f>
        <v>237.6</v>
      </c>
      <c r="BD121" s="35">
        <v>0</v>
      </c>
      <c r="BE121" s="35">
        <f t="shared" ref="BE121:BE184" si="54">ROUND(BC121+BD121,1)</f>
        <v>237.6</v>
      </c>
      <c r="BF121" s="35"/>
      <c r="BG121" s="35">
        <f t="shared" ref="BG121:BG184" si="55">IF((BE121-BF121)&gt;0,ROUND(BE121-BF121,1),0)</f>
        <v>237.6</v>
      </c>
      <c r="BH121" s="86"/>
      <c r="BI121" s="86"/>
      <c r="BJ121" s="86"/>
      <c r="BK121" s="86"/>
      <c r="BL121" s="86"/>
      <c r="BM121" s="86"/>
      <c r="BN121" s="35">
        <f t="shared" si="45"/>
        <v>237.6</v>
      </c>
      <c r="BO121" s="70"/>
      <c r="BP121" s="1"/>
      <c r="BQ121" s="1"/>
      <c r="BR121" s="1"/>
      <c r="BS121" s="1"/>
      <c r="BT121" s="1"/>
      <c r="BU121" s="1"/>
      <c r="BV121" s="1"/>
      <c r="BW121" s="1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10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10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10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10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10"/>
      <c r="HD121" s="9"/>
      <c r="HE121" s="9"/>
    </row>
    <row r="122" spans="1:213" s="2" customFormat="1" ht="17.149999999999999" customHeight="1">
      <c r="A122" s="14" t="s">
        <v>109</v>
      </c>
      <c r="B122" s="64">
        <v>13266</v>
      </c>
      <c r="C122" s="64">
        <v>17225.7</v>
      </c>
      <c r="D122" s="4">
        <f t="shared" si="46"/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14270.4</v>
      </c>
      <c r="O122" s="35">
        <v>5216.8999999999996</v>
      </c>
      <c r="P122" s="4">
        <f t="shared" si="47"/>
        <v>0.36557489628882162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5" t="s">
        <v>380</v>
      </c>
      <c r="W122" s="5" t="s">
        <v>380</v>
      </c>
      <c r="X122" s="5" t="s">
        <v>380</v>
      </c>
      <c r="Y122" s="5" t="s">
        <v>380</v>
      </c>
      <c r="Z122" s="5">
        <v>432</v>
      </c>
      <c r="AA122" s="5">
        <v>390</v>
      </c>
      <c r="AB122" s="4">
        <f t="shared" si="48"/>
        <v>0.90277777777777779</v>
      </c>
      <c r="AC122" s="5">
        <v>20</v>
      </c>
      <c r="AD122" s="5" t="s">
        <v>360</v>
      </c>
      <c r="AE122" s="5" t="s">
        <v>360</v>
      </c>
      <c r="AF122" s="5" t="s">
        <v>360</v>
      </c>
      <c r="AG122" s="5" t="s">
        <v>360</v>
      </c>
      <c r="AH122" s="5" t="s">
        <v>360</v>
      </c>
      <c r="AI122" s="5" t="s">
        <v>360</v>
      </c>
      <c r="AJ122" s="5" t="s">
        <v>360</v>
      </c>
      <c r="AK122" s="5" t="s">
        <v>360</v>
      </c>
      <c r="AL122" s="5" t="s">
        <v>360</v>
      </c>
      <c r="AM122" s="5" t="s">
        <v>360</v>
      </c>
      <c r="AN122" s="5" t="s">
        <v>360</v>
      </c>
      <c r="AO122" s="5" t="s">
        <v>360</v>
      </c>
      <c r="AP122" s="43">
        <f t="shared" ref="AP122:AP185" si="56">(D122*E122+P122*Q122+AB122*AC122)/(E122+Q122+AC122)</f>
        <v>0.63417633703329979</v>
      </c>
      <c r="AQ122" s="44">
        <v>2038</v>
      </c>
      <c r="AR122" s="35">
        <f t="shared" si="49"/>
        <v>1111.6363636363637</v>
      </c>
      <c r="AS122" s="35">
        <f t="shared" si="50"/>
        <v>705</v>
      </c>
      <c r="AT122" s="35">
        <f t="shared" si="51"/>
        <v>-406.63636363636374</v>
      </c>
      <c r="AU122" s="35">
        <v>58.3</v>
      </c>
      <c r="AV122" s="35">
        <v>0</v>
      </c>
      <c r="AW122" s="35">
        <v>202.4</v>
      </c>
      <c r="AX122" s="35">
        <v>298.10000000000002</v>
      </c>
      <c r="AY122" s="35">
        <v>236.3</v>
      </c>
      <c r="AZ122" s="35">
        <v>52.1</v>
      </c>
      <c r="BA122" s="35">
        <f t="shared" si="52"/>
        <v>-142.19999999999999</v>
      </c>
      <c r="BB122" s="86"/>
      <c r="BC122" s="35">
        <f t="shared" si="53"/>
        <v>0</v>
      </c>
      <c r="BD122" s="35">
        <v>0</v>
      </c>
      <c r="BE122" s="35">
        <f t="shared" si="54"/>
        <v>0</v>
      </c>
      <c r="BF122" s="35"/>
      <c r="BG122" s="35">
        <f t="shared" si="55"/>
        <v>0</v>
      </c>
      <c r="BH122" s="86"/>
      <c r="BI122" s="86"/>
      <c r="BJ122" s="86"/>
      <c r="BK122" s="86"/>
      <c r="BL122" s="86"/>
      <c r="BM122" s="86"/>
      <c r="BN122" s="35">
        <f t="shared" si="45"/>
        <v>0</v>
      </c>
      <c r="BO122" s="70"/>
      <c r="BP122" s="1"/>
      <c r="BQ122" s="1"/>
      <c r="BR122" s="1"/>
      <c r="BS122" s="1"/>
      <c r="BT122" s="1"/>
      <c r="BU122" s="1"/>
      <c r="BV122" s="1"/>
      <c r="BW122" s="1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10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10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10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10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10"/>
      <c r="HD122" s="9"/>
      <c r="HE122" s="9"/>
    </row>
    <row r="123" spans="1:213" s="2" customFormat="1" ht="17.149999999999999" customHeight="1">
      <c r="A123" s="14" t="s">
        <v>110</v>
      </c>
      <c r="B123" s="64">
        <v>14526</v>
      </c>
      <c r="C123" s="64">
        <v>19697.099999999999</v>
      </c>
      <c r="D123" s="4">
        <f t="shared" si="46"/>
        <v>1.21559892606361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6594.9</v>
      </c>
      <c r="O123" s="35">
        <v>3760.5</v>
      </c>
      <c r="P123" s="4">
        <f t="shared" si="47"/>
        <v>0.57021334667697765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5" t="s">
        <v>380</v>
      </c>
      <c r="W123" s="5" t="s">
        <v>380</v>
      </c>
      <c r="X123" s="5" t="s">
        <v>380</v>
      </c>
      <c r="Y123" s="5" t="s">
        <v>380</v>
      </c>
      <c r="Z123" s="5">
        <v>179</v>
      </c>
      <c r="AA123" s="5">
        <v>174</v>
      </c>
      <c r="AB123" s="4">
        <f t="shared" si="48"/>
        <v>0.97206703910614523</v>
      </c>
      <c r="AC123" s="5">
        <v>20</v>
      </c>
      <c r="AD123" s="5" t="s">
        <v>360</v>
      </c>
      <c r="AE123" s="5" t="s">
        <v>360</v>
      </c>
      <c r="AF123" s="5" t="s">
        <v>360</v>
      </c>
      <c r="AG123" s="5" t="s">
        <v>360</v>
      </c>
      <c r="AH123" s="5" t="s">
        <v>360</v>
      </c>
      <c r="AI123" s="5" t="s">
        <v>360</v>
      </c>
      <c r="AJ123" s="5" t="s">
        <v>360</v>
      </c>
      <c r="AK123" s="5" t="s">
        <v>360</v>
      </c>
      <c r="AL123" s="5" t="s">
        <v>360</v>
      </c>
      <c r="AM123" s="5" t="s">
        <v>360</v>
      </c>
      <c r="AN123" s="5" t="s">
        <v>360</v>
      </c>
      <c r="AO123" s="5" t="s">
        <v>360</v>
      </c>
      <c r="AP123" s="43">
        <f t="shared" si="56"/>
        <v>0.82052449657734461</v>
      </c>
      <c r="AQ123" s="44">
        <v>4971</v>
      </c>
      <c r="AR123" s="35">
        <f t="shared" si="49"/>
        <v>2711.4545454545455</v>
      </c>
      <c r="AS123" s="35">
        <f t="shared" si="50"/>
        <v>2224.8000000000002</v>
      </c>
      <c r="AT123" s="35">
        <f t="shared" si="51"/>
        <v>-486.65454545454531</v>
      </c>
      <c r="AU123" s="35">
        <v>578.6</v>
      </c>
      <c r="AV123" s="35">
        <v>325.7</v>
      </c>
      <c r="AW123" s="35">
        <v>421.6</v>
      </c>
      <c r="AX123" s="35">
        <v>325.3</v>
      </c>
      <c r="AY123" s="35">
        <v>298.8</v>
      </c>
      <c r="AZ123" s="35"/>
      <c r="BA123" s="35">
        <f t="shared" si="52"/>
        <v>274.8</v>
      </c>
      <c r="BB123" s="86"/>
      <c r="BC123" s="35">
        <f t="shared" si="53"/>
        <v>274.8</v>
      </c>
      <c r="BD123" s="35">
        <v>0</v>
      </c>
      <c r="BE123" s="35">
        <f t="shared" si="54"/>
        <v>274.8</v>
      </c>
      <c r="BF123" s="35"/>
      <c r="BG123" s="35">
        <f t="shared" si="55"/>
        <v>274.8</v>
      </c>
      <c r="BH123" s="86"/>
      <c r="BI123" s="86"/>
      <c r="BJ123" s="86"/>
      <c r="BK123" s="86"/>
      <c r="BL123" s="86"/>
      <c r="BM123" s="86"/>
      <c r="BN123" s="35">
        <f t="shared" si="45"/>
        <v>274.8</v>
      </c>
      <c r="BO123" s="70"/>
      <c r="BP123" s="1"/>
      <c r="BQ123" s="1"/>
      <c r="BR123" s="1"/>
      <c r="BS123" s="1"/>
      <c r="BT123" s="1"/>
      <c r="BU123" s="1"/>
      <c r="BV123" s="1"/>
      <c r="BW123" s="1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10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10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10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10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10"/>
      <c r="HD123" s="9"/>
      <c r="HE123" s="9"/>
    </row>
    <row r="124" spans="1:213" s="2" customFormat="1" ht="17.149999999999999" customHeight="1">
      <c r="A124" s="14" t="s">
        <v>111</v>
      </c>
      <c r="B124" s="64">
        <v>106015</v>
      </c>
      <c r="C124" s="64">
        <v>87173.9</v>
      </c>
      <c r="D124" s="4">
        <f t="shared" si="46"/>
        <v>0.82227892279394421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12600.1</v>
      </c>
      <c r="O124" s="35">
        <v>11300.9</v>
      </c>
      <c r="P124" s="4">
        <f t="shared" si="47"/>
        <v>0.89688970722454575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5" t="s">
        <v>380</v>
      </c>
      <c r="W124" s="5" t="s">
        <v>380</v>
      </c>
      <c r="X124" s="5" t="s">
        <v>380</v>
      </c>
      <c r="Y124" s="5" t="s">
        <v>380</v>
      </c>
      <c r="Z124" s="5">
        <v>0</v>
      </c>
      <c r="AA124" s="5">
        <v>0</v>
      </c>
      <c r="AB124" s="4">
        <f t="shared" si="48"/>
        <v>0</v>
      </c>
      <c r="AC124" s="5">
        <v>0</v>
      </c>
      <c r="AD124" s="5" t="s">
        <v>360</v>
      </c>
      <c r="AE124" s="5" t="s">
        <v>360</v>
      </c>
      <c r="AF124" s="5" t="s">
        <v>360</v>
      </c>
      <c r="AG124" s="5" t="s">
        <v>360</v>
      </c>
      <c r="AH124" s="5" t="s">
        <v>360</v>
      </c>
      <c r="AI124" s="5" t="s">
        <v>360</v>
      </c>
      <c r="AJ124" s="5" t="s">
        <v>360</v>
      </c>
      <c r="AK124" s="5" t="s">
        <v>360</v>
      </c>
      <c r="AL124" s="5" t="s">
        <v>360</v>
      </c>
      <c r="AM124" s="5" t="s">
        <v>360</v>
      </c>
      <c r="AN124" s="5" t="s">
        <v>360</v>
      </c>
      <c r="AO124" s="5" t="s">
        <v>360</v>
      </c>
      <c r="AP124" s="43">
        <f t="shared" si="56"/>
        <v>0.88196755033842544</v>
      </c>
      <c r="AQ124" s="44">
        <v>0</v>
      </c>
      <c r="AR124" s="35">
        <f t="shared" si="49"/>
        <v>0</v>
      </c>
      <c r="AS124" s="35">
        <f t="shared" si="50"/>
        <v>0</v>
      </c>
      <c r="AT124" s="35">
        <f t="shared" si="51"/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/>
      <c r="BA124" s="35">
        <f t="shared" si="52"/>
        <v>0</v>
      </c>
      <c r="BB124" s="86"/>
      <c r="BC124" s="35">
        <f t="shared" si="53"/>
        <v>0</v>
      </c>
      <c r="BD124" s="35">
        <v>0</v>
      </c>
      <c r="BE124" s="35">
        <f t="shared" si="54"/>
        <v>0</v>
      </c>
      <c r="BF124" s="35"/>
      <c r="BG124" s="35">
        <f t="shared" si="55"/>
        <v>0</v>
      </c>
      <c r="BH124" s="86"/>
      <c r="BI124" s="86"/>
      <c r="BJ124" s="86"/>
      <c r="BK124" s="86"/>
      <c r="BL124" s="86"/>
      <c r="BM124" s="86"/>
      <c r="BN124" s="35">
        <f t="shared" si="45"/>
        <v>0</v>
      </c>
      <c r="BO124" s="70"/>
      <c r="BP124" s="1"/>
      <c r="BQ124" s="1"/>
      <c r="BR124" s="1"/>
      <c r="BS124" s="1"/>
      <c r="BT124" s="1"/>
      <c r="BU124" s="1"/>
      <c r="BV124" s="1"/>
      <c r="BW124" s="1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10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10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10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10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10"/>
      <c r="HD124" s="9"/>
      <c r="HE124" s="9"/>
    </row>
    <row r="125" spans="1:213" s="2" customFormat="1" ht="17.149999999999999" customHeight="1">
      <c r="A125" s="14" t="s">
        <v>112</v>
      </c>
      <c r="B125" s="64">
        <v>5548573</v>
      </c>
      <c r="C125" s="64">
        <v>6319129.9000000004</v>
      </c>
      <c r="D125" s="4">
        <f t="shared" si="46"/>
        <v>1.1388747881662546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65293.599999999999</v>
      </c>
      <c r="O125" s="35">
        <v>74129.100000000006</v>
      </c>
      <c r="P125" s="4">
        <f t="shared" si="47"/>
        <v>1.1353195412720389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5" t="s">
        <v>380</v>
      </c>
      <c r="W125" s="5" t="s">
        <v>380</v>
      </c>
      <c r="X125" s="5" t="s">
        <v>380</v>
      </c>
      <c r="Y125" s="5" t="s">
        <v>380</v>
      </c>
      <c r="Z125" s="5">
        <v>79</v>
      </c>
      <c r="AA125" s="5">
        <v>77</v>
      </c>
      <c r="AB125" s="4">
        <f t="shared" si="48"/>
        <v>0.97468354430379744</v>
      </c>
      <c r="AC125" s="5">
        <v>20</v>
      </c>
      <c r="AD125" s="5" t="s">
        <v>360</v>
      </c>
      <c r="AE125" s="5" t="s">
        <v>360</v>
      </c>
      <c r="AF125" s="5" t="s">
        <v>360</v>
      </c>
      <c r="AG125" s="5" t="s">
        <v>360</v>
      </c>
      <c r="AH125" s="5" t="s">
        <v>360</v>
      </c>
      <c r="AI125" s="5" t="s">
        <v>360</v>
      </c>
      <c r="AJ125" s="5" t="s">
        <v>360</v>
      </c>
      <c r="AK125" s="5" t="s">
        <v>360</v>
      </c>
      <c r="AL125" s="5" t="s">
        <v>360</v>
      </c>
      <c r="AM125" s="5" t="s">
        <v>360</v>
      </c>
      <c r="AN125" s="5" t="s">
        <v>360</v>
      </c>
      <c r="AO125" s="5" t="s">
        <v>360</v>
      </c>
      <c r="AP125" s="43">
        <f t="shared" si="56"/>
        <v>1.0643207922744</v>
      </c>
      <c r="AQ125" s="44">
        <v>3175</v>
      </c>
      <c r="AR125" s="35">
        <f t="shared" si="49"/>
        <v>1731.8181818181818</v>
      </c>
      <c r="AS125" s="35">
        <f t="shared" si="50"/>
        <v>1843.2</v>
      </c>
      <c r="AT125" s="35">
        <f t="shared" si="51"/>
        <v>111.38181818181829</v>
      </c>
      <c r="AU125" s="35">
        <v>362.6</v>
      </c>
      <c r="AV125" s="35">
        <v>265.10000000000002</v>
      </c>
      <c r="AW125" s="35">
        <v>348.1</v>
      </c>
      <c r="AX125" s="35">
        <v>302.3</v>
      </c>
      <c r="AY125" s="35">
        <v>268.8</v>
      </c>
      <c r="AZ125" s="35"/>
      <c r="BA125" s="35">
        <f t="shared" si="52"/>
        <v>296.3</v>
      </c>
      <c r="BB125" s="86"/>
      <c r="BC125" s="35">
        <f t="shared" si="53"/>
        <v>296.3</v>
      </c>
      <c r="BD125" s="35">
        <v>0</v>
      </c>
      <c r="BE125" s="35">
        <f t="shared" si="54"/>
        <v>296.3</v>
      </c>
      <c r="BF125" s="35"/>
      <c r="BG125" s="35">
        <f t="shared" si="55"/>
        <v>296.3</v>
      </c>
      <c r="BH125" s="86"/>
      <c r="BI125" s="86"/>
      <c r="BJ125" s="86"/>
      <c r="BK125" s="86"/>
      <c r="BL125" s="86"/>
      <c r="BM125" s="86"/>
      <c r="BN125" s="35">
        <f t="shared" si="45"/>
        <v>296.3</v>
      </c>
      <c r="BO125" s="70"/>
      <c r="BP125" s="1"/>
      <c r="BQ125" s="1"/>
      <c r="BR125" s="1"/>
      <c r="BS125" s="1"/>
      <c r="BT125" s="1"/>
      <c r="BU125" s="1"/>
      <c r="BV125" s="1"/>
      <c r="BW125" s="1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10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10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10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10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10"/>
      <c r="HD125" s="9"/>
      <c r="HE125" s="9"/>
    </row>
    <row r="126" spans="1:213" s="2" customFormat="1" ht="17.149999999999999" customHeight="1">
      <c r="A126" s="14" t="s">
        <v>113</v>
      </c>
      <c r="B126" s="64">
        <v>34522</v>
      </c>
      <c r="C126" s="64">
        <v>34315.4</v>
      </c>
      <c r="D126" s="4">
        <f t="shared" si="46"/>
        <v>0.99401541046289332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2748.6</v>
      </c>
      <c r="O126" s="35">
        <v>2465.6999999999998</v>
      </c>
      <c r="P126" s="4">
        <f t="shared" si="47"/>
        <v>0.89707487448155421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5" t="s">
        <v>380</v>
      </c>
      <c r="W126" s="5" t="s">
        <v>380</v>
      </c>
      <c r="X126" s="5" t="s">
        <v>380</v>
      </c>
      <c r="Y126" s="5" t="s">
        <v>380</v>
      </c>
      <c r="Z126" s="5">
        <v>96</v>
      </c>
      <c r="AA126" s="5">
        <v>96</v>
      </c>
      <c r="AB126" s="4">
        <f t="shared" si="48"/>
        <v>1</v>
      </c>
      <c r="AC126" s="5">
        <v>20</v>
      </c>
      <c r="AD126" s="5" t="s">
        <v>360</v>
      </c>
      <c r="AE126" s="5" t="s">
        <v>360</v>
      </c>
      <c r="AF126" s="5" t="s">
        <v>360</v>
      </c>
      <c r="AG126" s="5" t="s">
        <v>360</v>
      </c>
      <c r="AH126" s="5" t="s">
        <v>360</v>
      </c>
      <c r="AI126" s="5" t="s">
        <v>360</v>
      </c>
      <c r="AJ126" s="5" t="s">
        <v>360</v>
      </c>
      <c r="AK126" s="5" t="s">
        <v>360</v>
      </c>
      <c r="AL126" s="5" t="s">
        <v>360</v>
      </c>
      <c r="AM126" s="5" t="s">
        <v>360</v>
      </c>
      <c r="AN126" s="5" t="s">
        <v>360</v>
      </c>
      <c r="AO126" s="5" t="s">
        <v>360</v>
      </c>
      <c r="AP126" s="43">
        <f t="shared" si="56"/>
        <v>0.95359054537656773</v>
      </c>
      <c r="AQ126" s="44">
        <v>1294</v>
      </c>
      <c r="AR126" s="35">
        <f t="shared" si="49"/>
        <v>705.81818181818187</v>
      </c>
      <c r="AS126" s="35">
        <f t="shared" si="50"/>
        <v>673.1</v>
      </c>
      <c r="AT126" s="35">
        <f t="shared" si="51"/>
        <v>-32.718181818181847</v>
      </c>
      <c r="AU126" s="35">
        <v>98.6</v>
      </c>
      <c r="AV126" s="35">
        <v>90.7</v>
      </c>
      <c r="AW126" s="35">
        <v>142.9</v>
      </c>
      <c r="AX126" s="35">
        <v>85.4</v>
      </c>
      <c r="AY126" s="35">
        <v>137.1</v>
      </c>
      <c r="AZ126" s="35">
        <v>0.5</v>
      </c>
      <c r="BA126" s="35">
        <f t="shared" si="52"/>
        <v>117.9</v>
      </c>
      <c r="BB126" s="86"/>
      <c r="BC126" s="35">
        <f t="shared" si="53"/>
        <v>117.9</v>
      </c>
      <c r="BD126" s="35">
        <v>0</v>
      </c>
      <c r="BE126" s="35">
        <f t="shared" si="54"/>
        <v>117.9</v>
      </c>
      <c r="BF126" s="35"/>
      <c r="BG126" s="35">
        <f t="shared" si="55"/>
        <v>117.9</v>
      </c>
      <c r="BH126" s="86"/>
      <c r="BI126" s="86"/>
      <c r="BJ126" s="86"/>
      <c r="BK126" s="86"/>
      <c r="BL126" s="86"/>
      <c r="BM126" s="86"/>
      <c r="BN126" s="35">
        <f t="shared" si="45"/>
        <v>117.9</v>
      </c>
      <c r="BO126" s="70"/>
      <c r="BP126" s="1"/>
      <c r="BQ126" s="1"/>
      <c r="BR126" s="1"/>
      <c r="BS126" s="1"/>
      <c r="BT126" s="1"/>
      <c r="BU126" s="1"/>
      <c r="BV126" s="1"/>
      <c r="BW126" s="1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10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10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10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10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10"/>
      <c r="HD126" s="9"/>
      <c r="HE126" s="9"/>
    </row>
    <row r="127" spans="1:213" s="2" customFormat="1" ht="17.149999999999999" customHeight="1">
      <c r="A127" s="14" t="s">
        <v>114</v>
      </c>
      <c r="B127" s="64">
        <v>11131</v>
      </c>
      <c r="C127" s="64">
        <v>9619</v>
      </c>
      <c r="D127" s="4">
        <f t="shared" si="46"/>
        <v>0.86416314796514238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1905.2</v>
      </c>
      <c r="O127" s="35">
        <v>530.9</v>
      </c>
      <c r="P127" s="4">
        <f t="shared" si="47"/>
        <v>0.2786584085660298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5" t="s">
        <v>380</v>
      </c>
      <c r="W127" s="5" t="s">
        <v>380</v>
      </c>
      <c r="X127" s="5" t="s">
        <v>380</v>
      </c>
      <c r="Y127" s="5" t="s">
        <v>380</v>
      </c>
      <c r="Z127" s="5">
        <v>422</v>
      </c>
      <c r="AA127" s="5">
        <v>424</v>
      </c>
      <c r="AB127" s="4">
        <f t="shared" si="48"/>
        <v>1.0047393364928909</v>
      </c>
      <c r="AC127" s="5">
        <v>20</v>
      </c>
      <c r="AD127" s="5" t="s">
        <v>360</v>
      </c>
      <c r="AE127" s="5" t="s">
        <v>360</v>
      </c>
      <c r="AF127" s="5" t="s">
        <v>360</v>
      </c>
      <c r="AG127" s="5" t="s">
        <v>360</v>
      </c>
      <c r="AH127" s="5" t="s">
        <v>360</v>
      </c>
      <c r="AI127" s="5" t="s">
        <v>360</v>
      </c>
      <c r="AJ127" s="5" t="s">
        <v>360</v>
      </c>
      <c r="AK127" s="5" t="s">
        <v>360</v>
      </c>
      <c r="AL127" s="5" t="s">
        <v>360</v>
      </c>
      <c r="AM127" s="5" t="s">
        <v>360</v>
      </c>
      <c r="AN127" s="5" t="s">
        <v>360</v>
      </c>
      <c r="AO127" s="5" t="s">
        <v>360</v>
      </c>
      <c r="AP127" s="43">
        <f t="shared" si="56"/>
        <v>0.66641712535564723</v>
      </c>
      <c r="AQ127" s="44">
        <v>2761</v>
      </c>
      <c r="AR127" s="35">
        <f t="shared" si="49"/>
        <v>1506</v>
      </c>
      <c r="AS127" s="35">
        <f t="shared" si="50"/>
        <v>1003.6</v>
      </c>
      <c r="AT127" s="35">
        <f t="shared" si="51"/>
        <v>-502.4</v>
      </c>
      <c r="AU127" s="35">
        <v>37.1</v>
      </c>
      <c r="AV127" s="35">
        <v>100.6</v>
      </c>
      <c r="AW127" s="35">
        <v>320.10000000000002</v>
      </c>
      <c r="AX127" s="35">
        <v>171.2</v>
      </c>
      <c r="AY127" s="35">
        <v>121.9</v>
      </c>
      <c r="AZ127" s="35"/>
      <c r="BA127" s="35">
        <f t="shared" si="52"/>
        <v>252.7</v>
      </c>
      <c r="BB127" s="86"/>
      <c r="BC127" s="35">
        <f t="shared" si="53"/>
        <v>252.7</v>
      </c>
      <c r="BD127" s="35">
        <v>0</v>
      </c>
      <c r="BE127" s="35">
        <f t="shared" si="54"/>
        <v>252.7</v>
      </c>
      <c r="BF127" s="35"/>
      <c r="BG127" s="35">
        <f t="shared" si="55"/>
        <v>252.7</v>
      </c>
      <c r="BH127" s="86"/>
      <c r="BI127" s="86"/>
      <c r="BJ127" s="86"/>
      <c r="BK127" s="86"/>
      <c r="BL127" s="86"/>
      <c r="BM127" s="86"/>
      <c r="BN127" s="35">
        <f t="shared" si="45"/>
        <v>252.7</v>
      </c>
      <c r="BO127" s="70"/>
      <c r="BP127" s="1"/>
      <c r="BQ127" s="1"/>
      <c r="BR127" s="1"/>
      <c r="BS127" s="1"/>
      <c r="BT127" s="1"/>
      <c r="BU127" s="1"/>
      <c r="BV127" s="1"/>
      <c r="BW127" s="1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10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10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10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10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10"/>
      <c r="HD127" s="9"/>
      <c r="HE127" s="9"/>
    </row>
    <row r="128" spans="1:213" s="2" customFormat="1" ht="17.149999999999999" customHeight="1">
      <c r="A128" s="14" t="s">
        <v>115</v>
      </c>
      <c r="B128" s="64">
        <v>0</v>
      </c>
      <c r="C128" s="64">
        <v>0</v>
      </c>
      <c r="D128" s="4">
        <f t="shared" si="46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5919.4</v>
      </c>
      <c r="O128" s="35">
        <v>4172.7</v>
      </c>
      <c r="P128" s="4">
        <f t="shared" si="47"/>
        <v>0.70491941750853127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5" t="s">
        <v>380</v>
      </c>
      <c r="W128" s="5" t="s">
        <v>380</v>
      </c>
      <c r="X128" s="5" t="s">
        <v>380</v>
      </c>
      <c r="Y128" s="5" t="s">
        <v>380</v>
      </c>
      <c r="Z128" s="5">
        <v>247</v>
      </c>
      <c r="AA128" s="5">
        <v>248</v>
      </c>
      <c r="AB128" s="4">
        <f t="shared" si="48"/>
        <v>1.0040485829959513</v>
      </c>
      <c r="AC128" s="5">
        <v>20</v>
      </c>
      <c r="AD128" s="5" t="s">
        <v>360</v>
      </c>
      <c r="AE128" s="5" t="s">
        <v>360</v>
      </c>
      <c r="AF128" s="5" t="s">
        <v>360</v>
      </c>
      <c r="AG128" s="5" t="s">
        <v>360</v>
      </c>
      <c r="AH128" s="5" t="s">
        <v>360</v>
      </c>
      <c r="AI128" s="5" t="s">
        <v>360</v>
      </c>
      <c r="AJ128" s="5" t="s">
        <v>360</v>
      </c>
      <c r="AK128" s="5" t="s">
        <v>360</v>
      </c>
      <c r="AL128" s="5" t="s">
        <v>360</v>
      </c>
      <c r="AM128" s="5" t="s">
        <v>360</v>
      </c>
      <c r="AN128" s="5" t="s">
        <v>360</v>
      </c>
      <c r="AO128" s="5" t="s">
        <v>360</v>
      </c>
      <c r="AP128" s="43">
        <f t="shared" si="56"/>
        <v>0.85448400025224136</v>
      </c>
      <c r="AQ128" s="44">
        <v>2875</v>
      </c>
      <c r="AR128" s="35">
        <f t="shared" si="49"/>
        <v>1568.1818181818182</v>
      </c>
      <c r="AS128" s="35">
        <f t="shared" si="50"/>
        <v>1340</v>
      </c>
      <c r="AT128" s="35">
        <f t="shared" si="51"/>
        <v>-228.18181818181824</v>
      </c>
      <c r="AU128" s="35">
        <v>245.1</v>
      </c>
      <c r="AV128" s="35">
        <v>87.2</v>
      </c>
      <c r="AW128" s="35">
        <v>188.8</v>
      </c>
      <c r="AX128" s="35">
        <v>90.8</v>
      </c>
      <c r="AY128" s="35">
        <v>96.9</v>
      </c>
      <c r="AZ128" s="35"/>
      <c r="BA128" s="35">
        <f t="shared" si="52"/>
        <v>631.20000000000005</v>
      </c>
      <c r="BB128" s="86"/>
      <c r="BC128" s="35">
        <f t="shared" si="53"/>
        <v>631.20000000000005</v>
      </c>
      <c r="BD128" s="35">
        <v>0</v>
      </c>
      <c r="BE128" s="35">
        <f t="shared" si="54"/>
        <v>631.20000000000005</v>
      </c>
      <c r="BF128" s="35"/>
      <c r="BG128" s="35">
        <f t="shared" si="55"/>
        <v>631.20000000000005</v>
      </c>
      <c r="BH128" s="86"/>
      <c r="BI128" s="86"/>
      <c r="BJ128" s="86"/>
      <c r="BK128" s="86"/>
      <c r="BL128" s="86"/>
      <c r="BM128" s="86"/>
      <c r="BN128" s="35">
        <f t="shared" si="45"/>
        <v>631.20000000000005</v>
      </c>
      <c r="BO128" s="70"/>
      <c r="BP128" s="1"/>
      <c r="BQ128" s="1"/>
      <c r="BR128" s="1"/>
      <c r="BS128" s="1"/>
      <c r="BT128" s="1"/>
      <c r="BU128" s="1"/>
      <c r="BV128" s="1"/>
      <c r="BW128" s="1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10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10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10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10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10"/>
      <c r="HD128" s="9"/>
      <c r="HE128" s="9"/>
    </row>
    <row r="129" spans="1:213" s="2" customFormat="1" ht="17.149999999999999" customHeight="1">
      <c r="A129" s="14" t="s">
        <v>116</v>
      </c>
      <c r="B129" s="64">
        <v>1617186</v>
      </c>
      <c r="C129" s="64">
        <v>2273028.5</v>
      </c>
      <c r="D129" s="4">
        <f t="shared" si="46"/>
        <v>1.2205545496931089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9882.9</v>
      </c>
      <c r="O129" s="35">
        <v>7920</v>
      </c>
      <c r="P129" s="4">
        <f t="shared" si="47"/>
        <v>0.80138420908842545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5" t="s">
        <v>380</v>
      </c>
      <c r="W129" s="5" t="s">
        <v>380</v>
      </c>
      <c r="X129" s="5" t="s">
        <v>380</v>
      </c>
      <c r="Y129" s="5" t="s">
        <v>380</v>
      </c>
      <c r="Z129" s="5">
        <v>384</v>
      </c>
      <c r="AA129" s="5">
        <v>384</v>
      </c>
      <c r="AB129" s="4">
        <f t="shared" si="48"/>
        <v>1</v>
      </c>
      <c r="AC129" s="5">
        <v>20</v>
      </c>
      <c r="AD129" s="5" t="s">
        <v>360</v>
      </c>
      <c r="AE129" s="5" t="s">
        <v>360</v>
      </c>
      <c r="AF129" s="5" t="s">
        <v>360</v>
      </c>
      <c r="AG129" s="5" t="s">
        <v>360</v>
      </c>
      <c r="AH129" s="5" t="s">
        <v>360</v>
      </c>
      <c r="AI129" s="5" t="s">
        <v>360</v>
      </c>
      <c r="AJ129" s="5" t="s">
        <v>360</v>
      </c>
      <c r="AK129" s="5" t="s">
        <v>360</v>
      </c>
      <c r="AL129" s="5" t="s">
        <v>360</v>
      </c>
      <c r="AM129" s="5" t="s">
        <v>360</v>
      </c>
      <c r="AN129" s="5" t="s">
        <v>360</v>
      </c>
      <c r="AO129" s="5" t="s">
        <v>360</v>
      </c>
      <c r="AP129" s="43">
        <f t="shared" si="56"/>
        <v>0.93623237622742339</v>
      </c>
      <c r="AQ129" s="44">
        <v>2589</v>
      </c>
      <c r="AR129" s="35">
        <f t="shared" si="49"/>
        <v>1412.1818181818182</v>
      </c>
      <c r="AS129" s="35">
        <f t="shared" si="50"/>
        <v>1322.1</v>
      </c>
      <c r="AT129" s="35">
        <f t="shared" si="51"/>
        <v>-90.081818181818335</v>
      </c>
      <c r="AU129" s="35">
        <v>186.7</v>
      </c>
      <c r="AV129" s="35">
        <v>129.1</v>
      </c>
      <c r="AW129" s="35">
        <v>279.5</v>
      </c>
      <c r="AX129" s="35">
        <v>343.6</v>
      </c>
      <c r="AY129" s="35">
        <v>188.8</v>
      </c>
      <c r="AZ129" s="35"/>
      <c r="BA129" s="35">
        <f t="shared" si="52"/>
        <v>194.4</v>
      </c>
      <c r="BB129" s="86"/>
      <c r="BC129" s="35">
        <f t="shared" si="53"/>
        <v>194.4</v>
      </c>
      <c r="BD129" s="35">
        <v>0</v>
      </c>
      <c r="BE129" s="35">
        <f t="shared" si="54"/>
        <v>194.4</v>
      </c>
      <c r="BF129" s="35"/>
      <c r="BG129" s="35">
        <f t="shared" si="55"/>
        <v>194.4</v>
      </c>
      <c r="BH129" s="86"/>
      <c r="BI129" s="86"/>
      <c r="BJ129" s="86"/>
      <c r="BK129" s="86"/>
      <c r="BL129" s="86"/>
      <c r="BM129" s="86"/>
      <c r="BN129" s="35">
        <f t="shared" si="45"/>
        <v>194.4</v>
      </c>
      <c r="BO129" s="70"/>
      <c r="BP129" s="1"/>
      <c r="BQ129" s="1"/>
      <c r="BR129" s="1"/>
      <c r="BS129" s="1"/>
      <c r="BT129" s="1"/>
      <c r="BU129" s="1"/>
      <c r="BV129" s="1"/>
      <c r="BW129" s="1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10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10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10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10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10"/>
      <c r="HD129" s="9"/>
      <c r="HE129" s="9"/>
    </row>
    <row r="130" spans="1:213" s="2" customFormat="1" ht="17.149999999999999" customHeight="1">
      <c r="A130" s="18" t="s">
        <v>117</v>
      </c>
      <c r="B130" s="6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35"/>
      <c r="BE130" s="35"/>
      <c r="BF130" s="35"/>
      <c r="BG130" s="35"/>
      <c r="BH130" s="86"/>
      <c r="BI130" s="86"/>
      <c r="BJ130" s="86"/>
      <c r="BK130" s="86"/>
      <c r="BL130" s="86"/>
      <c r="BM130" s="86"/>
      <c r="BN130" s="35"/>
      <c r="BO130" s="70"/>
      <c r="BP130" s="1"/>
      <c r="BQ130" s="1"/>
      <c r="BR130" s="1"/>
      <c r="BS130" s="1"/>
      <c r="BT130" s="1"/>
      <c r="BU130" s="1"/>
      <c r="BV130" s="1"/>
      <c r="BW130" s="1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10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10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10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10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10"/>
      <c r="HD130" s="9"/>
      <c r="HE130" s="9"/>
    </row>
    <row r="131" spans="1:213" s="2" customFormat="1" ht="17.149999999999999" customHeight="1">
      <c r="A131" s="14" t="s">
        <v>118</v>
      </c>
      <c r="B131" s="64">
        <v>1378</v>
      </c>
      <c r="C131" s="64">
        <v>1391.6</v>
      </c>
      <c r="D131" s="4">
        <f t="shared" si="46"/>
        <v>1.0098693759071118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398.9</v>
      </c>
      <c r="O131" s="35">
        <v>579.4</v>
      </c>
      <c r="P131" s="4">
        <f t="shared" si="47"/>
        <v>1.2252494359488593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5" t="s">
        <v>380</v>
      </c>
      <c r="W131" s="5" t="s">
        <v>380</v>
      </c>
      <c r="X131" s="5" t="s">
        <v>380</v>
      </c>
      <c r="Y131" s="5" t="s">
        <v>380</v>
      </c>
      <c r="Z131" s="5">
        <v>73</v>
      </c>
      <c r="AA131" s="5">
        <v>73</v>
      </c>
      <c r="AB131" s="4">
        <f t="shared" si="48"/>
        <v>1</v>
      </c>
      <c r="AC131" s="5">
        <v>20</v>
      </c>
      <c r="AD131" s="5" t="s">
        <v>360</v>
      </c>
      <c r="AE131" s="5" t="s">
        <v>360</v>
      </c>
      <c r="AF131" s="5" t="s">
        <v>360</v>
      </c>
      <c r="AG131" s="5" t="s">
        <v>360</v>
      </c>
      <c r="AH131" s="5" t="s">
        <v>360</v>
      </c>
      <c r="AI131" s="5" t="s">
        <v>360</v>
      </c>
      <c r="AJ131" s="5" t="s">
        <v>360</v>
      </c>
      <c r="AK131" s="5" t="s">
        <v>360</v>
      </c>
      <c r="AL131" s="5" t="s">
        <v>360</v>
      </c>
      <c r="AM131" s="5" t="s">
        <v>360</v>
      </c>
      <c r="AN131" s="5" t="s">
        <v>360</v>
      </c>
      <c r="AO131" s="5" t="s">
        <v>360</v>
      </c>
      <c r="AP131" s="43">
        <f t="shared" si="56"/>
        <v>1.1012074577447277</v>
      </c>
      <c r="AQ131" s="44">
        <v>737</v>
      </c>
      <c r="AR131" s="35">
        <f t="shared" si="49"/>
        <v>402</v>
      </c>
      <c r="AS131" s="35">
        <f t="shared" si="50"/>
        <v>442.7</v>
      </c>
      <c r="AT131" s="35">
        <f t="shared" si="51"/>
        <v>40.699999999999989</v>
      </c>
      <c r="AU131" s="35">
        <v>31.8</v>
      </c>
      <c r="AV131" s="35">
        <v>38.6</v>
      </c>
      <c r="AW131" s="35">
        <v>156.80000000000001</v>
      </c>
      <c r="AX131" s="35">
        <v>77.400000000000006</v>
      </c>
      <c r="AY131" s="35">
        <v>24.5</v>
      </c>
      <c r="AZ131" s="35">
        <v>0.3</v>
      </c>
      <c r="BA131" s="35">
        <f t="shared" si="52"/>
        <v>113.3</v>
      </c>
      <c r="BB131" s="86"/>
      <c r="BC131" s="35">
        <f t="shared" si="53"/>
        <v>113.3</v>
      </c>
      <c r="BD131" s="35">
        <v>0</v>
      </c>
      <c r="BE131" s="35">
        <f t="shared" si="54"/>
        <v>113.3</v>
      </c>
      <c r="BF131" s="35"/>
      <c r="BG131" s="35">
        <f t="shared" si="55"/>
        <v>113.3</v>
      </c>
      <c r="BH131" s="86"/>
      <c r="BI131" s="86"/>
      <c r="BJ131" s="86"/>
      <c r="BK131" s="86"/>
      <c r="BL131" s="86"/>
      <c r="BM131" s="86"/>
      <c r="BN131" s="35">
        <f t="shared" si="45"/>
        <v>113.3</v>
      </c>
      <c r="BO131" s="70"/>
      <c r="BP131" s="1"/>
      <c r="BQ131" s="1"/>
      <c r="BR131" s="1"/>
      <c r="BS131" s="1"/>
      <c r="BT131" s="1"/>
      <c r="BU131" s="1"/>
      <c r="BV131" s="1"/>
      <c r="BW131" s="1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10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10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10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10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10"/>
      <c r="HD131" s="9"/>
      <c r="HE131" s="9"/>
    </row>
    <row r="132" spans="1:213" s="2" customFormat="1" ht="17.149999999999999" customHeight="1">
      <c r="A132" s="14" t="s">
        <v>119</v>
      </c>
      <c r="B132" s="64">
        <v>146841</v>
      </c>
      <c r="C132" s="64">
        <v>147482.20000000001</v>
      </c>
      <c r="D132" s="4">
        <f t="shared" si="46"/>
        <v>1.0043666278491703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2770.2</v>
      </c>
      <c r="O132" s="35">
        <v>2556.3000000000002</v>
      </c>
      <c r="P132" s="4">
        <f t="shared" si="47"/>
        <v>0.92278535845787324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5" t="s">
        <v>380</v>
      </c>
      <c r="W132" s="5" t="s">
        <v>380</v>
      </c>
      <c r="X132" s="5" t="s">
        <v>380</v>
      </c>
      <c r="Y132" s="5" t="s">
        <v>380</v>
      </c>
      <c r="Z132" s="5">
        <v>144</v>
      </c>
      <c r="AA132" s="5">
        <v>147</v>
      </c>
      <c r="AB132" s="4">
        <f t="shared" si="48"/>
        <v>1.0208333333333333</v>
      </c>
      <c r="AC132" s="5">
        <v>20</v>
      </c>
      <c r="AD132" s="5" t="s">
        <v>360</v>
      </c>
      <c r="AE132" s="5" t="s">
        <v>360</v>
      </c>
      <c r="AF132" s="5" t="s">
        <v>360</v>
      </c>
      <c r="AG132" s="5" t="s">
        <v>360</v>
      </c>
      <c r="AH132" s="5" t="s">
        <v>360</v>
      </c>
      <c r="AI132" s="5" t="s">
        <v>360</v>
      </c>
      <c r="AJ132" s="5" t="s">
        <v>360</v>
      </c>
      <c r="AK132" s="5" t="s">
        <v>360</v>
      </c>
      <c r="AL132" s="5" t="s">
        <v>360</v>
      </c>
      <c r="AM132" s="5" t="s">
        <v>360</v>
      </c>
      <c r="AN132" s="5" t="s">
        <v>360</v>
      </c>
      <c r="AO132" s="5" t="s">
        <v>360</v>
      </c>
      <c r="AP132" s="43">
        <f t="shared" si="56"/>
        <v>0.9754268216682217</v>
      </c>
      <c r="AQ132" s="44">
        <v>875</v>
      </c>
      <c r="AR132" s="35">
        <f t="shared" si="49"/>
        <v>477.27272727272725</v>
      </c>
      <c r="AS132" s="35">
        <f t="shared" si="50"/>
        <v>465.5</v>
      </c>
      <c r="AT132" s="35">
        <f t="shared" si="51"/>
        <v>-11.772727272727252</v>
      </c>
      <c r="AU132" s="35">
        <v>51.2</v>
      </c>
      <c r="AV132" s="35">
        <v>98</v>
      </c>
      <c r="AW132" s="35">
        <v>93</v>
      </c>
      <c r="AX132" s="35">
        <v>71.599999999999994</v>
      </c>
      <c r="AY132" s="35">
        <v>71.5</v>
      </c>
      <c r="AZ132" s="35"/>
      <c r="BA132" s="35">
        <f t="shared" si="52"/>
        <v>80.2</v>
      </c>
      <c r="BB132" s="86"/>
      <c r="BC132" s="35">
        <f t="shared" si="53"/>
        <v>80.2</v>
      </c>
      <c r="BD132" s="35">
        <v>0</v>
      </c>
      <c r="BE132" s="35">
        <f t="shared" si="54"/>
        <v>80.2</v>
      </c>
      <c r="BF132" s="35"/>
      <c r="BG132" s="35">
        <f t="shared" si="55"/>
        <v>80.2</v>
      </c>
      <c r="BH132" s="86"/>
      <c r="BI132" s="86"/>
      <c r="BJ132" s="86"/>
      <c r="BK132" s="86"/>
      <c r="BL132" s="86"/>
      <c r="BM132" s="86"/>
      <c r="BN132" s="35">
        <f t="shared" si="45"/>
        <v>80.2</v>
      </c>
      <c r="BO132" s="70"/>
      <c r="BP132" s="1"/>
      <c r="BQ132" s="1"/>
      <c r="BR132" s="1"/>
      <c r="BS132" s="1"/>
      <c r="BT132" s="1"/>
      <c r="BU132" s="1"/>
      <c r="BV132" s="1"/>
      <c r="BW132" s="1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10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10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10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10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10"/>
      <c r="HD132" s="9"/>
      <c r="HE132" s="9"/>
    </row>
    <row r="133" spans="1:213" s="2" customFormat="1" ht="17.149999999999999" customHeight="1">
      <c r="A133" s="14" t="s">
        <v>120</v>
      </c>
      <c r="B133" s="64">
        <v>242</v>
      </c>
      <c r="C133" s="64">
        <v>131.80000000000001</v>
      </c>
      <c r="D133" s="4">
        <f t="shared" si="46"/>
        <v>0.54462809917355381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413.9</v>
      </c>
      <c r="O133" s="35">
        <v>384.2</v>
      </c>
      <c r="P133" s="4">
        <f t="shared" si="47"/>
        <v>0.92824353708625273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5" t="s">
        <v>380</v>
      </c>
      <c r="W133" s="5" t="s">
        <v>380</v>
      </c>
      <c r="X133" s="5" t="s">
        <v>380</v>
      </c>
      <c r="Y133" s="5" t="s">
        <v>380</v>
      </c>
      <c r="Z133" s="5">
        <v>102</v>
      </c>
      <c r="AA133" s="5">
        <v>117</v>
      </c>
      <c r="AB133" s="4">
        <f t="shared" si="48"/>
        <v>1.1470588235294117</v>
      </c>
      <c r="AC133" s="5">
        <v>20</v>
      </c>
      <c r="AD133" s="5" t="s">
        <v>360</v>
      </c>
      <c r="AE133" s="5" t="s">
        <v>360</v>
      </c>
      <c r="AF133" s="5" t="s">
        <v>360</v>
      </c>
      <c r="AG133" s="5" t="s">
        <v>360</v>
      </c>
      <c r="AH133" s="5" t="s">
        <v>360</v>
      </c>
      <c r="AI133" s="5" t="s">
        <v>360</v>
      </c>
      <c r="AJ133" s="5" t="s">
        <v>360</v>
      </c>
      <c r="AK133" s="5" t="s">
        <v>360</v>
      </c>
      <c r="AL133" s="5" t="s">
        <v>360</v>
      </c>
      <c r="AM133" s="5" t="s">
        <v>360</v>
      </c>
      <c r="AN133" s="5" t="s">
        <v>360</v>
      </c>
      <c r="AO133" s="5" t="s">
        <v>360</v>
      </c>
      <c r="AP133" s="43">
        <f t="shared" si="56"/>
        <v>0.98287083795957908</v>
      </c>
      <c r="AQ133" s="44">
        <v>894</v>
      </c>
      <c r="AR133" s="35">
        <f t="shared" si="49"/>
        <v>487.63636363636363</v>
      </c>
      <c r="AS133" s="35">
        <f t="shared" si="50"/>
        <v>479.3</v>
      </c>
      <c r="AT133" s="35">
        <f t="shared" si="51"/>
        <v>-8.3363636363636147</v>
      </c>
      <c r="AU133" s="35">
        <v>72.8</v>
      </c>
      <c r="AV133" s="35">
        <v>70.7</v>
      </c>
      <c r="AW133" s="35">
        <v>124.1</v>
      </c>
      <c r="AX133" s="35">
        <v>60.3</v>
      </c>
      <c r="AY133" s="35">
        <v>29.1</v>
      </c>
      <c r="AZ133" s="35"/>
      <c r="BA133" s="35">
        <f t="shared" si="52"/>
        <v>122.3</v>
      </c>
      <c r="BB133" s="86"/>
      <c r="BC133" s="35">
        <f t="shared" si="53"/>
        <v>122.3</v>
      </c>
      <c r="BD133" s="35">
        <v>0</v>
      </c>
      <c r="BE133" s="35">
        <f t="shared" si="54"/>
        <v>122.3</v>
      </c>
      <c r="BF133" s="35"/>
      <c r="BG133" s="35">
        <f t="shared" si="55"/>
        <v>122.3</v>
      </c>
      <c r="BH133" s="86"/>
      <c r="BI133" s="86"/>
      <c r="BJ133" s="86"/>
      <c r="BK133" s="86"/>
      <c r="BL133" s="86"/>
      <c r="BM133" s="86"/>
      <c r="BN133" s="35">
        <f t="shared" si="45"/>
        <v>122.3</v>
      </c>
      <c r="BO133" s="70"/>
      <c r="BP133" s="1"/>
      <c r="BQ133" s="1"/>
      <c r="BR133" s="1"/>
      <c r="BS133" s="1"/>
      <c r="BT133" s="1"/>
      <c r="BU133" s="1"/>
      <c r="BV133" s="1"/>
      <c r="BW133" s="1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10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10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10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10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10"/>
      <c r="HD133" s="9"/>
      <c r="HE133" s="9"/>
    </row>
    <row r="134" spans="1:213" s="2" customFormat="1" ht="17.149999999999999" customHeight="1">
      <c r="A134" s="14" t="s">
        <v>121</v>
      </c>
      <c r="B134" s="64">
        <v>1362</v>
      </c>
      <c r="C134" s="64">
        <v>1326</v>
      </c>
      <c r="D134" s="4">
        <f t="shared" si="46"/>
        <v>0.97356828193832601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382.5</v>
      </c>
      <c r="O134" s="35">
        <v>357.3</v>
      </c>
      <c r="P134" s="4">
        <f t="shared" si="47"/>
        <v>0.93411764705882361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5" t="s">
        <v>380</v>
      </c>
      <c r="W134" s="5" t="s">
        <v>380</v>
      </c>
      <c r="X134" s="5" t="s">
        <v>380</v>
      </c>
      <c r="Y134" s="5" t="s">
        <v>380</v>
      </c>
      <c r="Z134" s="5">
        <v>338</v>
      </c>
      <c r="AA134" s="5">
        <v>339</v>
      </c>
      <c r="AB134" s="4">
        <f t="shared" si="48"/>
        <v>1.0029585798816567</v>
      </c>
      <c r="AC134" s="5">
        <v>20</v>
      </c>
      <c r="AD134" s="5" t="s">
        <v>360</v>
      </c>
      <c r="AE134" s="5" t="s">
        <v>360</v>
      </c>
      <c r="AF134" s="5" t="s">
        <v>360</v>
      </c>
      <c r="AG134" s="5" t="s">
        <v>360</v>
      </c>
      <c r="AH134" s="5" t="s">
        <v>360</v>
      </c>
      <c r="AI134" s="5" t="s">
        <v>360</v>
      </c>
      <c r="AJ134" s="5" t="s">
        <v>360</v>
      </c>
      <c r="AK134" s="5" t="s">
        <v>360</v>
      </c>
      <c r="AL134" s="5" t="s">
        <v>360</v>
      </c>
      <c r="AM134" s="5" t="s">
        <v>360</v>
      </c>
      <c r="AN134" s="5" t="s">
        <v>360</v>
      </c>
      <c r="AO134" s="5" t="s">
        <v>360</v>
      </c>
      <c r="AP134" s="43">
        <f t="shared" si="56"/>
        <v>0.96909702107780527</v>
      </c>
      <c r="AQ134" s="44">
        <v>973</v>
      </c>
      <c r="AR134" s="35">
        <f t="shared" si="49"/>
        <v>530.72727272727275</v>
      </c>
      <c r="AS134" s="35">
        <f t="shared" si="50"/>
        <v>514.29999999999995</v>
      </c>
      <c r="AT134" s="35">
        <f t="shared" si="51"/>
        <v>-16.427272727272793</v>
      </c>
      <c r="AU134" s="35">
        <v>103.4</v>
      </c>
      <c r="AV134" s="35">
        <v>85.1</v>
      </c>
      <c r="AW134" s="35">
        <v>87.5</v>
      </c>
      <c r="AX134" s="35">
        <v>83</v>
      </c>
      <c r="AY134" s="35">
        <v>0.8</v>
      </c>
      <c r="AZ134" s="35"/>
      <c r="BA134" s="35">
        <f t="shared" si="52"/>
        <v>154.5</v>
      </c>
      <c r="BB134" s="86"/>
      <c r="BC134" s="35">
        <f t="shared" si="53"/>
        <v>154.5</v>
      </c>
      <c r="BD134" s="35">
        <v>0</v>
      </c>
      <c r="BE134" s="35">
        <f t="shared" si="54"/>
        <v>154.5</v>
      </c>
      <c r="BF134" s="35"/>
      <c r="BG134" s="35">
        <f t="shared" si="55"/>
        <v>154.5</v>
      </c>
      <c r="BH134" s="86"/>
      <c r="BI134" s="86"/>
      <c r="BJ134" s="86"/>
      <c r="BK134" s="86"/>
      <c r="BL134" s="86"/>
      <c r="BM134" s="86"/>
      <c r="BN134" s="35">
        <f t="shared" si="45"/>
        <v>154.5</v>
      </c>
      <c r="BO134" s="70"/>
      <c r="BP134" s="1"/>
      <c r="BQ134" s="1"/>
      <c r="BR134" s="1"/>
      <c r="BS134" s="1"/>
      <c r="BT134" s="1"/>
      <c r="BU134" s="1"/>
      <c r="BV134" s="1"/>
      <c r="BW134" s="1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10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10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10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10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10"/>
      <c r="HD134" s="9"/>
      <c r="HE134" s="9"/>
    </row>
    <row r="135" spans="1:213" s="2" customFormat="1" ht="17.149999999999999" customHeight="1">
      <c r="A135" s="14" t="s">
        <v>122</v>
      </c>
      <c r="B135" s="64">
        <v>2429</v>
      </c>
      <c r="C135" s="64">
        <v>2263</v>
      </c>
      <c r="D135" s="4">
        <f t="shared" si="46"/>
        <v>0.93165911897900366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969.3</v>
      </c>
      <c r="O135" s="35">
        <v>737.8</v>
      </c>
      <c r="P135" s="4">
        <f t="shared" si="47"/>
        <v>0.76116785308985868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5" t="s">
        <v>380</v>
      </c>
      <c r="W135" s="5" t="s">
        <v>380</v>
      </c>
      <c r="X135" s="5" t="s">
        <v>380</v>
      </c>
      <c r="Y135" s="5" t="s">
        <v>380</v>
      </c>
      <c r="Z135" s="5">
        <v>172</v>
      </c>
      <c r="AA135" s="5">
        <v>167</v>
      </c>
      <c r="AB135" s="4">
        <f t="shared" si="48"/>
        <v>0.97093023255813948</v>
      </c>
      <c r="AC135" s="5">
        <v>20</v>
      </c>
      <c r="AD135" s="5" t="s">
        <v>360</v>
      </c>
      <c r="AE135" s="5" t="s">
        <v>360</v>
      </c>
      <c r="AF135" s="5" t="s">
        <v>360</v>
      </c>
      <c r="AG135" s="5" t="s">
        <v>360</v>
      </c>
      <c r="AH135" s="5" t="s">
        <v>360</v>
      </c>
      <c r="AI135" s="5" t="s">
        <v>360</v>
      </c>
      <c r="AJ135" s="5" t="s">
        <v>360</v>
      </c>
      <c r="AK135" s="5" t="s">
        <v>360</v>
      </c>
      <c r="AL135" s="5" t="s">
        <v>360</v>
      </c>
      <c r="AM135" s="5" t="s">
        <v>360</v>
      </c>
      <c r="AN135" s="5" t="s">
        <v>360</v>
      </c>
      <c r="AO135" s="5" t="s">
        <v>360</v>
      </c>
      <c r="AP135" s="43">
        <f t="shared" si="56"/>
        <v>0.87333905128566613</v>
      </c>
      <c r="AQ135" s="44">
        <v>757</v>
      </c>
      <c r="AR135" s="35">
        <f t="shared" si="49"/>
        <v>412.90909090909088</v>
      </c>
      <c r="AS135" s="35">
        <f t="shared" si="50"/>
        <v>360.6</v>
      </c>
      <c r="AT135" s="35">
        <f t="shared" si="51"/>
        <v>-52.309090909090855</v>
      </c>
      <c r="AU135" s="35">
        <v>57.4</v>
      </c>
      <c r="AV135" s="35">
        <v>54.5</v>
      </c>
      <c r="AW135" s="35">
        <v>77.099999999999994</v>
      </c>
      <c r="AX135" s="35">
        <v>60.1</v>
      </c>
      <c r="AY135" s="35">
        <v>85.7</v>
      </c>
      <c r="AZ135" s="35"/>
      <c r="BA135" s="35">
        <f t="shared" si="52"/>
        <v>25.8</v>
      </c>
      <c r="BB135" s="86"/>
      <c r="BC135" s="35">
        <f t="shared" si="53"/>
        <v>25.8</v>
      </c>
      <c r="BD135" s="35">
        <v>0</v>
      </c>
      <c r="BE135" s="35">
        <f t="shared" si="54"/>
        <v>25.8</v>
      </c>
      <c r="BF135" s="35"/>
      <c r="BG135" s="35">
        <f t="shared" si="55"/>
        <v>25.8</v>
      </c>
      <c r="BH135" s="86"/>
      <c r="BI135" s="86"/>
      <c r="BJ135" s="86"/>
      <c r="BK135" s="86"/>
      <c r="BL135" s="86"/>
      <c r="BM135" s="86"/>
      <c r="BN135" s="35">
        <f t="shared" si="45"/>
        <v>25.8</v>
      </c>
      <c r="BO135" s="70"/>
      <c r="BP135" s="1"/>
      <c r="BQ135" s="1"/>
      <c r="BR135" s="1"/>
      <c r="BS135" s="1"/>
      <c r="BT135" s="1"/>
      <c r="BU135" s="1"/>
      <c r="BV135" s="1"/>
      <c r="BW135" s="1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10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10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10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10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10"/>
      <c r="HD135" s="9"/>
      <c r="HE135" s="9"/>
    </row>
    <row r="136" spans="1:213" s="2" customFormat="1" ht="17.149999999999999" customHeight="1">
      <c r="A136" s="14" t="s">
        <v>123</v>
      </c>
      <c r="B136" s="64">
        <v>512</v>
      </c>
      <c r="C136" s="64">
        <v>270.60000000000002</v>
      </c>
      <c r="D136" s="4">
        <f t="shared" si="46"/>
        <v>0.52851562500000004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285.60000000000002</v>
      </c>
      <c r="O136" s="35">
        <v>353.3</v>
      </c>
      <c r="P136" s="4">
        <f t="shared" si="47"/>
        <v>1.2037044817927169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5" t="s">
        <v>380</v>
      </c>
      <c r="W136" s="5" t="s">
        <v>380</v>
      </c>
      <c r="X136" s="5" t="s">
        <v>380</v>
      </c>
      <c r="Y136" s="5" t="s">
        <v>380</v>
      </c>
      <c r="Z136" s="5">
        <v>321</v>
      </c>
      <c r="AA136" s="5">
        <v>321</v>
      </c>
      <c r="AB136" s="4">
        <f t="shared" si="48"/>
        <v>1</v>
      </c>
      <c r="AC136" s="5">
        <v>20</v>
      </c>
      <c r="AD136" s="5" t="s">
        <v>360</v>
      </c>
      <c r="AE136" s="5" t="s">
        <v>360</v>
      </c>
      <c r="AF136" s="5" t="s">
        <v>360</v>
      </c>
      <c r="AG136" s="5" t="s">
        <v>360</v>
      </c>
      <c r="AH136" s="5" t="s">
        <v>360</v>
      </c>
      <c r="AI136" s="5" t="s">
        <v>360</v>
      </c>
      <c r="AJ136" s="5" t="s">
        <v>360</v>
      </c>
      <c r="AK136" s="5" t="s">
        <v>360</v>
      </c>
      <c r="AL136" s="5" t="s">
        <v>360</v>
      </c>
      <c r="AM136" s="5" t="s">
        <v>360</v>
      </c>
      <c r="AN136" s="5" t="s">
        <v>360</v>
      </c>
      <c r="AO136" s="5" t="s">
        <v>360</v>
      </c>
      <c r="AP136" s="43">
        <f t="shared" si="56"/>
        <v>1.0381481724634296</v>
      </c>
      <c r="AQ136" s="44">
        <v>1014</v>
      </c>
      <c r="AR136" s="35">
        <f t="shared" si="49"/>
        <v>553.09090909090912</v>
      </c>
      <c r="AS136" s="35">
        <f t="shared" si="50"/>
        <v>574.20000000000005</v>
      </c>
      <c r="AT136" s="35">
        <f t="shared" si="51"/>
        <v>21.109090909090924</v>
      </c>
      <c r="AU136" s="35">
        <v>114.2</v>
      </c>
      <c r="AV136" s="35">
        <v>77</v>
      </c>
      <c r="AW136" s="35">
        <v>116.7</v>
      </c>
      <c r="AX136" s="35">
        <v>110</v>
      </c>
      <c r="AY136" s="35">
        <v>93.3</v>
      </c>
      <c r="AZ136" s="35"/>
      <c r="BA136" s="35">
        <f t="shared" si="52"/>
        <v>63</v>
      </c>
      <c r="BB136" s="86"/>
      <c r="BC136" s="35">
        <f t="shared" si="53"/>
        <v>63</v>
      </c>
      <c r="BD136" s="35">
        <v>0</v>
      </c>
      <c r="BE136" s="35">
        <f t="shared" si="54"/>
        <v>63</v>
      </c>
      <c r="BF136" s="35"/>
      <c r="BG136" s="35">
        <f t="shared" si="55"/>
        <v>63</v>
      </c>
      <c r="BH136" s="86"/>
      <c r="BI136" s="86"/>
      <c r="BJ136" s="86"/>
      <c r="BK136" s="86"/>
      <c r="BL136" s="86"/>
      <c r="BM136" s="86"/>
      <c r="BN136" s="35">
        <f t="shared" ref="BN136:BN199" si="57">IF(OR(BH136="+",BI136="+",BJ136="+",BK136="+",BL136="+",BM136="+",),0,BG136)</f>
        <v>63</v>
      </c>
      <c r="BO136" s="70"/>
      <c r="BP136" s="1"/>
      <c r="BQ136" s="1"/>
      <c r="BR136" s="1"/>
      <c r="BS136" s="1"/>
      <c r="BT136" s="1"/>
      <c r="BU136" s="1"/>
      <c r="BV136" s="1"/>
      <c r="BW136" s="1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10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10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10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10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10"/>
      <c r="HD136" s="9"/>
      <c r="HE136" s="9"/>
    </row>
    <row r="137" spans="1:213" s="2" customFormat="1" ht="17.149999999999999" customHeight="1">
      <c r="A137" s="14" t="s">
        <v>124</v>
      </c>
      <c r="B137" s="64">
        <v>695</v>
      </c>
      <c r="C137" s="64">
        <v>522.70000000000005</v>
      </c>
      <c r="D137" s="4">
        <f t="shared" si="46"/>
        <v>0.7520863309352519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757.9</v>
      </c>
      <c r="O137" s="35">
        <v>545.4</v>
      </c>
      <c r="P137" s="4">
        <f t="shared" si="47"/>
        <v>0.7196200026388706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5" t="s">
        <v>380</v>
      </c>
      <c r="W137" s="5" t="s">
        <v>380</v>
      </c>
      <c r="X137" s="5" t="s">
        <v>380</v>
      </c>
      <c r="Y137" s="5" t="s">
        <v>380</v>
      </c>
      <c r="Z137" s="5">
        <v>155</v>
      </c>
      <c r="AA137" s="5">
        <v>156</v>
      </c>
      <c r="AB137" s="4">
        <f t="shared" si="48"/>
        <v>1.0064516129032257</v>
      </c>
      <c r="AC137" s="5">
        <v>20</v>
      </c>
      <c r="AD137" s="5" t="s">
        <v>360</v>
      </c>
      <c r="AE137" s="5" t="s">
        <v>360</v>
      </c>
      <c r="AF137" s="5" t="s">
        <v>360</v>
      </c>
      <c r="AG137" s="5" t="s">
        <v>360</v>
      </c>
      <c r="AH137" s="5" t="s">
        <v>360</v>
      </c>
      <c r="AI137" s="5" t="s">
        <v>360</v>
      </c>
      <c r="AJ137" s="5" t="s">
        <v>360</v>
      </c>
      <c r="AK137" s="5" t="s">
        <v>360</v>
      </c>
      <c r="AL137" s="5" t="s">
        <v>360</v>
      </c>
      <c r="AM137" s="5" t="s">
        <v>360</v>
      </c>
      <c r="AN137" s="5" t="s">
        <v>360</v>
      </c>
      <c r="AO137" s="5" t="s">
        <v>360</v>
      </c>
      <c r="AP137" s="43">
        <f t="shared" si="56"/>
        <v>0.85070808812262633</v>
      </c>
      <c r="AQ137" s="44">
        <v>742</v>
      </c>
      <c r="AR137" s="35">
        <f t="shared" si="49"/>
        <v>404.72727272727275</v>
      </c>
      <c r="AS137" s="35">
        <f t="shared" si="50"/>
        <v>344.3</v>
      </c>
      <c r="AT137" s="35">
        <f t="shared" si="51"/>
        <v>-60.427272727272737</v>
      </c>
      <c r="AU137" s="35">
        <v>53.2</v>
      </c>
      <c r="AV137" s="35">
        <v>25.2</v>
      </c>
      <c r="AW137" s="35">
        <v>119.4</v>
      </c>
      <c r="AX137" s="35">
        <v>45.2</v>
      </c>
      <c r="AY137" s="35">
        <v>69.599999999999994</v>
      </c>
      <c r="AZ137" s="35"/>
      <c r="BA137" s="35">
        <f t="shared" si="52"/>
        <v>31.7</v>
      </c>
      <c r="BB137" s="86"/>
      <c r="BC137" s="35">
        <f t="shared" si="53"/>
        <v>31.7</v>
      </c>
      <c r="BD137" s="35">
        <v>0</v>
      </c>
      <c r="BE137" s="35">
        <f t="shared" si="54"/>
        <v>31.7</v>
      </c>
      <c r="BF137" s="35"/>
      <c r="BG137" s="35">
        <f t="shared" si="55"/>
        <v>31.7</v>
      </c>
      <c r="BH137" s="86"/>
      <c r="BI137" s="86"/>
      <c r="BJ137" s="86"/>
      <c r="BK137" s="86"/>
      <c r="BL137" s="86"/>
      <c r="BM137" s="86"/>
      <c r="BN137" s="35">
        <f t="shared" si="57"/>
        <v>31.7</v>
      </c>
      <c r="BO137" s="70"/>
      <c r="BP137" s="1"/>
      <c r="BQ137" s="1"/>
      <c r="BR137" s="1"/>
      <c r="BS137" s="1"/>
      <c r="BT137" s="1"/>
      <c r="BU137" s="1"/>
      <c r="BV137" s="1"/>
      <c r="BW137" s="1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10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10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10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10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10"/>
      <c r="HD137" s="9"/>
      <c r="HE137" s="9"/>
    </row>
    <row r="138" spans="1:213" s="2" customFormat="1" ht="17.149999999999999" customHeight="1">
      <c r="A138" s="18" t="s">
        <v>125</v>
      </c>
      <c r="B138" s="6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35"/>
      <c r="BE138" s="35"/>
      <c r="BF138" s="35"/>
      <c r="BG138" s="35"/>
      <c r="BH138" s="86"/>
      <c r="BI138" s="86"/>
      <c r="BJ138" s="86"/>
      <c r="BK138" s="86"/>
      <c r="BL138" s="86"/>
      <c r="BM138" s="86"/>
      <c r="BN138" s="35"/>
      <c r="BO138" s="70"/>
      <c r="BP138" s="1"/>
      <c r="BQ138" s="1"/>
      <c r="BR138" s="1"/>
      <c r="BS138" s="1"/>
      <c r="BT138" s="1"/>
      <c r="BU138" s="1"/>
      <c r="BV138" s="1"/>
      <c r="BW138" s="1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10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10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10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10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10"/>
      <c r="HD138" s="9"/>
      <c r="HE138" s="9"/>
    </row>
    <row r="139" spans="1:213" s="2" customFormat="1" ht="17.149999999999999" customHeight="1">
      <c r="A139" s="14" t="s">
        <v>126</v>
      </c>
      <c r="B139" s="64">
        <v>11401</v>
      </c>
      <c r="C139" s="64">
        <v>11819</v>
      </c>
      <c r="D139" s="4">
        <f t="shared" si="46"/>
        <v>1.0366634505745109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1302.3</v>
      </c>
      <c r="O139" s="35">
        <v>1291.0999999999999</v>
      </c>
      <c r="P139" s="4">
        <f t="shared" si="47"/>
        <v>0.99139983106811025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5" t="s">
        <v>380</v>
      </c>
      <c r="W139" s="5" t="s">
        <v>380</v>
      </c>
      <c r="X139" s="5" t="s">
        <v>380</v>
      </c>
      <c r="Y139" s="5" t="s">
        <v>380</v>
      </c>
      <c r="Z139" s="5">
        <v>983</v>
      </c>
      <c r="AA139" s="5">
        <v>983</v>
      </c>
      <c r="AB139" s="4">
        <f t="shared" si="48"/>
        <v>1</v>
      </c>
      <c r="AC139" s="5">
        <v>20</v>
      </c>
      <c r="AD139" s="5" t="s">
        <v>360</v>
      </c>
      <c r="AE139" s="5" t="s">
        <v>360</v>
      </c>
      <c r="AF139" s="5" t="s">
        <v>360</v>
      </c>
      <c r="AG139" s="5" t="s">
        <v>360</v>
      </c>
      <c r="AH139" s="5" t="s">
        <v>360</v>
      </c>
      <c r="AI139" s="5" t="s">
        <v>360</v>
      </c>
      <c r="AJ139" s="5" t="s">
        <v>360</v>
      </c>
      <c r="AK139" s="5" t="s">
        <v>360</v>
      </c>
      <c r="AL139" s="5" t="s">
        <v>360</v>
      </c>
      <c r="AM139" s="5" t="s">
        <v>360</v>
      </c>
      <c r="AN139" s="5" t="s">
        <v>360</v>
      </c>
      <c r="AO139" s="5" t="s">
        <v>360</v>
      </c>
      <c r="AP139" s="43">
        <f t="shared" si="56"/>
        <v>1.000251419427439</v>
      </c>
      <c r="AQ139" s="44">
        <v>1035</v>
      </c>
      <c r="AR139" s="35">
        <f t="shared" si="49"/>
        <v>564.5454545454545</v>
      </c>
      <c r="AS139" s="35">
        <f t="shared" si="50"/>
        <v>564.70000000000005</v>
      </c>
      <c r="AT139" s="35">
        <f t="shared" si="51"/>
        <v>0.15454545454554136</v>
      </c>
      <c r="AU139" s="35">
        <v>115.7</v>
      </c>
      <c r="AV139" s="35">
        <v>110.2</v>
      </c>
      <c r="AW139" s="35">
        <v>40.799999999999997</v>
      </c>
      <c r="AX139" s="35">
        <v>83.8</v>
      </c>
      <c r="AY139" s="35">
        <v>99.4</v>
      </c>
      <c r="AZ139" s="35"/>
      <c r="BA139" s="35">
        <f t="shared" si="52"/>
        <v>114.8</v>
      </c>
      <c r="BB139" s="86"/>
      <c r="BC139" s="35">
        <f t="shared" si="53"/>
        <v>114.8</v>
      </c>
      <c r="BD139" s="35">
        <v>0</v>
      </c>
      <c r="BE139" s="35">
        <f t="shared" si="54"/>
        <v>114.8</v>
      </c>
      <c r="BF139" s="35"/>
      <c r="BG139" s="35">
        <f t="shared" si="55"/>
        <v>114.8</v>
      </c>
      <c r="BH139" s="86"/>
      <c r="BI139" s="86"/>
      <c r="BJ139" s="86"/>
      <c r="BK139" s="86"/>
      <c r="BL139" s="86"/>
      <c r="BM139" s="86"/>
      <c r="BN139" s="35">
        <f t="shared" si="57"/>
        <v>114.8</v>
      </c>
      <c r="BO139" s="70"/>
      <c r="BP139" s="1"/>
      <c r="BQ139" s="1"/>
      <c r="BR139" s="1"/>
      <c r="BS139" s="1"/>
      <c r="BT139" s="1"/>
      <c r="BU139" s="1"/>
      <c r="BV139" s="1"/>
      <c r="BW139" s="1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10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10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10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10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10"/>
      <c r="HD139" s="9"/>
      <c r="HE139" s="9"/>
    </row>
    <row r="140" spans="1:213" s="2" customFormat="1" ht="17.149999999999999" customHeight="1">
      <c r="A140" s="14" t="s">
        <v>127</v>
      </c>
      <c r="B140" s="64">
        <v>0</v>
      </c>
      <c r="C140" s="64">
        <v>0</v>
      </c>
      <c r="D140" s="4">
        <f t="shared" si="46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294.3</v>
      </c>
      <c r="O140" s="35">
        <v>353.5</v>
      </c>
      <c r="P140" s="4">
        <f t="shared" si="47"/>
        <v>1.200115528372409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5" t="s">
        <v>380</v>
      </c>
      <c r="W140" s="5" t="s">
        <v>380</v>
      </c>
      <c r="X140" s="5" t="s">
        <v>380</v>
      </c>
      <c r="Y140" s="5" t="s">
        <v>380</v>
      </c>
      <c r="Z140" s="5">
        <v>495</v>
      </c>
      <c r="AA140" s="5">
        <v>503</v>
      </c>
      <c r="AB140" s="4">
        <f t="shared" si="48"/>
        <v>1.0161616161616163</v>
      </c>
      <c r="AC140" s="5">
        <v>20</v>
      </c>
      <c r="AD140" s="5" t="s">
        <v>360</v>
      </c>
      <c r="AE140" s="5" t="s">
        <v>360</v>
      </c>
      <c r="AF140" s="5" t="s">
        <v>360</v>
      </c>
      <c r="AG140" s="5" t="s">
        <v>360</v>
      </c>
      <c r="AH140" s="5" t="s">
        <v>360</v>
      </c>
      <c r="AI140" s="5" t="s">
        <v>360</v>
      </c>
      <c r="AJ140" s="5" t="s">
        <v>360</v>
      </c>
      <c r="AK140" s="5" t="s">
        <v>360</v>
      </c>
      <c r="AL140" s="5" t="s">
        <v>360</v>
      </c>
      <c r="AM140" s="5" t="s">
        <v>360</v>
      </c>
      <c r="AN140" s="5" t="s">
        <v>360</v>
      </c>
      <c r="AO140" s="5" t="s">
        <v>360</v>
      </c>
      <c r="AP140" s="43">
        <f t="shared" si="56"/>
        <v>1.1081385722670127</v>
      </c>
      <c r="AQ140" s="44">
        <v>1358</v>
      </c>
      <c r="AR140" s="35">
        <f t="shared" si="49"/>
        <v>740.72727272727275</v>
      </c>
      <c r="AS140" s="35">
        <f t="shared" si="50"/>
        <v>820.8</v>
      </c>
      <c r="AT140" s="35">
        <f t="shared" si="51"/>
        <v>80.072727272727207</v>
      </c>
      <c r="AU140" s="35">
        <v>46.9</v>
      </c>
      <c r="AV140" s="35">
        <v>121.5</v>
      </c>
      <c r="AW140" s="35">
        <v>161.4</v>
      </c>
      <c r="AX140" s="35">
        <v>105.7</v>
      </c>
      <c r="AY140" s="35">
        <v>61.5</v>
      </c>
      <c r="AZ140" s="35"/>
      <c r="BA140" s="35">
        <f t="shared" si="52"/>
        <v>323.8</v>
      </c>
      <c r="BB140" s="86"/>
      <c r="BC140" s="35">
        <f t="shared" si="53"/>
        <v>323.8</v>
      </c>
      <c r="BD140" s="35">
        <v>0</v>
      </c>
      <c r="BE140" s="35">
        <f t="shared" si="54"/>
        <v>323.8</v>
      </c>
      <c r="BF140" s="35"/>
      <c r="BG140" s="35">
        <f t="shared" si="55"/>
        <v>323.8</v>
      </c>
      <c r="BH140" s="86"/>
      <c r="BI140" s="86"/>
      <c r="BJ140" s="86"/>
      <c r="BK140" s="86"/>
      <c r="BL140" s="86"/>
      <c r="BM140" s="86"/>
      <c r="BN140" s="35">
        <f t="shared" si="57"/>
        <v>323.8</v>
      </c>
      <c r="BO140" s="70"/>
      <c r="BP140" s="1"/>
      <c r="BQ140" s="1"/>
      <c r="BR140" s="1"/>
      <c r="BS140" s="1"/>
      <c r="BT140" s="1"/>
      <c r="BU140" s="1"/>
      <c r="BV140" s="1"/>
      <c r="BW140" s="1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10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10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10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10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10"/>
      <c r="HD140" s="9"/>
      <c r="HE140" s="9"/>
    </row>
    <row r="141" spans="1:213" s="2" customFormat="1" ht="17.149999999999999" customHeight="1">
      <c r="A141" s="14" t="s">
        <v>128</v>
      </c>
      <c r="B141" s="64">
        <v>31610</v>
      </c>
      <c r="C141" s="64">
        <v>31153.599999999999</v>
      </c>
      <c r="D141" s="4">
        <f t="shared" si="46"/>
        <v>0.98556153116102496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2504.6999999999998</v>
      </c>
      <c r="O141" s="35">
        <v>2895.1</v>
      </c>
      <c r="P141" s="4">
        <f t="shared" si="47"/>
        <v>1.1558669700962192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5" t="s">
        <v>380</v>
      </c>
      <c r="W141" s="5" t="s">
        <v>380</v>
      </c>
      <c r="X141" s="5" t="s">
        <v>380</v>
      </c>
      <c r="Y141" s="5" t="s">
        <v>380</v>
      </c>
      <c r="Z141" s="5">
        <v>550</v>
      </c>
      <c r="AA141" s="5">
        <v>575</v>
      </c>
      <c r="AB141" s="4">
        <f t="shared" si="48"/>
        <v>1.0454545454545454</v>
      </c>
      <c r="AC141" s="5">
        <v>20</v>
      </c>
      <c r="AD141" s="5" t="s">
        <v>360</v>
      </c>
      <c r="AE141" s="5" t="s">
        <v>360</v>
      </c>
      <c r="AF141" s="5" t="s">
        <v>360</v>
      </c>
      <c r="AG141" s="5" t="s">
        <v>360</v>
      </c>
      <c r="AH141" s="5" t="s">
        <v>360</v>
      </c>
      <c r="AI141" s="5" t="s">
        <v>360</v>
      </c>
      <c r="AJ141" s="5" t="s">
        <v>360</v>
      </c>
      <c r="AK141" s="5" t="s">
        <v>360</v>
      </c>
      <c r="AL141" s="5" t="s">
        <v>360</v>
      </c>
      <c r="AM141" s="5" t="s">
        <v>360</v>
      </c>
      <c r="AN141" s="5" t="s">
        <v>360</v>
      </c>
      <c r="AO141" s="5" t="s">
        <v>360</v>
      </c>
      <c r="AP141" s="43">
        <f t="shared" si="56"/>
        <v>1.0878719548182314</v>
      </c>
      <c r="AQ141" s="44">
        <v>1661</v>
      </c>
      <c r="AR141" s="35">
        <f t="shared" si="49"/>
        <v>906</v>
      </c>
      <c r="AS141" s="35">
        <f t="shared" si="50"/>
        <v>985.6</v>
      </c>
      <c r="AT141" s="35">
        <f t="shared" si="51"/>
        <v>79.600000000000023</v>
      </c>
      <c r="AU141" s="35">
        <v>97.5</v>
      </c>
      <c r="AV141" s="35">
        <v>118.5</v>
      </c>
      <c r="AW141" s="35">
        <v>191.4</v>
      </c>
      <c r="AX141" s="35">
        <v>151.4</v>
      </c>
      <c r="AY141" s="35">
        <v>118.4</v>
      </c>
      <c r="AZ141" s="35"/>
      <c r="BA141" s="35">
        <f t="shared" si="52"/>
        <v>308.39999999999998</v>
      </c>
      <c r="BB141" s="86"/>
      <c r="BC141" s="35">
        <f t="shared" si="53"/>
        <v>308.39999999999998</v>
      </c>
      <c r="BD141" s="35">
        <v>0</v>
      </c>
      <c r="BE141" s="35">
        <f t="shared" si="54"/>
        <v>308.39999999999998</v>
      </c>
      <c r="BF141" s="35"/>
      <c r="BG141" s="35">
        <f t="shared" si="55"/>
        <v>308.39999999999998</v>
      </c>
      <c r="BH141" s="86"/>
      <c r="BI141" s="86"/>
      <c r="BJ141" s="86"/>
      <c r="BK141" s="86"/>
      <c r="BL141" s="86"/>
      <c r="BM141" s="86"/>
      <c r="BN141" s="35">
        <f t="shared" si="57"/>
        <v>308.39999999999998</v>
      </c>
      <c r="BO141" s="70"/>
      <c r="BP141" s="1"/>
      <c r="BQ141" s="1"/>
      <c r="BR141" s="1"/>
      <c r="BS141" s="1"/>
      <c r="BT141" s="1"/>
      <c r="BU141" s="1"/>
      <c r="BV141" s="1"/>
      <c r="BW141" s="1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10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10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10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10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10"/>
      <c r="HD141" s="9"/>
      <c r="HE141" s="9"/>
    </row>
    <row r="142" spans="1:213" s="2" customFormat="1" ht="17.149999999999999" customHeight="1">
      <c r="A142" s="14" t="s">
        <v>129</v>
      </c>
      <c r="B142" s="64">
        <v>0</v>
      </c>
      <c r="C142" s="64">
        <v>0</v>
      </c>
      <c r="D142" s="4">
        <f t="shared" si="46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1023</v>
      </c>
      <c r="O142" s="35">
        <v>1160.4000000000001</v>
      </c>
      <c r="P142" s="4">
        <f t="shared" si="47"/>
        <v>1.1343108504398829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5" t="s">
        <v>380</v>
      </c>
      <c r="W142" s="5" t="s">
        <v>380</v>
      </c>
      <c r="X142" s="5" t="s">
        <v>380</v>
      </c>
      <c r="Y142" s="5" t="s">
        <v>380</v>
      </c>
      <c r="Z142" s="5">
        <v>401</v>
      </c>
      <c r="AA142" s="5">
        <v>401</v>
      </c>
      <c r="AB142" s="4">
        <f t="shared" si="48"/>
        <v>1</v>
      </c>
      <c r="AC142" s="5">
        <v>20</v>
      </c>
      <c r="AD142" s="5" t="s">
        <v>360</v>
      </c>
      <c r="AE142" s="5" t="s">
        <v>360</v>
      </c>
      <c r="AF142" s="5" t="s">
        <v>360</v>
      </c>
      <c r="AG142" s="5" t="s">
        <v>360</v>
      </c>
      <c r="AH142" s="5" t="s">
        <v>360</v>
      </c>
      <c r="AI142" s="5" t="s">
        <v>360</v>
      </c>
      <c r="AJ142" s="5" t="s">
        <v>360</v>
      </c>
      <c r="AK142" s="5" t="s">
        <v>360</v>
      </c>
      <c r="AL142" s="5" t="s">
        <v>360</v>
      </c>
      <c r="AM142" s="5" t="s">
        <v>360</v>
      </c>
      <c r="AN142" s="5" t="s">
        <v>360</v>
      </c>
      <c r="AO142" s="5" t="s">
        <v>360</v>
      </c>
      <c r="AP142" s="43">
        <f t="shared" si="56"/>
        <v>1.0671554252199413</v>
      </c>
      <c r="AQ142" s="44">
        <v>1347</v>
      </c>
      <c r="AR142" s="35">
        <f t="shared" si="49"/>
        <v>734.72727272727275</v>
      </c>
      <c r="AS142" s="35">
        <f t="shared" si="50"/>
        <v>784.1</v>
      </c>
      <c r="AT142" s="35">
        <f t="shared" si="51"/>
        <v>49.372727272727275</v>
      </c>
      <c r="AU142" s="35">
        <v>159.19999999999999</v>
      </c>
      <c r="AV142" s="35">
        <v>130.69999999999999</v>
      </c>
      <c r="AW142" s="35">
        <v>21.7</v>
      </c>
      <c r="AX142" s="35">
        <v>66.8</v>
      </c>
      <c r="AY142" s="35">
        <v>159.19999999999999</v>
      </c>
      <c r="AZ142" s="35"/>
      <c r="BA142" s="35">
        <f t="shared" si="52"/>
        <v>246.5</v>
      </c>
      <c r="BB142" s="86"/>
      <c r="BC142" s="35">
        <f t="shared" si="53"/>
        <v>246.5</v>
      </c>
      <c r="BD142" s="35">
        <v>0</v>
      </c>
      <c r="BE142" s="35">
        <f t="shared" si="54"/>
        <v>246.5</v>
      </c>
      <c r="BF142" s="35"/>
      <c r="BG142" s="35">
        <f t="shared" si="55"/>
        <v>246.5</v>
      </c>
      <c r="BH142" s="86"/>
      <c r="BI142" s="86"/>
      <c r="BJ142" s="86"/>
      <c r="BK142" s="86"/>
      <c r="BL142" s="86"/>
      <c r="BM142" s="86"/>
      <c r="BN142" s="35">
        <f t="shared" si="57"/>
        <v>246.5</v>
      </c>
      <c r="BO142" s="70"/>
      <c r="BP142" s="1"/>
      <c r="BQ142" s="1"/>
      <c r="BR142" s="1"/>
      <c r="BS142" s="1"/>
      <c r="BT142" s="1"/>
      <c r="BU142" s="1"/>
      <c r="BV142" s="1"/>
      <c r="BW142" s="1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10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10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10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10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10"/>
      <c r="HD142" s="9"/>
      <c r="HE142" s="9"/>
    </row>
    <row r="143" spans="1:213" s="2" customFormat="1" ht="17.149999999999999" customHeight="1">
      <c r="A143" s="14" t="s">
        <v>130</v>
      </c>
      <c r="B143" s="64">
        <v>0</v>
      </c>
      <c r="C143" s="64">
        <v>0</v>
      </c>
      <c r="D143" s="4">
        <f t="shared" si="46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313.39999999999998</v>
      </c>
      <c r="O143" s="35">
        <v>341.5</v>
      </c>
      <c r="P143" s="4">
        <f t="shared" si="47"/>
        <v>1.0896617740906192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5" t="s">
        <v>380</v>
      </c>
      <c r="W143" s="5" t="s">
        <v>380</v>
      </c>
      <c r="X143" s="5" t="s">
        <v>380</v>
      </c>
      <c r="Y143" s="5" t="s">
        <v>380</v>
      </c>
      <c r="Z143" s="5">
        <v>345</v>
      </c>
      <c r="AA143" s="5">
        <v>367</v>
      </c>
      <c r="AB143" s="4">
        <f t="shared" si="48"/>
        <v>1.0637681159420289</v>
      </c>
      <c r="AC143" s="5">
        <v>20</v>
      </c>
      <c r="AD143" s="5" t="s">
        <v>360</v>
      </c>
      <c r="AE143" s="5" t="s">
        <v>360</v>
      </c>
      <c r="AF143" s="5" t="s">
        <v>360</v>
      </c>
      <c r="AG143" s="5" t="s">
        <v>360</v>
      </c>
      <c r="AH143" s="5" t="s">
        <v>360</v>
      </c>
      <c r="AI143" s="5" t="s">
        <v>360</v>
      </c>
      <c r="AJ143" s="5" t="s">
        <v>360</v>
      </c>
      <c r="AK143" s="5" t="s">
        <v>360</v>
      </c>
      <c r="AL143" s="5" t="s">
        <v>360</v>
      </c>
      <c r="AM143" s="5" t="s">
        <v>360</v>
      </c>
      <c r="AN143" s="5" t="s">
        <v>360</v>
      </c>
      <c r="AO143" s="5" t="s">
        <v>360</v>
      </c>
      <c r="AP143" s="43">
        <f t="shared" si="56"/>
        <v>1.076714945016324</v>
      </c>
      <c r="AQ143" s="44">
        <v>1968</v>
      </c>
      <c r="AR143" s="35">
        <f t="shared" si="49"/>
        <v>1073.4545454545455</v>
      </c>
      <c r="AS143" s="35">
        <f t="shared" si="50"/>
        <v>1155.8</v>
      </c>
      <c r="AT143" s="35">
        <f t="shared" si="51"/>
        <v>82.345454545454459</v>
      </c>
      <c r="AU143" s="35">
        <v>221.5</v>
      </c>
      <c r="AV143" s="35">
        <v>166</v>
      </c>
      <c r="AW143" s="35">
        <v>185.2</v>
      </c>
      <c r="AX143" s="35">
        <v>32.9</v>
      </c>
      <c r="AY143" s="35">
        <v>93.7</v>
      </c>
      <c r="AZ143" s="35"/>
      <c r="BA143" s="35">
        <f t="shared" si="52"/>
        <v>456.5</v>
      </c>
      <c r="BB143" s="86"/>
      <c r="BC143" s="35">
        <f t="shared" si="53"/>
        <v>456.5</v>
      </c>
      <c r="BD143" s="35">
        <v>0</v>
      </c>
      <c r="BE143" s="35">
        <f t="shared" si="54"/>
        <v>456.5</v>
      </c>
      <c r="BF143" s="35"/>
      <c r="BG143" s="35">
        <f t="shared" si="55"/>
        <v>456.5</v>
      </c>
      <c r="BH143" s="86"/>
      <c r="BI143" s="86"/>
      <c r="BJ143" s="86"/>
      <c r="BK143" s="86"/>
      <c r="BL143" s="86"/>
      <c r="BM143" s="86"/>
      <c r="BN143" s="35">
        <f t="shared" si="57"/>
        <v>456.5</v>
      </c>
      <c r="BO143" s="70"/>
      <c r="BP143" s="1"/>
      <c r="BQ143" s="1"/>
      <c r="BR143" s="1"/>
      <c r="BS143" s="1"/>
      <c r="BT143" s="1"/>
      <c r="BU143" s="1"/>
      <c r="BV143" s="1"/>
      <c r="BW143" s="1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10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10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10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10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10"/>
      <c r="HD143" s="9"/>
      <c r="HE143" s="9"/>
    </row>
    <row r="144" spans="1:213" s="2" customFormat="1" ht="17.149999999999999" customHeight="1">
      <c r="A144" s="14" t="s">
        <v>131</v>
      </c>
      <c r="B144" s="64">
        <v>2586</v>
      </c>
      <c r="C144" s="64">
        <v>3997</v>
      </c>
      <c r="D144" s="4">
        <f t="shared" si="46"/>
        <v>1.2345630317092033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1133.2</v>
      </c>
      <c r="O144" s="35">
        <v>1593.5</v>
      </c>
      <c r="P144" s="4">
        <f t="shared" si="47"/>
        <v>1.2206194846452523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5" t="s">
        <v>380</v>
      </c>
      <c r="W144" s="5" t="s">
        <v>380</v>
      </c>
      <c r="X144" s="5" t="s">
        <v>380</v>
      </c>
      <c r="Y144" s="5" t="s">
        <v>380</v>
      </c>
      <c r="Z144" s="5">
        <v>804</v>
      </c>
      <c r="AA144" s="5">
        <v>805</v>
      </c>
      <c r="AB144" s="4">
        <f t="shared" si="48"/>
        <v>1.0012437810945274</v>
      </c>
      <c r="AC144" s="5">
        <v>20</v>
      </c>
      <c r="AD144" s="5" t="s">
        <v>360</v>
      </c>
      <c r="AE144" s="5" t="s">
        <v>360</v>
      </c>
      <c r="AF144" s="5" t="s">
        <v>360</v>
      </c>
      <c r="AG144" s="5" t="s">
        <v>360</v>
      </c>
      <c r="AH144" s="5" t="s">
        <v>360</v>
      </c>
      <c r="AI144" s="5" t="s">
        <v>360</v>
      </c>
      <c r="AJ144" s="5" t="s">
        <v>360</v>
      </c>
      <c r="AK144" s="5" t="s">
        <v>360</v>
      </c>
      <c r="AL144" s="5" t="s">
        <v>360</v>
      </c>
      <c r="AM144" s="5" t="s">
        <v>360</v>
      </c>
      <c r="AN144" s="5" t="s">
        <v>360</v>
      </c>
      <c r="AO144" s="5" t="s">
        <v>360</v>
      </c>
      <c r="AP144" s="43">
        <f t="shared" si="56"/>
        <v>1.1246684549631469</v>
      </c>
      <c r="AQ144" s="44">
        <v>782</v>
      </c>
      <c r="AR144" s="35">
        <f t="shared" si="49"/>
        <v>426.54545454545456</v>
      </c>
      <c r="AS144" s="35">
        <f t="shared" si="50"/>
        <v>479.7</v>
      </c>
      <c r="AT144" s="35">
        <f t="shared" si="51"/>
        <v>53.154545454545428</v>
      </c>
      <c r="AU144" s="35">
        <v>86.9</v>
      </c>
      <c r="AV144" s="35">
        <v>68.7</v>
      </c>
      <c r="AW144" s="35">
        <v>58.4</v>
      </c>
      <c r="AX144" s="35">
        <v>54.6</v>
      </c>
      <c r="AY144" s="35">
        <v>91.4</v>
      </c>
      <c r="AZ144" s="35"/>
      <c r="BA144" s="35">
        <f t="shared" si="52"/>
        <v>119.7</v>
      </c>
      <c r="BB144" s="86"/>
      <c r="BC144" s="35">
        <f t="shared" si="53"/>
        <v>119.7</v>
      </c>
      <c r="BD144" s="35">
        <v>0</v>
      </c>
      <c r="BE144" s="35">
        <f t="shared" si="54"/>
        <v>119.7</v>
      </c>
      <c r="BF144" s="35"/>
      <c r="BG144" s="35">
        <f t="shared" si="55"/>
        <v>119.7</v>
      </c>
      <c r="BH144" s="86"/>
      <c r="BI144" s="86"/>
      <c r="BJ144" s="86"/>
      <c r="BK144" s="86"/>
      <c r="BL144" s="86"/>
      <c r="BM144" s="86"/>
      <c r="BN144" s="35">
        <f t="shared" si="57"/>
        <v>119.7</v>
      </c>
      <c r="BO144" s="70"/>
      <c r="BP144" s="1"/>
      <c r="BQ144" s="1"/>
      <c r="BR144" s="1"/>
      <c r="BS144" s="1"/>
      <c r="BT144" s="1"/>
      <c r="BU144" s="1"/>
      <c r="BV144" s="1"/>
      <c r="BW144" s="1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10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10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10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10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10"/>
      <c r="HD144" s="9"/>
      <c r="HE144" s="9"/>
    </row>
    <row r="145" spans="1:213" s="2" customFormat="1" ht="17.149999999999999" customHeight="1">
      <c r="A145" s="14" t="s">
        <v>132</v>
      </c>
      <c r="B145" s="64">
        <v>0</v>
      </c>
      <c r="C145" s="64">
        <v>0</v>
      </c>
      <c r="D145" s="4">
        <f t="shared" si="46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1388.7</v>
      </c>
      <c r="O145" s="35">
        <v>1618.9</v>
      </c>
      <c r="P145" s="4">
        <f t="shared" si="47"/>
        <v>1.165766544250018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5" t="s">
        <v>380</v>
      </c>
      <c r="W145" s="5" t="s">
        <v>380</v>
      </c>
      <c r="X145" s="5" t="s">
        <v>380</v>
      </c>
      <c r="Y145" s="5" t="s">
        <v>380</v>
      </c>
      <c r="Z145" s="5">
        <v>1311</v>
      </c>
      <c r="AA145" s="5">
        <v>1285</v>
      </c>
      <c r="AB145" s="4">
        <f t="shared" si="48"/>
        <v>0.98016781083142634</v>
      </c>
      <c r="AC145" s="5">
        <v>20</v>
      </c>
      <c r="AD145" s="5" t="s">
        <v>360</v>
      </c>
      <c r="AE145" s="5" t="s">
        <v>360</v>
      </c>
      <c r="AF145" s="5" t="s">
        <v>360</v>
      </c>
      <c r="AG145" s="5" t="s">
        <v>360</v>
      </c>
      <c r="AH145" s="5" t="s">
        <v>360</v>
      </c>
      <c r="AI145" s="5" t="s">
        <v>360</v>
      </c>
      <c r="AJ145" s="5" t="s">
        <v>360</v>
      </c>
      <c r="AK145" s="5" t="s">
        <v>360</v>
      </c>
      <c r="AL145" s="5" t="s">
        <v>360</v>
      </c>
      <c r="AM145" s="5" t="s">
        <v>360</v>
      </c>
      <c r="AN145" s="5" t="s">
        <v>360</v>
      </c>
      <c r="AO145" s="5" t="s">
        <v>360</v>
      </c>
      <c r="AP145" s="43">
        <f t="shared" si="56"/>
        <v>1.0729671775407223</v>
      </c>
      <c r="AQ145" s="44">
        <v>1323</v>
      </c>
      <c r="AR145" s="35">
        <f t="shared" si="49"/>
        <v>721.63636363636363</v>
      </c>
      <c r="AS145" s="35">
        <f t="shared" si="50"/>
        <v>774.3</v>
      </c>
      <c r="AT145" s="35">
        <f t="shared" si="51"/>
        <v>52.663636363636328</v>
      </c>
      <c r="AU145" s="35">
        <v>109.3</v>
      </c>
      <c r="AV145" s="35">
        <v>144.4</v>
      </c>
      <c r="AW145" s="35">
        <v>86.3</v>
      </c>
      <c r="AX145" s="35">
        <v>55.3</v>
      </c>
      <c r="AY145" s="35">
        <v>108.9</v>
      </c>
      <c r="AZ145" s="35"/>
      <c r="BA145" s="35">
        <f t="shared" si="52"/>
        <v>270.10000000000002</v>
      </c>
      <c r="BB145" s="86"/>
      <c r="BC145" s="35">
        <f t="shared" si="53"/>
        <v>270.10000000000002</v>
      </c>
      <c r="BD145" s="35">
        <v>0</v>
      </c>
      <c r="BE145" s="35">
        <f t="shared" si="54"/>
        <v>270.10000000000002</v>
      </c>
      <c r="BF145" s="35"/>
      <c r="BG145" s="35">
        <f t="shared" si="55"/>
        <v>270.10000000000002</v>
      </c>
      <c r="BH145" s="86"/>
      <c r="BI145" s="86"/>
      <c r="BJ145" s="86"/>
      <c r="BK145" s="86"/>
      <c r="BL145" s="86"/>
      <c r="BM145" s="86"/>
      <c r="BN145" s="35">
        <f t="shared" si="57"/>
        <v>270.10000000000002</v>
      </c>
      <c r="BO145" s="70"/>
      <c r="BP145" s="1"/>
      <c r="BQ145" s="1"/>
      <c r="BR145" s="1"/>
      <c r="BS145" s="1"/>
      <c r="BT145" s="1"/>
      <c r="BU145" s="1"/>
      <c r="BV145" s="1"/>
      <c r="BW145" s="1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10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10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10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10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10"/>
      <c r="HD145" s="9"/>
      <c r="HE145" s="9"/>
    </row>
    <row r="146" spans="1:213" s="2" customFormat="1" ht="17.149999999999999" customHeight="1">
      <c r="A146" s="14" t="s">
        <v>133</v>
      </c>
      <c r="B146" s="64">
        <v>0</v>
      </c>
      <c r="C146" s="64">
        <v>0</v>
      </c>
      <c r="D146" s="4">
        <f t="shared" si="46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1208.9000000000001</v>
      </c>
      <c r="O146" s="35">
        <v>1019.4</v>
      </c>
      <c r="P146" s="4">
        <f t="shared" si="47"/>
        <v>0.8432459260484737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5" t="s">
        <v>380</v>
      </c>
      <c r="W146" s="5" t="s">
        <v>380</v>
      </c>
      <c r="X146" s="5" t="s">
        <v>380</v>
      </c>
      <c r="Y146" s="5" t="s">
        <v>380</v>
      </c>
      <c r="Z146" s="5">
        <v>111</v>
      </c>
      <c r="AA146" s="5">
        <v>113</v>
      </c>
      <c r="AB146" s="4">
        <f t="shared" si="48"/>
        <v>1.0180180180180181</v>
      </c>
      <c r="AC146" s="5">
        <v>20</v>
      </c>
      <c r="AD146" s="5" t="s">
        <v>360</v>
      </c>
      <c r="AE146" s="5" t="s">
        <v>360</v>
      </c>
      <c r="AF146" s="5" t="s">
        <v>360</v>
      </c>
      <c r="AG146" s="5" t="s">
        <v>360</v>
      </c>
      <c r="AH146" s="5" t="s">
        <v>360</v>
      </c>
      <c r="AI146" s="5" t="s">
        <v>360</v>
      </c>
      <c r="AJ146" s="5" t="s">
        <v>360</v>
      </c>
      <c r="AK146" s="5" t="s">
        <v>360</v>
      </c>
      <c r="AL146" s="5" t="s">
        <v>360</v>
      </c>
      <c r="AM146" s="5" t="s">
        <v>360</v>
      </c>
      <c r="AN146" s="5" t="s">
        <v>360</v>
      </c>
      <c r="AO146" s="5" t="s">
        <v>360</v>
      </c>
      <c r="AP146" s="43">
        <f t="shared" si="56"/>
        <v>0.93063197203324588</v>
      </c>
      <c r="AQ146" s="44">
        <v>1077</v>
      </c>
      <c r="AR146" s="35">
        <f t="shared" si="49"/>
        <v>587.4545454545455</v>
      </c>
      <c r="AS146" s="35">
        <f t="shared" si="50"/>
        <v>546.70000000000005</v>
      </c>
      <c r="AT146" s="35">
        <f t="shared" si="51"/>
        <v>-40.75454545454545</v>
      </c>
      <c r="AU146" s="35">
        <v>119</v>
      </c>
      <c r="AV146" s="35">
        <v>89.7</v>
      </c>
      <c r="AW146" s="35">
        <v>92.3</v>
      </c>
      <c r="AX146" s="35">
        <v>116.6</v>
      </c>
      <c r="AY146" s="35">
        <v>119.6</v>
      </c>
      <c r="AZ146" s="35"/>
      <c r="BA146" s="35">
        <f t="shared" si="52"/>
        <v>9.5</v>
      </c>
      <c r="BB146" s="86"/>
      <c r="BC146" s="35">
        <f t="shared" si="53"/>
        <v>9.5</v>
      </c>
      <c r="BD146" s="35">
        <v>0</v>
      </c>
      <c r="BE146" s="35">
        <f t="shared" si="54"/>
        <v>9.5</v>
      </c>
      <c r="BF146" s="35"/>
      <c r="BG146" s="35">
        <f t="shared" si="55"/>
        <v>9.5</v>
      </c>
      <c r="BH146" s="86"/>
      <c r="BI146" s="86"/>
      <c r="BJ146" s="86"/>
      <c r="BK146" s="86"/>
      <c r="BL146" s="86"/>
      <c r="BM146" s="86"/>
      <c r="BN146" s="35">
        <f t="shared" si="57"/>
        <v>9.5</v>
      </c>
      <c r="BO146" s="70"/>
      <c r="BP146" s="1"/>
      <c r="BQ146" s="1"/>
      <c r="BR146" s="1"/>
      <c r="BS146" s="1"/>
      <c r="BT146" s="1"/>
      <c r="BU146" s="1"/>
      <c r="BV146" s="1"/>
      <c r="BW146" s="1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10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10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10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10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10"/>
      <c r="HD146" s="9"/>
      <c r="HE146" s="9"/>
    </row>
    <row r="147" spans="1:213" s="2" customFormat="1" ht="17.149999999999999" customHeight="1">
      <c r="A147" s="18" t="s">
        <v>134</v>
      </c>
      <c r="B147" s="6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35"/>
      <c r="BE147" s="35"/>
      <c r="BF147" s="35"/>
      <c r="BG147" s="35"/>
      <c r="BH147" s="86"/>
      <c r="BI147" s="86"/>
      <c r="BJ147" s="86"/>
      <c r="BK147" s="86"/>
      <c r="BL147" s="86"/>
      <c r="BM147" s="86"/>
      <c r="BN147" s="35"/>
      <c r="BO147" s="70"/>
      <c r="BP147" s="1"/>
      <c r="BQ147" s="1"/>
      <c r="BR147" s="1"/>
      <c r="BS147" s="1"/>
      <c r="BT147" s="1"/>
      <c r="BU147" s="1"/>
      <c r="BV147" s="1"/>
      <c r="BW147" s="1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10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10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10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10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10"/>
      <c r="HD147" s="9"/>
      <c r="HE147" s="9"/>
    </row>
    <row r="148" spans="1:213" s="2" customFormat="1" ht="17.149999999999999" customHeight="1">
      <c r="A148" s="14" t="s">
        <v>135</v>
      </c>
      <c r="B148" s="64">
        <v>0</v>
      </c>
      <c r="C148" s="64">
        <v>0</v>
      </c>
      <c r="D148" s="4">
        <f t="shared" si="46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561.20000000000005</v>
      </c>
      <c r="O148" s="35">
        <v>739.9</v>
      </c>
      <c r="P148" s="4">
        <f t="shared" si="47"/>
        <v>1.2118424803991446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5" t="s">
        <v>380</v>
      </c>
      <c r="W148" s="5" t="s">
        <v>380</v>
      </c>
      <c r="X148" s="5" t="s">
        <v>380</v>
      </c>
      <c r="Y148" s="5" t="s">
        <v>380</v>
      </c>
      <c r="Z148" s="5">
        <v>90</v>
      </c>
      <c r="AA148" s="5">
        <v>92</v>
      </c>
      <c r="AB148" s="4">
        <f t="shared" si="48"/>
        <v>1.0222222222222221</v>
      </c>
      <c r="AC148" s="5">
        <v>20</v>
      </c>
      <c r="AD148" s="5" t="s">
        <v>360</v>
      </c>
      <c r="AE148" s="5" t="s">
        <v>360</v>
      </c>
      <c r="AF148" s="5" t="s">
        <v>360</v>
      </c>
      <c r="AG148" s="5" t="s">
        <v>360</v>
      </c>
      <c r="AH148" s="5" t="s">
        <v>360</v>
      </c>
      <c r="AI148" s="5" t="s">
        <v>360</v>
      </c>
      <c r="AJ148" s="5" t="s">
        <v>360</v>
      </c>
      <c r="AK148" s="5" t="s">
        <v>360</v>
      </c>
      <c r="AL148" s="5" t="s">
        <v>360</v>
      </c>
      <c r="AM148" s="5" t="s">
        <v>360</v>
      </c>
      <c r="AN148" s="5" t="s">
        <v>360</v>
      </c>
      <c r="AO148" s="5" t="s">
        <v>360</v>
      </c>
      <c r="AP148" s="43">
        <f t="shared" si="56"/>
        <v>1.1170323513106832</v>
      </c>
      <c r="AQ148" s="44">
        <v>853</v>
      </c>
      <c r="AR148" s="35">
        <f t="shared" si="49"/>
        <v>465.27272727272725</v>
      </c>
      <c r="AS148" s="35">
        <f t="shared" si="50"/>
        <v>519.70000000000005</v>
      </c>
      <c r="AT148" s="35">
        <f t="shared" si="51"/>
        <v>54.427272727272793</v>
      </c>
      <c r="AU148" s="35">
        <v>100.8</v>
      </c>
      <c r="AV148" s="35">
        <v>100.8</v>
      </c>
      <c r="AW148" s="35">
        <v>0</v>
      </c>
      <c r="AX148" s="35">
        <v>100.8</v>
      </c>
      <c r="AY148" s="35">
        <v>100.8</v>
      </c>
      <c r="AZ148" s="35"/>
      <c r="BA148" s="35">
        <f t="shared" si="52"/>
        <v>116.5</v>
      </c>
      <c r="BB148" s="86"/>
      <c r="BC148" s="35">
        <f t="shared" si="53"/>
        <v>116.5</v>
      </c>
      <c r="BD148" s="35">
        <v>0</v>
      </c>
      <c r="BE148" s="35">
        <f t="shared" si="54"/>
        <v>116.5</v>
      </c>
      <c r="BF148" s="35"/>
      <c r="BG148" s="35">
        <f t="shared" si="55"/>
        <v>116.5</v>
      </c>
      <c r="BH148" s="86"/>
      <c r="BI148" s="86"/>
      <c r="BJ148" s="86"/>
      <c r="BK148" s="86"/>
      <c r="BL148" s="86"/>
      <c r="BM148" s="86"/>
      <c r="BN148" s="35">
        <f t="shared" si="57"/>
        <v>116.5</v>
      </c>
      <c r="BO148" s="70"/>
      <c r="BP148" s="1"/>
      <c r="BQ148" s="1"/>
      <c r="BR148" s="1"/>
      <c r="BS148" s="1"/>
      <c r="BT148" s="1"/>
      <c r="BU148" s="1"/>
      <c r="BV148" s="1"/>
      <c r="BW148" s="1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10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10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10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10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10"/>
      <c r="HD148" s="9"/>
      <c r="HE148" s="9"/>
    </row>
    <row r="149" spans="1:213" s="2" customFormat="1" ht="17.149999999999999" customHeight="1">
      <c r="A149" s="14" t="s">
        <v>136</v>
      </c>
      <c r="B149" s="64">
        <v>0</v>
      </c>
      <c r="C149" s="64">
        <v>0</v>
      </c>
      <c r="D149" s="4">
        <f t="shared" si="46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185.1</v>
      </c>
      <c r="O149" s="35">
        <v>173.3</v>
      </c>
      <c r="P149" s="4">
        <f t="shared" si="47"/>
        <v>0.93625067531064299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5" t="s">
        <v>380</v>
      </c>
      <c r="W149" s="5" t="s">
        <v>380</v>
      </c>
      <c r="X149" s="5" t="s">
        <v>380</v>
      </c>
      <c r="Y149" s="5" t="s">
        <v>380</v>
      </c>
      <c r="Z149" s="5">
        <v>90</v>
      </c>
      <c r="AA149" s="5">
        <v>105</v>
      </c>
      <c r="AB149" s="4">
        <f t="shared" si="48"/>
        <v>1.1666666666666667</v>
      </c>
      <c r="AC149" s="5">
        <v>20</v>
      </c>
      <c r="AD149" s="5" t="s">
        <v>360</v>
      </c>
      <c r="AE149" s="5" t="s">
        <v>360</v>
      </c>
      <c r="AF149" s="5" t="s">
        <v>360</v>
      </c>
      <c r="AG149" s="5" t="s">
        <v>360</v>
      </c>
      <c r="AH149" s="5" t="s">
        <v>360</v>
      </c>
      <c r="AI149" s="5" t="s">
        <v>360</v>
      </c>
      <c r="AJ149" s="5" t="s">
        <v>360</v>
      </c>
      <c r="AK149" s="5" t="s">
        <v>360</v>
      </c>
      <c r="AL149" s="5" t="s">
        <v>360</v>
      </c>
      <c r="AM149" s="5" t="s">
        <v>360</v>
      </c>
      <c r="AN149" s="5" t="s">
        <v>360</v>
      </c>
      <c r="AO149" s="5" t="s">
        <v>360</v>
      </c>
      <c r="AP149" s="43">
        <f t="shared" si="56"/>
        <v>1.0514586709886549</v>
      </c>
      <c r="AQ149" s="44">
        <v>1245</v>
      </c>
      <c r="AR149" s="35">
        <f t="shared" si="49"/>
        <v>679.09090909090912</v>
      </c>
      <c r="AS149" s="35">
        <f t="shared" si="50"/>
        <v>714</v>
      </c>
      <c r="AT149" s="35">
        <f t="shared" si="51"/>
        <v>34.909090909090878</v>
      </c>
      <c r="AU149" s="35">
        <v>143.19999999999999</v>
      </c>
      <c r="AV149" s="35">
        <v>137</v>
      </c>
      <c r="AW149" s="35">
        <v>97.3</v>
      </c>
      <c r="AX149" s="35">
        <v>63.5</v>
      </c>
      <c r="AY149" s="35">
        <v>86.5</v>
      </c>
      <c r="AZ149" s="35"/>
      <c r="BA149" s="35">
        <f t="shared" si="52"/>
        <v>186.5</v>
      </c>
      <c r="BB149" s="86"/>
      <c r="BC149" s="35">
        <f t="shared" si="53"/>
        <v>186.5</v>
      </c>
      <c r="BD149" s="35">
        <v>0</v>
      </c>
      <c r="BE149" s="35">
        <f t="shared" si="54"/>
        <v>186.5</v>
      </c>
      <c r="BF149" s="35"/>
      <c r="BG149" s="35">
        <f t="shared" si="55"/>
        <v>186.5</v>
      </c>
      <c r="BH149" s="86"/>
      <c r="BI149" s="86"/>
      <c r="BJ149" s="86"/>
      <c r="BK149" s="86"/>
      <c r="BL149" s="86"/>
      <c r="BM149" s="86"/>
      <c r="BN149" s="35">
        <f t="shared" si="57"/>
        <v>186.5</v>
      </c>
      <c r="BO149" s="70"/>
      <c r="BP149" s="1"/>
      <c r="BQ149" s="1"/>
      <c r="BR149" s="1"/>
      <c r="BS149" s="1"/>
      <c r="BT149" s="1"/>
      <c r="BU149" s="1"/>
      <c r="BV149" s="1"/>
      <c r="BW149" s="1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10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10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10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10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10"/>
      <c r="HD149" s="9"/>
      <c r="HE149" s="9"/>
    </row>
    <row r="150" spans="1:213" s="2" customFormat="1" ht="17.149999999999999" customHeight="1">
      <c r="A150" s="14" t="s">
        <v>137</v>
      </c>
      <c r="B150" s="64">
        <v>0</v>
      </c>
      <c r="C150" s="64">
        <v>0</v>
      </c>
      <c r="D150" s="4">
        <f t="shared" si="46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378.2</v>
      </c>
      <c r="O150" s="35">
        <v>297.2</v>
      </c>
      <c r="P150" s="4">
        <f t="shared" si="47"/>
        <v>0.7858276044420941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5" t="s">
        <v>380</v>
      </c>
      <c r="W150" s="5" t="s">
        <v>380</v>
      </c>
      <c r="X150" s="5" t="s">
        <v>380</v>
      </c>
      <c r="Y150" s="5" t="s">
        <v>380</v>
      </c>
      <c r="Z150" s="5">
        <v>420</v>
      </c>
      <c r="AA150" s="5">
        <v>420</v>
      </c>
      <c r="AB150" s="4">
        <f t="shared" si="48"/>
        <v>1</v>
      </c>
      <c r="AC150" s="5">
        <v>20</v>
      </c>
      <c r="AD150" s="5" t="s">
        <v>360</v>
      </c>
      <c r="AE150" s="5" t="s">
        <v>360</v>
      </c>
      <c r="AF150" s="5" t="s">
        <v>360</v>
      </c>
      <c r="AG150" s="5" t="s">
        <v>360</v>
      </c>
      <c r="AH150" s="5" t="s">
        <v>360</v>
      </c>
      <c r="AI150" s="5" t="s">
        <v>360</v>
      </c>
      <c r="AJ150" s="5" t="s">
        <v>360</v>
      </c>
      <c r="AK150" s="5" t="s">
        <v>360</v>
      </c>
      <c r="AL150" s="5" t="s">
        <v>360</v>
      </c>
      <c r="AM150" s="5" t="s">
        <v>360</v>
      </c>
      <c r="AN150" s="5" t="s">
        <v>360</v>
      </c>
      <c r="AO150" s="5" t="s">
        <v>360</v>
      </c>
      <c r="AP150" s="43">
        <f t="shared" si="56"/>
        <v>0.89291380222104699</v>
      </c>
      <c r="AQ150" s="44">
        <v>1732</v>
      </c>
      <c r="AR150" s="35">
        <f t="shared" si="49"/>
        <v>944.72727272727275</v>
      </c>
      <c r="AS150" s="35">
        <f t="shared" si="50"/>
        <v>843.6</v>
      </c>
      <c r="AT150" s="35">
        <f t="shared" si="51"/>
        <v>-101.12727272727273</v>
      </c>
      <c r="AU150" s="35">
        <v>63.4</v>
      </c>
      <c r="AV150" s="35">
        <v>116.4</v>
      </c>
      <c r="AW150" s="35">
        <v>226</v>
      </c>
      <c r="AX150" s="35">
        <v>173.3</v>
      </c>
      <c r="AY150" s="35">
        <v>189.2</v>
      </c>
      <c r="AZ150" s="35"/>
      <c r="BA150" s="35">
        <f t="shared" si="52"/>
        <v>75.3</v>
      </c>
      <c r="BB150" s="86"/>
      <c r="BC150" s="35">
        <f t="shared" si="53"/>
        <v>75.3</v>
      </c>
      <c r="BD150" s="35">
        <v>0</v>
      </c>
      <c r="BE150" s="35">
        <f t="shared" si="54"/>
        <v>75.3</v>
      </c>
      <c r="BF150" s="35"/>
      <c r="BG150" s="35">
        <f t="shared" si="55"/>
        <v>75.3</v>
      </c>
      <c r="BH150" s="86"/>
      <c r="BI150" s="86"/>
      <c r="BJ150" s="86"/>
      <c r="BK150" s="86"/>
      <c r="BL150" s="86"/>
      <c r="BM150" s="86"/>
      <c r="BN150" s="35">
        <f t="shared" si="57"/>
        <v>75.3</v>
      </c>
      <c r="BO150" s="70"/>
      <c r="BP150" s="1"/>
      <c r="BQ150" s="1"/>
      <c r="BR150" s="1"/>
      <c r="BS150" s="1"/>
      <c r="BT150" s="1"/>
      <c r="BU150" s="1"/>
      <c r="BV150" s="1"/>
      <c r="BW150" s="1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10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10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10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10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10"/>
      <c r="HD150" s="9"/>
      <c r="HE150" s="9"/>
    </row>
    <row r="151" spans="1:213" s="2" customFormat="1" ht="17.149999999999999" customHeight="1">
      <c r="A151" s="14" t="s">
        <v>138</v>
      </c>
      <c r="B151" s="64">
        <v>20956</v>
      </c>
      <c r="C151" s="64">
        <v>21129.8</v>
      </c>
      <c r="D151" s="4">
        <f t="shared" si="46"/>
        <v>1.0082935674747089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2832.3</v>
      </c>
      <c r="O151" s="35">
        <v>2814.1</v>
      </c>
      <c r="P151" s="4">
        <f t="shared" si="47"/>
        <v>0.99357412703456549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5" t="s">
        <v>380</v>
      </c>
      <c r="W151" s="5" t="s">
        <v>380</v>
      </c>
      <c r="X151" s="5" t="s">
        <v>380</v>
      </c>
      <c r="Y151" s="5" t="s">
        <v>380</v>
      </c>
      <c r="Z151" s="5">
        <v>115</v>
      </c>
      <c r="AA151" s="5">
        <v>135</v>
      </c>
      <c r="AB151" s="4">
        <f t="shared" si="48"/>
        <v>1.173913043478261</v>
      </c>
      <c r="AC151" s="5">
        <v>20</v>
      </c>
      <c r="AD151" s="5" t="s">
        <v>360</v>
      </c>
      <c r="AE151" s="5" t="s">
        <v>360</v>
      </c>
      <c r="AF151" s="5" t="s">
        <v>360</v>
      </c>
      <c r="AG151" s="5" t="s">
        <v>360</v>
      </c>
      <c r="AH151" s="5" t="s">
        <v>360</v>
      </c>
      <c r="AI151" s="5" t="s">
        <v>360</v>
      </c>
      <c r="AJ151" s="5" t="s">
        <v>360</v>
      </c>
      <c r="AK151" s="5" t="s">
        <v>360</v>
      </c>
      <c r="AL151" s="5" t="s">
        <v>360</v>
      </c>
      <c r="AM151" s="5" t="s">
        <v>360</v>
      </c>
      <c r="AN151" s="5" t="s">
        <v>360</v>
      </c>
      <c r="AO151" s="5" t="s">
        <v>360</v>
      </c>
      <c r="AP151" s="43">
        <f t="shared" si="56"/>
        <v>1.0753602499473349</v>
      </c>
      <c r="AQ151" s="44">
        <v>1983</v>
      </c>
      <c r="AR151" s="35">
        <f t="shared" si="49"/>
        <v>1081.6363636363637</v>
      </c>
      <c r="AS151" s="35">
        <f t="shared" si="50"/>
        <v>1163.0999999999999</v>
      </c>
      <c r="AT151" s="35">
        <f t="shared" si="51"/>
        <v>81.463636363636169</v>
      </c>
      <c r="AU151" s="35">
        <v>144.9</v>
      </c>
      <c r="AV151" s="35">
        <v>215.6</v>
      </c>
      <c r="AW151" s="35">
        <v>189</v>
      </c>
      <c r="AX151" s="35">
        <v>142.1</v>
      </c>
      <c r="AY151" s="35">
        <v>183.2</v>
      </c>
      <c r="AZ151" s="35"/>
      <c r="BA151" s="35">
        <f t="shared" si="52"/>
        <v>288.3</v>
      </c>
      <c r="BB151" s="86"/>
      <c r="BC151" s="35">
        <f t="shared" si="53"/>
        <v>288.3</v>
      </c>
      <c r="BD151" s="35">
        <v>0</v>
      </c>
      <c r="BE151" s="35">
        <f t="shared" si="54"/>
        <v>288.3</v>
      </c>
      <c r="BF151" s="35"/>
      <c r="BG151" s="35">
        <f t="shared" si="55"/>
        <v>288.3</v>
      </c>
      <c r="BH151" s="86"/>
      <c r="BI151" s="86"/>
      <c r="BJ151" s="86"/>
      <c r="BK151" s="86"/>
      <c r="BL151" s="86"/>
      <c r="BM151" s="86"/>
      <c r="BN151" s="35">
        <f t="shared" si="57"/>
        <v>288.3</v>
      </c>
      <c r="BO151" s="70"/>
      <c r="BP151" s="1"/>
      <c r="BQ151" s="1"/>
      <c r="BR151" s="1"/>
      <c r="BS151" s="1"/>
      <c r="BT151" s="1"/>
      <c r="BU151" s="1"/>
      <c r="BV151" s="1"/>
      <c r="BW151" s="1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10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10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10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10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10"/>
      <c r="HD151" s="9"/>
      <c r="HE151" s="9"/>
    </row>
    <row r="152" spans="1:213" s="2" customFormat="1" ht="17.149999999999999" customHeight="1">
      <c r="A152" s="14" t="s">
        <v>139</v>
      </c>
      <c r="B152" s="64">
        <v>501</v>
      </c>
      <c r="C152" s="64">
        <v>501</v>
      </c>
      <c r="D152" s="4">
        <f t="shared" si="46"/>
        <v>1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3512.9</v>
      </c>
      <c r="O152" s="35">
        <v>3036</v>
      </c>
      <c r="P152" s="4">
        <f t="shared" si="47"/>
        <v>0.86424321785419456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5" t="s">
        <v>380</v>
      </c>
      <c r="W152" s="5" t="s">
        <v>380</v>
      </c>
      <c r="X152" s="5" t="s">
        <v>380</v>
      </c>
      <c r="Y152" s="5" t="s">
        <v>380</v>
      </c>
      <c r="Z152" s="5">
        <v>68</v>
      </c>
      <c r="AA152" s="5">
        <v>68</v>
      </c>
      <c r="AB152" s="4">
        <f t="shared" si="48"/>
        <v>1</v>
      </c>
      <c r="AC152" s="5">
        <v>20</v>
      </c>
      <c r="AD152" s="5" t="s">
        <v>360</v>
      </c>
      <c r="AE152" s="5" t="s">
        <v>360</v>
      </c>
      <c r="AF152" s="5" t="s">
        <v>360</v>
      </c>
      <c r="AG152" s="5" t="s">
        <v>360</v>
      </c>
      <c r="AH152" s="5" t="s">
        <v>360</v>
      </c>
      <c r="AI152" s="5" t="s">
        <v>360</v>
      </c>
      <c r="AJ152" s="5" t="s">
        <v>360</v>
      </c>
      <c r="AK152" s="5" t="s">
        <v>360</v>
      </c>
      <c r="AL152" s="5" t="s">
        <v>360</v>
      </c>
      <c r="AM152" s="5" t="s">
        <v>360</v>
      </c>
      <c r="AN152" s="5" t="s">
        <v>360</v>
      </c>
      <c r="AO152" s="5" t="s">
        <v>360</v>
      </c>
      <c r="AP152" s="43">
        <f t="shared" si="56"/>
        <v>0.939663652379642</v>
      </c>
      <c r="AQ152" s="44">
        <v>73</v>
      </c>
      <c r="AR152" s="35">
        <f t="shared" si="49"/>
        <v>39.81818181818182</v>
      </c>
      <c r="AS152" s="35">
        <f t="shared" si="50"/>
        <v>37.4</v>
      </c>
      <c r="AT152" s="35">
        <f t="shared" si="51"/>
        <v>-2.4181818181818215</v>
      </c>
      <c r="AU152" s="35">
        <v>7.7</v>
      </c>
      <c r="AV152" s="35">
        <v>7.7</v>
      </c>
      <c r="AW152" s="35">
        <v>5.0999999999999996</v>
      </c>
      <c r="AX152" s="35">
        <v>7.6</v>
      </c>
      <c r="AY152" s="35">
        <v>6</v>
      </c>
      <c r="AZ152" s="35"/>
      <c r="BA152" s="35">
        <f t="shared" si="52"/>
        <v>3.3</v>
      </c>
      <c r="BB152" s="86"/>
      <c r="BC152" s="35">
        <f t="shared" si="53"/>
        <v>3.3</v>
      </c>
      <c r="BD152" s="35">
        <v>0</v>
      </c>
      <c r="BE152" s="35">
        <f t="shared" si="54"/>
        <v>3.3</v>
      </c>
      <c r="BF152" s="35"/>
      <c r="BG152" s="35">
        <f t="shared" si="55"/>
        <v>3.3</v>
      </c>
      <c r="BH152" s="86"/>
      <c r="BI152" s="86"/>
      <c r="BJ152" s="86"/>
      <c r="BK152" s="86"/>
      <c r="BL152" s="86"/>
      <c r="BM152" s="86"/>
      <c r="BN152" s="35">
        <f t="shared" si="57"/>
        <v>3.3</v>
      </c>
      <c r="BO152" s="70"/>
      <c r="BP152" s="1"/>
      <c r="BQ152" s="1"/>
      <c r="BR152" s="1"/>
      <c r="BS152" s="1"/>
      <c r="BT152" s="1"/>
      <c r="BU152" s="1"/>
      <c r="BV152" s="1"/>
      <c r="BW152" s="1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10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10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10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10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10"/>
      <c r="HD152" s="9"/>
      <c r="HE152" s="9"/>
    </row>
    <row r="153" spans="1:213" s="2" customFormat="1" ht="17.149999999999999" customHeight="1">
      <c r="A153" s="14" t="s">
        <v>140</v>
      </c>
      <c r="B153" s="64">
        <v>0</v>
      </c>
      <c r="C153" s="64">
        <v>0</v>
      </c>
      <c r="D153" s="4">
        <f t="shared" si="46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128.6</v>
      </c>
      <c r="O153" s="35">
        <v>124.7</v>
      </c>
      <c r="P153" s="4">
        <f t="shared" si="47"/>
        <v>0.96967340590979789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5" t="s">
        <v>380</v>
      </c>
      <c r="W153" s="5" t="s">
        <v>380</v>
      </c>
      <c r="X153" s="5" t="s">
        <v>380</v>
      </c>
      <c r="Y153" s="5" t="s">
        <v>380</v>
      </c>
      <c r="Z153" s="5">
        <v>140</v>
      </c>
      <c r="AA153" s="5">
        <v>140</v>
      </c>
      <c r="AB153" s="4">
        <f t="shared" si="48"/>
        <v>1</v>
      </c>
      <c r="AC153" s="5">
        <v>20</v>
      </c>
      <c r="AD153" s="5" t="s">
        <v>360</v>
      </c>
      <c r="AE153" s="5" t="s">
        <v>360</v>
      </c>
      <c r="AF153" s="5" t="s">
        <v>360</v>
      </c>
      <c r="AG153" s="5" t="s">
        <v>360</v>
      </c>
      <c r="AH153" s="5" t="s">
        <v>360</v>
      </c>
      <c r="AI153" s="5" t="s">
        <v>360</v>
      </c>
      <c r="AJ153" s="5" t="s">
        <v>360</v>
      </c>
      <c r="AK153" s="5" t="s">
        <v>360</v>
      </c>
      <c r="AL153" s="5" t="s">
        <v>360</v>
      </c>
      <c r="AM153" s="5" t="s">
        <v>360</v>
      </c>
      <c r="AN153" s="5" t="s">
        <v>360</v>
      </c>
      <c r="AO153" s="5" t="s">
        <v>360</v>
      </c>
      <c r="AP153" s="43">
        <f t="shared" si="56"/>
        <v>0.98483670295489889</v>
      </c>
      <c r="AQ153" s="44">
        <v>1088</v>
      </c>
      <c r="AR153" s="35">
        <f t="shared" si="49"/>
        <v>593.4545454545455</v>
      </c>
      <c r="AS153" s="35">
        <f t="shared" si="50"/>
        <v>584.5</v>
      </c>
      <c r="AT153" s="35">
        <f t="shared" si="51"/>
        <v>-8.9545454545454959</v>
      </c>
      <c r="AU153" s="35">
        <v>107.1</v>
      </c>
      <c r="AV153" s="35">
        <v>119.6</v>
      </c>
      <c r="AW153" s="35">
        <v>94.5</v>
      </c>
      <c r="AX153" s="35">
        <v>83.7</v>
      </c>
      <c r="AY153" s="35">
        <v>52.2</v>
      </c>
      <c r="AZ153" s="35"/>
      <c r="BA153" s="35">
        <f t="shared" si="52"/>
        <v>127.4</v>
      </c>
      <c r="BB153" s="86"/>
      <c r="BC153" s="35">
        <f t="shared" si="53"/>
        <v>127.4</v>
      </c>
      <c r="BD153" s="35">
        <v>0</v>
      </c>
      <c r="BE153" s="35">
        <f t="shared" si="54"/>
        <v>127.4</v>
      </c>
      <c r="BF153" s="35"/>
      <c r="BG153" s="35">
        <f t="shared" si="55"/>
        <v>127.4</v>
      </c>
      <c r="BH153" s="86"/>
      <c r="BI153" s="86"/>
      <c r="BJ153" s="86"/>
      <c r="BK153" s="86"/>
      <c r="BL153" s="86"/>
      <c r="BM153" s="86"/>
      <c r="BN153" s="35">
        <f t="shared" si="57"/>
        <v>127.4</v>
      </c>
      <c r="BO153" s="70"/>
      <c r="BP153" s="1"/>
      <c r="BQ153" s="1"/>
      <c r="BR153" s="1"/>
      <c r="BS153" s="1"/>
      <c r="BT153" s="1"/>
      <c r="BU153" s="1"/>
      <c r="BV153" s="1"/>
      <c r="BW153" s="1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10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10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10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10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10"/>
      <c r="HD153" s="9"/>
      <c r="HE153" s="9"/>
    </row>
    <row r="154" spans="1:213" s="2" customFormat="1" ht="17.149999999999999" customHeight="1">
      <c r="A154" s="18" t="s">
        <v>141</v>
      </c>
      <c r="B154" s="6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35"/>
      <c r="BE154" s="35"/>
      <c r="BF154" s="35"/>
      <c r="BG154" s="35"/>
      <c r="BH154" s="86"/>
      <c r="BI154" s="86"/>
      <c r="BJ154" s="86"/>
      <c r="BK154" s="86"/>
      <c r="BL154" s="86"/>
      <c r="BM154" s="86"/>
      <c r="BN154" s="35"/>
      <c r="BO154" s="70"/>
      <c r="BP154" s="1"/>
      <c r="BQ154" s="1"/>
      <c r="BR154" s="1"/>
      <c r="BS154" s="1"/>
      <c r="BT154" s="1"/>
      <c r="BU154" s="1"/>
      <c r="BV154" s="1"/>
      <c r="BW154" s="1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10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10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10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10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10"/>
      <c r="HD154" s="9"/>
      <c r="HE154" s="9"/>
    </row>
    <row r="155" spans="1:213" s="2" customFormat="1" ht="17.149999999999999" customHeight="1">
      <c r="A155" s="14" t="s">
        <v>142</v>
      </c>
      <c r="B155" s="64">
        <v>3558</v>
      </c>
      <c r="C155" s="64">
        <v>3646.7</v>
      </c>
      <c r="D155" s="4">
        <f t="shared" si="46"/>
        <v>1.0249297358066329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894.5</v>
      </c>
      <c r="O155" s="35">
        <v>1114.2</v>
      </c>
      <c r="P155" s="4">
        <f t="shared" si="47"/>
        <v>1.2045612073784238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5" t="s">
        <v>380</v>
      </c>
      <c r="W155" s="5" t="s">
        <v>380</v>
      </c>
      <c r="X155" s="5" t="s">
        <v>380</v>
      </c>
      <c r="Y155" s="5" t="s">
        <v>380</v>
      </c>
      <c r="Z155" s="5">
        <v>25</v>
      </c>
      <c r="AA155" s="5">
        <v>27</v>
      </c>
      <c r="AB155" s="4">
        <f t="shared" si="48"/>
        <v>1.08</v>
      </c>
      <c r="AC155" s="5">
        <v>20</v>
      </c>
      <c r="AD155" s="5" t="s">
        <v>360</v>
      </c>
      <c r="AE155" s="5" t="s">
        <v>360</v>
      </c>
      <c r="AF155" s="5" t="s">
        <v>360</v>
      </c>
      <c r="AG155" s="5" t="s">
        <v>360</v>
      </c>
      <c r="AH155" s="5" t="s">
        <v>360</v>
      </c>
      <c r="AI155" s="5" t="s">
        <v>360</v>
      </c>
      <c r="AJ155" s="5" t="s">
        <v>360</v>
      </c>
      <c r="AK155" s="5" t="s">
        <v>360</v>
      </c>
      <c r="AL155" s="5" t="s">
        <v>360</v>
      </c>
      <c r="AM155" s="5" t="s">
        <v>360</v>
      </c>
      <c r="AN155" s="5" t="s">
        <v>360</v>
      </c>
      <c r="AO155" s="5" t="s">
        <v>360</v>
      </c>
      <c r="AP155" s="43">
        <f t="shared" si="56"/>
        <v>1.1292416183689253</v>
      </c>
      <c r="AQ155" s="44">
        <v>1460</v>
      </c>
      <c r="AR155" s="35">
        <f t="shared" si="49"/>
        <v>796.36363636363626</v>
      </c>
      <c r="AS155" s="35">
        <f t="shared" si="50"/>
        <v>899.3</v>
      </c>
      <c r="AT155" s="35">
        <f t="shared" si="51"/>
        <v>102.93636363636369</v>
      </c>
      <c r="AU155" s="35">
        <v>155.30000000000001</v>
      </c>
      <c r="AV155" s="35">
        <v>158.6</v>
      </c>
      <c r="AW155" s="35">
        <v>125.4</v>
      </c>
      <c r="AX155" s="35">
        <v>154.30000000000001</v>
      </c>
      <c r="AY155" s="35">
        <v>163.30000000000001</v>
      </c>
      <c r="AZ155" s="35"/>
      <c r="BA155" s="35">
        <f t="shared" si="52"/>
        <v>142.4</v>
      </c>
      <c r="BB155" s="86"/>
      <c r="BC155" s="35">
        <f t="shared" si="53"/>
        <v>142.4</v>
      </c>
      <c r="BD155" s="35">
        <v>0</v>
      </c>
      <c r="BE155" s="35">
        <f t="shared" si="54"/>
        <v>142.4</v>
      </c>
      <c r="BF155" s="35"/>
      <c r="BG155" s="35">
        <f t="shared" si="55"/>
        <v>142.4</v>
      </c>
      <c r="BH155" s="86"/>
      <c r="BI155" s="86"/>
      <c r="BJ155" s="86"/>
      <c r="BK155" s="86"/>
      <c r="BL155" s="86"/>
      <c r="BM155" s="86"/>
      <c r="BN155" s="35">
        <f t="shared" si="57"/>
        <v>142.4</v>
      </c>
      <c r="BO155" s="70"/>
      <c r="BP155" s="1"/>
      <c r="BQ155" s="1"/>
      <c r="BR155" s="1"/>
      <c r="BS155" s="1"/>
      <c r="BT155" s="1"/>
      <c r="BU155" s="1"/>
      <c r="BV155" s="1"/>
      <c r="BW155" s="1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10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10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10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10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10"/>
      <c r="HD155" s="9"/>
      <c r="HE155" s="9"/>
    </row>
    <row r="156" spans="1:213" s="2" customFormat="1" ht="17.149999999999999" customHeight="1">
      <c r="A156" s="14" t="s">
        <v>143</v>
      </c>
      <c r="B156" s="64">
        <v>1237</v>
      </c>
      <c r="C156" s="64">
        <v>1037.7</v>
      </c>
      <c r="D156" s="4">
        <f t="shared" si="46"/>
        <v>0.83888439773645918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2152.1999999999998</v>
      </c>
      <c r="O156" s="35">
        <v>1762.1</v>
      </c>
      <c r="P156" s="4">
        <f t="shared" si="47"/>
        <v>0.81874361118855132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5" t="s">
        <v>380</v>
      </c>
      <c r="W156" s="5" t="s">
        <v>380</v>
      </c>
      <c r="X156" s="5" t="s">
        <v>380</v>
      </c>
      <c r="Y156" s="5" t="s">
        <v>380</v>
      </c>
      <c r="Z156" s="5">
        <v>25</v>
      </c>
      <c r="AA156" s="5">
        <v>27</v>
      </c>
      <c r="AB156" s="4">
        <f t="shared" si="48"/>
        <v>1.08</v>
      </c>
      <c r="AC156" s="5">
        <v>20</v>
      </c>
      <c r="AD156" s="5" t="s">
        <v>360</v>
      </c>
      <c r="AE156" s="5" t="s">
        <v>360</v>
      </c>
      <c r="AF156" s="5" t="s">
        <v>360</v>
      </c>
      <c r="AG156" s="5" t="s">
        <v>360</v>
      </c>
      <c r="AH156" s="5" t="s">
        <v>360</v>
      </c>
      <c r="AI156" s="5" t="s">
        <v>360</v>
      </c>
      <c r="AJ156" s="5" t="s">
        <v>360</v>
      </c>
      <c r="AK156" s="5" t="s">
        <v>360</v>
      </c>
      <c r="AL156" s="5" t="s">
        <v>360</v>
      </c>
      <c r="AM156" s="5" t="s">
        <v>360</v>
      </c>
      <c r="AN156" s="5" t="s">
        <v>360</v>
      </c>
      <c r="AO156" s="5" t="s">
        <v>360</v>
      </c>
      <c r="AP156" s="43">
        <f t="shared" si="56"/>
        <v>0.93709542694340719</v>
      </c>
      <c r="AQ156" s="44">
        <v>793</v>
      </c>
      <c r="AR156" s="35">
        <f t="shared" si="49"/>
        <v>432.54545454545456</v>
      </c>
      <c r="AS156" s="35">
        <f t="shared" si="50"/>
        <v>405.3</v>
      </c>
      <c r="AT156" s="35">
        <f t="shared" si="51"/>
        <v>-27.24545454545455</v>
      </c>
      <c r="AU156" s="35">
        <v>89.6</v>
      </c>
      <c r="AV156" s="35">
        <v>82.3</v>
      </c>
      <c r="AW156" s="35">
        <v>69.3</v>
      </c>
      <c r="AX156" s="35">
        <v>77.3</v>
      </c>
      <c r="AY156" s="35">
        <v>33.4</v>
      </c>
      <c r="AZ156" s="35"/>
      <c r="BA156" s="35">
        <f t="shared" si="52"/>
        <v>53.4</v>
      </c>
      <c r="BB156" s="86"/>
      <c r="BC156" s="35">
        <f t="shared" si="53"/>
        <v>53.4</v>
      </c>
      <c r="BD156" s="35">
        <v>0</v>
      </c>
      <c r="BE156" s="35">
        <f t="shared" si="54"/>
        <v>53.4</v>
      </c>
      <c r="BF156" s="35"/>
      <c r="BG156" s="35">
        <f t="shared" si="55"/>
        <v>53.4</v>
      </c>
      <c r="BH156" s="86"/>
      <c r="BI156" s="86"/>
      <c r="BJ156" s="86"/>
      <c r="BK156" s="86"/>
      <c r="BL156" s="86"/>
      <c r="BM156" s="86"/>
      <c r="BN156" s="35">
        <f t="shared" si="57"/>
        <v>53.4</v>
      </c>
      <c r="BO156" s="70"/>
      <c r="BP156" s="1"/>
      <c r="BQ156" s="1"/>
      <c r="BR156" s="1"/>
      <c r="BS156" s="1"/>
      <c r="BT156" s="1"/>
      <c r="BU156" s="1"/>
      <c r="BV156" s="1"/>
      <c r="BW156" s="1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10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10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10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10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10"/>
      <c r="HD156" s="9"/>
      <c r="HE156" s="9"/>
    </row>
    <row r="157" spans="1:213" s="2" customFormat="1" ht="17.149999999999999" customHeight="1">
      <c r="A157" s="14" t="s">
        <v>144</v>
      </c>
      <c r="B157" s="64">
        <v>7004</v>
      </c>
      <c r="C157" s="64">
        <v>7849.1</v>
      </c>
      <c r="D157" s="4">
        <f t="shared" si="46"/>
        <v>1.1206596230725301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2677.4</v>
      </c>
      <c r="O157" s="35">
        <v>1793.4</v>
      </c>
      <c r="P157" s="4">
        <f t="shared" si="47"/>
        <v>0.66982893852244718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5" t="s">
        <v>380</v>
      </c>
      <c r="W157" s="5" t="s">
        <v>380</v>
      </c>
      <c r="X157" s="5" t="s">
        <v>380</v>
      </c>
      <c r="Y157" s="5" t="s">
        <v>380</v>
      </c>
      <c r="Z157" s="5">
        <v>950</v>
      </c>
      <c r="AA157" s="5">
        <v>1197</v>
      </c>
      <c r="AB157" s="4">
        <f t="shared" si="48"/>
        <v>1.206</v>
      </c>
      <c r="AC157" s="5">
        <v>20</v>
      </c>
      <c r="AD157" s="5" t="s">
        <v>360</v>
      </c>
      <c r="AE157" s="5" t="s">
        <v>360</v>
      </c>
      <c r="AF157" s="5" t="s">
        <v>360</v>
      </c>
      <c r="AG157" s="5" t="s">
        <v>360</v>
      </c>
      <c r="AH157" s="5" t="s">
        <v>360</v>
      </c>
      <c r="AI157" s="5" t="s">
        <v>360</v>
      </c>
      <c r="AJ157" s="5" t="s">
        <v>360</v>
      </c>
      <c r="AK157" s="5" t="s">
        <v>360</v>
      </c>
      <c r="AL157" s="5" t="s">
        <v>360</v>
      </c>
      <c r="AM157" s="5" t="s">
        <v>360</v>
      </c>
      <c r="AN157" s="5" t="s">
        <v>360</v>
      </c>
      <c r="AO157" s="5" t="s">
        <v>360</v>
      </c>
      <c r="AP157" s="43">
        <f t="shared" si="56"/>
        <v>0.95821948635136878</v>
      </c>
      <c r="AQ157" s="44">
        <v>2285</v>
      </c>
      <c r="AR157" s="35">
        <f t="shared" si="49"/>
        <v>1246.3636363636363</v>
      </c>
      <c r="AS157" s="35">
        <f t="shared" si="50"/>
        <v>1194.3</v>
      </c>
      <c r="AT157" s="35">
        <f t="shared" si="51"/>
        <v>-52.063636363636306</v>
      </c>
      <c r="AU157" s="35">
        <v>145</v>
      </c>
      <c r="AV157" s="35">
        <v>170</v>
      </c>
      <c r="AW157" s="35">
        <v>323.39999999999998</v>
      </c>
      <c r="AX157" s="35">
        <v>155</v>
      </c>
      <c r="AY157" s="35">
        <v>176.6</v>
      </c>
      <c r="AZ157" s="35"/>
      <c r="BA157" s="35">
        <f t="shared" si="52"/>
        <v>224.3</v>
      </c>
      <c r="BB157" s="86"/>
      <c r="BC157" s="35">
        <f t="shared" si="53"/>
        <v>224.3</v>
      </c>
      <c r="BD157" s="35">
        <v>0</v>
      </c>
      <c r="BE157" s="35">
        <f t="shared" si="54"/>
        <v>224.3</v>
      </c>
      <c r="BF157" s="35"/>
      <c r="BG157" s="35">
        <f t="shared" si="55"/>
        <v>224.3</v>
      </c>
      <c r="BH157" s="86"/>
      <c r="BI157" s="86"/>
      <c r="BJ157" s="86"/>
      <c r="BK157" s="86"/>
      <c r="BL157" s="86"/>
      <c r="BM157" s="86"/>
      <c r="BN157" s="35">
        <f t="shared" si="57"/>
        <v>224.3</v>
      </c>
      <c r="BO157" s="70"/>
      <c r="BP157" s="1"/>
      <c r="BQ157" s="1"/>
      <c r="BR157" s="1"/>
      <c r="BS157" s="1"/>
      <c r="BT157" s="1"/>
      <c r="BU157" s="1"/>
      <c r="BV157" s="1"/>
      <c r="BW157" s="1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10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10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10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10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10"/>
      <c r="HD157" s="9"/>
      <c r="HE157" s="9"/>
    </row>
    <row r="158" spans="1:213" s="2" customFormat="1" ht="17.149999999999999" customHeight="1">
      <c r="A158" s="14" t="s">
        <v>145</v>
      </c>
      <c r="B158" s="64">
        <v>44783</v>
      </c>
      <c r="C158" s="64">
        <v>44307.4</v>
      </c>
      <c r="D158" s="4">
        <f t="shared" si="46"/>
        <v>0.98937989862224507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2795.9</v>
      </c>
      <c r="O158" s="35">
        <v>2552.5</v>
      </c>
      <c r="P158" s="4">
        <f t="shared" si="47"/>
        <v>0.91294395364641079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5" t="s">
        <v>380</v>
      </c>
      <c r="W158" s="5" t="s">
        <v>380</v>
      </c>
      <c r="X158" s="5" t="s">
        <v>380</v>
      </c>
      <c r="Y158" s="5" t="s">
        <v>380</v>
      </c>
      <c r="Z158" s="5">
        <v>250</v>
      </c>
      <c r="AA158" s="5">
        <v>287</v>
      </c>
      <c r="AB158" s="4">
        <f t="shared" si="48"/>
        <v>1.1479999999999999</v>
      </c>
      <c r="AC158" s="5">
        <v>20</v>
      </c>
      <c r="AD158" s="5" t="s">
        <v>360</v>
      </c>
      <c r="AE158" s="5" t="s">
        <v>360</v>
      </c>
      <c r="AF158" s="5" t="s">
        <v>360</v>
      </c>
      <c r="AG158" s="5" t="s">
        <v>360</v>
      </c>
      <c r="AH158" s="5" t="s">
        <v>360</v>
      </c>
      <c r="AI158" s="5" t="s">
        <v>360</v>
      </c>
      <c r="AJ158" s="5" t="s">
        <v>360</v>
      </c>
      <c r="AK158" s="5" t="s">
        <v>360</v>
      </c>
      <c r="AL158" s="5" t="s">
        <v>360</v>
      </c>
      <c r="AM158" s="5" t="s">
        <v>360</v>
      </c>
      <c r="AN158" s="5" t="s">
        <v>360</v>
      </c>
      <c r="AO158" s="5" t="s">
        <v>360</v>
      </c>
      <c r="AP158" s="43">
        <f t="shared" si="56"/>
        <v>1.0259061903564319</v>
      </c>
      <c r="AQ158" s="44">
        <v>4556</v>
      </c>
      <c r="AR158" s="35">
        <f t="shared" si="49"/>
        <v>2485.090909090909</v>
      </c>
      <c r="AS158" s="35">
        <f t="shared" si="50"/>
        <v>2549.5</v>
      </c>
      <c r="AT158" s="35">
        <f t="shared" si="51"/>
        <v>64.409090909090992</v>
      </c>
      <c r="AU158" s="35">
        <v>270.10000000000002</v>
      </c>
      <c r="AV158" s="35">
        <v>329.4</v>
      </c>
      <c r="AW158" s="35">
        <v>716.1</v>
      </c>
      <c r="AX158" s="35">
        <v>329.8</v>
      </c>
      <c r="AY158" s="35">
        <v>475.1</v>
      </c>
      <c r="AZ158" s="35"/>
      <c r="BA158" s="35">
        <f t="shared" si="52"/>
        <v>429</v>
      </c>
      <c r="BB158" s="86"/>
      <c r="BC158" s="35">
        <f t="shared" si="53"/>
        <v>429</v>
      </c>
      <c r="BD158" s="35">
        <v>0</v>
      </c>
      <c r="BE158" s="35">
        <f t="shared" si="54"/>
        <v>429</v>
      </c>
      <c r="BF158" s="35"/>
      <c r="BG158" s="35">
        <f t="shared" si="55"/>
        <v>429</v>
      </c>
      <c r="BH158" s="86"/>
      <c r="BI158" s="86"/>
      <c r="BJ158" s="86"/>
      <c r="BK158" s="86"/>
      <c r="BL158" s="86"/>
      <c r="BM158" s="86"/>
      <c r="BN158" s="35">
        <f t="shared" si="57"/>
        <v>429</v>
      </c>
      <c r="BO158" s="70"/>
      <c r="BP158" s="1"/>
      <c r="BQ158" s="1"/>
      <c r="BR158" s="1"/>
      <c r="BS158" s="1"/>
      <c r="BT158" s="1"/>
      <c r="BU158" s="1"/>
      <c r="BV158" s="1"/>
      <c r="BW158" s="1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10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10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10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10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10"/>
      <c r="HD158" s="9"/>
      <c r="HE158" s="9"/>
    </row>
    <row r="159" spans="1:213" s="2" customFormat="1" ht="17.149999999999999" customHeight="1">
      <c r="A159" s="14" t="s">
        <v>146</v>
      </c>
      <c r="B159" s="64">
        <v>1107</v>
      </c>
      <c r="C159" s="64">
        <v>1100.5</v>
      </c>
      <c r="D159" s="4">
        <f t="shared" si="46"/>
        <v>0.99412827461607944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6284</v>
      </c>
      <c r="O159" s="35">
        <v>5827.8</v>
      </c>
      <c r="P159" s="4">
        <f t="shared" si="47"/>
        <v>0.92740292807129221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5" t="s">
        <v>380</v>
      </c>
      <c r="W159" s="5" t="s">
        <v>380</v>
      </c>
      <c r="X159" s="5" t="s">
        <v>380</v>
      </c>
      <c r="Y159" s="5" t="s">
        <v>380</v>
      </c>
      <c r="Z159" s="5">
        <v>520</v>
      </c>
      <c r="AA159" s="5">
        <v>288</v>
      </c>
      <c r="AB159" s="4">
        <f t="shared" si="48"/>
        <v>0.55384615384615388</v>
      </c>
      <c r="AC159" s="5">
        <v>20</v>
      </c>
      <c r="AD159" s="5" t="s">
        <v>360</v>
      </c>
      <c r="AE159" s="5" t="s">
        <v>360</v>
      </c>
      <c r="AF159" s="5" t="s">
        <v>360</v>
      </c>
      <c r="AG159" s="5" t="s">
        <v>360</v>
      </c>
      <c r="AH159" s="5" t="s">
        <v>360</v>
      </c>
      <c r="AI159" s="5" t="s">
        <v>360</v>
      </c>
      <c r="AJ159" s="5" t="s">
        <v>360</v>
      </c>
      <c r="AK159" s="5" t="s">
        <v>360</v>
      </c>
      <c r="AL159" s="5" t="s">
        <v>360</v>
      </c>
      <c r="AM159" s="5" t="s">
        <v>360</v>
      </c>
      <c r="AN159" s="5" t="s">
        <v>360</v>
      </c>
      <c r="AO159" s="5" t="s">
        <v>360</v>
      </c>
      <c r="AP159" s="43">
        <f t="shared" si="56"/>
        <v>0.76879162247620703</v>
      </c>
      <c r="AQ159" s="44">
        <v>1687</v>
      </c>
      <c r="AR159" s="35">
        <f t="shared" si="49"/>
        <v>920.18181818181824</v>
      </c>
      <c r="AS159" s="35">
        <f t="shared" si="50"/>
        <v>707.4</v>
      </c>
      <c r="AT159" s="35">
        <f t="shared" si="51"/>
        <v>-212.78181818181827</v>
      </c>
      <c r="AU159" s="35">
        <v>166.3</v>
      </c>
      <c r="AV159" s="35">
        <v>87</v>
      </c>
      <c r="AW159" s="35">
        <v>62.5</v>
      </c>
      <c r="AX159" s="35">
        <v>124.8</v>
      </c>
      <c r="AY159" s="35">
        <v>181.2</v>
      </c>
      <c r="AZ159" s="35">
        <v>104.4</v>
      </c>
      <c r="BA159" s="35">
        <f t="shared" si="52"/>
        <v>-18.8</v>
      </c>
      <c r="BB159" s="86"/>
      <c r="BC159" s="35">
        <f t="shared" si="53"/>
        <v>0</v>
      </c>
      <c r="BD159" s="35">
        <v>0</v>
      </c>
      <c r="BE159" s="35">
        <f t="shared" si="54"/>
        <v>0</v>
      </c>
      <c r="BF159" s="35"/>
      <c r="BG159" s="35">
        <f t="shared" si="55"/>
        <v>0</v>
      </c>
      <c r="BH159" s="86"/>
      <c r="BI159" s="86"/>
      <c r="BJ159" s="86"/>
      <c r="BK159" s="86"/>
      <c r="BL159" s="86"/>
      <c r="BM159" s="86"/>
      <c r="BN159" s="35">
        <f t="shared" si="57"/>
        <v>0</v>
      </c>
      <c r="BO159" s="70"/>
      <c r="BP159" s="1"/>
      <c r="BQ159" s="1"/>
      <c r="BR159" s="1"/>
      <c r="BS159" s="1"/>
      <c r="BT159" s="1"/>
      <c r="BU159" s="1"/>
      <c r="BV159" s="1"/>
      <c r="BW159" s="1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10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10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10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10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10"/>
      <c r="HD159" s="9"/>
      <c r="HE159" s="9"/>
    </row>
    <row r="160" spans="1:213" s="2" customFormat="1" ht="17.149999999999999" customHeight="1">
      <c r="A160" s="14" t="s">
        <v>147</v>
      </c>
      <c r="B160" s="64">
        <v>0</v>
      </c>
      <c r="C160" s="64">
        <v>2063.6999999999998</v>
      </c>
      <c r="D160" s="4">
        <f t="shared" si="46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1783.1</v>
      </c>
      <c r="O160" s="35">
        <v>1948.4</v>
      </c>
      <c r="P160" s="4">
        <f t="shared" si="47"/>
        <v>1.0927037182435086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5" t="s">
        <v>380</v>
      </c>
      <c r="W160" s="5" t="s">
        <v>380</v>
      </c>
      <c r="X160" s="5" t="s">
        <v>380</v>
      </c>
      <c r="Y160" s="5" t="s">
        <v>380</v>
      </c>
      <c r="Z160" s="5">
        <v>658</v>
      </c>
      <c r="AA160" s="5">
        <v>803</v>
      </c>
      <c r="AB160" s="4">
        <f t="shared" si="48"/>
        <v>1.2020364741641336</v>
      </c>
      <c r="AC160" s="5">
        <v>20</v>
      </c>
      <c r="AD160" s="5" t="s">
        <v>360</v>
      </c>
      <c r="AE160" s="5" t="s">
        <v>360</v>
      </c>
      <c r="AF160" s="5" t="s">
        <v>360</v>
      </c>
      <c r="AG160" s="5" t="s">
        <v>360</v>
      </c>
      <c r="AH160" s="5" t="s">
        <v>360</v>
      </c>
      <c r="AI160" s="5" t="s">
        <v>360</v>
      </c>
      <c r="AJ160" s="5" t="s">
        <v>360</v>
      </c>
      <c r="AK160" s="5" t="s">
        <v>360</v>
      </c>
      <c r="AL160" s="5" t="s">
        <v>360</v>
      </c>
      <c r="AM160" s="5" t="s">
        <v>360</v>
      </c>
      <c r="AN160" s="5" t="s">
        <v>360</v>
      </c>
      <c r="AO160" s="5" t="s">
        <v>360</v>
      </c>
      <c r="AP160" s="43">
        <f t="shared" si="56"/>
        <v>1.1473700962038211</v>
      </c>
      <c r="AQ160" s="44">
        <v>843</v>
      </c>
      <c r="AR160" s="35">
        <f t="shared" si="49"/>
        <v>459.81818181818187</v>
      </c>
      <c r="AS160" s="35">
        <f t="shared" si="50"/>
        <v>527.6</v>
      </c>
      <c r="AT160" s="35">
        <f t="shared" si="51"/>
        <v>67.781818181818153</v>
      </c>
      <c r="AU160" s="35">
        <v>60.4</v>
      </c>
      <c r="AV160" s="35">
        <v>93.1</v>
      </c>
      <c r="AW160" s="35">
        <v>92.8</v>
      </c>
      <c r="AX160" s="35">
        <v>86.8</v>
      </c>
      <c r="AY160" s="35">
        <v>77.599999999999994</v>
      </c>
      <c r="AZ160" s="35"/>
      <c r="BA160" s="35">
        <f t="shared" si="52"/>
        <v>116.9</v>
      </c>
      <c r="BB160" s="86"/>
      <c r="BC160" s="35">
        <f t="shared" si="53"/>
        <v>116.9</v>
      </c>
      <c r="BD160" s="35">
        <v>0</v>
      </c>
      <c r="BE160" s="35">
        <f t="shared" si="54"/>
        <v>116.9</v>
      </c>
      <c r="BF160" s="35"/>
      <c r="BG160" s="35">
        <f t="shared" si="55"/>
        <v>116.9</v>
      </c>
      <c r="BH160" s="86"/>
      <c r="BI160" s="86"/>
      <c r="BJ160" s="86"/>
      <c r="BK160" s="86"/>
      <c r="BL160" s="86"/>
      <c r="BM160" s="86"/>
      <c r="BN160" s="35">
        <f t="shared" si="57"/>
        <v>116.9</v>
      </c>
      <c r="BO160" s="70"/>
      <c r="BP160" s="1"/>
      <c r="BQ160" s="1"/>
      <c r="BR160" s="1"/>
      <c r="BS160" s="1"/>
      <c r="BT160" s="1"/>
      <c r="BU160" s="1"/>
      <c r="BV160" s="1"/>
      <c r="BW160" s="1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10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10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10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10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10"/>
      <c r="HD160" s="9"/>
      <c r="HE160" s="9"/>
    </row>
    <row r="161" spans="1:213" s="2" customFormat="1" ht="17.149999999999999" customHeight="1">
      <c r="A161" s="14" t="s">
        <v>148</v>
      </c>
      <c r="B161" s="64">
        <v>130438</v>
      </c>
      <c r="C161" s="64">
        <v>128445.5</v>
      </c>
      <c r="D161" s="4">
        <f t="shared" si="46"/>
        <v>0.98472454346126126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5024.7</v>
      </c>
      <c r="O161" s="35">
        <v>4354.6000000000004</v>
      </c>
      <c r="P161" s="4">
        <f t="shared" si="47"/>
        <v>0.86663880430672491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5" t="s">
        <v>380</v>
      </c>
      <c r="W161" s="5" t="s">
        <v>380</v>
      </c>
      <c r="X161" s="5" t="s">
        <v>380</v>
      </c>
      <c r="Y161" s="5" t="s">
        <v>380</v>
      </c>
      <c r="Z161" s="5">
        <v>140</v>
      </c>
      <c r="AA161" s="5">
        <v>180</v>
      </c>
      <c r="AB161" s="4">
        <f t="shared" si="48"/>
        <v>1.2085714285714286</v>
      </c>
      <c r="AC161" s="5">
        <v>20</v>
      </c>
      <c r="AD161" s="5" t="s">
        <v>360</v>
      </c>
      <c r="AE161" s="5" t="s">
        <v>360</v>
      </c>
      <c r="AF161" s="5" t="s">
        <v>360</v>
      </c>
      <c r="AG161" s="5" t="s">
        <v>360</v>
      </c>
      <c r="AH161" s="5" t="s">
        <v>360</v>
      </c>
      <c r="AI161" s="5" t="s">
        <v>360</v>
      </c>
      <c r="AJ161" s="5" t="s">
        <v>360</v>
      </c>
      <c r="AK161" s="5" t="s">
        <v>360</v>
      </c>
      <c r="AL161" s="5" t="s">
        <v>360</v>
      </c>
      <c r="AM161" s="5" t="s">
        <v>360</v>
      </c>
      <c r="AN161" s="5" t="s">
        <v>360</v>
      </c>
      <c r="AO161" s="5" t="s">
        <v>360</v>
      </c>
      <c r="AP161" s="43">
        <f t="shared" si="56"/>
        <v>1.0317294972193194</v>
      </c>
      <c r="AQ161" s="44">
        <v>2625</v>
      </c>
      <c r="AR161" s="35">
        <f t="shared" si="49"/>
        <v>1431.8181818181818</v>
      </c>
      <c r="AS161" s="35">
        <f t="shared" si="50"/>
        <v>1477.2</v>
      </c>
      <c r="AT161" s="35">
        <f t="shared" si="51"/>
        <v>45.381818181818289</v>
      </c>
      <c r="AU161" s="35">
        <v>128.30000000000001</v>
      </c>
      <c r="AV161" s="35">
        <v>255.7</v>
      </c>
      <c r="AW161" s="35">
        <v>334.4</v>
      </c>
      <c r="AX161" s="35">
        <v>140.5</v>
      </c>
      <c r="AY161" s="35">
        <v>227.7</v>
      </c>
      <c r="AZ161" s="35"/>
      <c r="BA161" s="35">
        <f t="shared" si="52"/>
        <v>390.6</v>
      </c>
      <c r="BB161" s="86"/>
      <c r="BC161" s="35">
        <f t="shared" si="53"/>
        <v>390.6</v>
      </c>
      <c r="BD161" s="35">
        <v>0</v>
      </c>
      <c r="BE161" s="35">
        <f t="shared" si="54"/>
        <v>390.6</v>
      </c>
      <c r="BF161" s="35"/>
      <c r="BG161" s="35">
        <f t="shared" si="55"/>
        <v>390.6</v>
      </c>
      <c r="BH161" s="86"/>
      <c r="BI161" s="86"/>
      <c r="BJ161" s="86"/>
      <c r="BK161" s="86"/>
      <c r="BL161" s="86"/>
      <c r="BM161" s="86"/>
      <c r="BN161" s="35">
        <f t="shared" si="57"/>
        <v>390.6</v>
      </c>
      <c r="BO161" s="70"/>
      <c r="BP161" s="1"/>
      <c r="BQ161" s="1"/>
      <c r="BR161" s="1"/>
      <c r="BS161" s="1"/>
      <c r="BT161" s="1"/>
      <c r="BU161" s="1"/>
      <c r="BV161" s="1"/>
      <c r="BW161" s="1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10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10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10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10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10"/>
      <c r="HD161" s="9"/>
      <c r="HE161" s="9"/>
    </row>
    <row r="162" spans="1:213" s="2" customFormat="1" ht="17.149999999999999" customHeight="1">
      <c r="A162" s="14" t="s">
        <v>149</v>
      </c>
      <c r="B162" s="64">
        <v>838</v>
      </c>
      <c r="C162" s="64">
        <v>853.8</v>
      </c>
      <c r="D162" s="4">
        <f t="shared" si="46"/>
        <v>1.018854415274463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1546.1</v>
      </c>
      <c r="O162" s="35">
        <v>1604</v>
      </c>
      <c r="P162" s="4">
        <f t="shared" si="47"/>
        <v>1.037449065390337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5" t="s">
        <v>380</v>
      </c>
      <c r="W162" s="5" t="s">
        <v>380</v>
      </c>
      <c r="X162" s="5" t="s">
        <v>380</v>
      </c>
      <c r="Y162" s="5" t="s">
        <v>380</v>
      </c>
      <c r="Z162" s="5">
        <v>820</v>
      </c>
      <c r="AA162" s="5">
        <v>829</v>
      </c>
      <c r="AB162" s="4">
        <f t="shared" si="48"/>
        <v>1.0109756097560976</v>
      </c>
      <c r="AC162" s="5">
        <v>20</v>
      </c>
      <c r="AD162" s="5" t="s">
        <v>360</v>
      </c>
      <c r="AE162" s="5" t="s">
        <v>360</v>
      </c>
      <c r="AF162" s="5" t="s">
        <v>360</v>
      </c>
      <c r="AG162" s="5" t="s">
        <v>360</v>
      </c>
      <c r="AH162" s="5" t="s">
        <v>360</v>
      </c>
      <c r="AI162" s="5" t="s">
        <v>360</v>
      </c>
      <c r="AJ162" s="5" t="s">
        <v>360</v>
      </c>
      <c r="AK162" s="5" t="s">
        <v>360</v>
      </c>
      <c r="AL162" s="5" t="s">
        <v>360</v>
      </c>
      <c r="AM162" s="5" t="s">
        <v>360</v>
      </c>
      <c r="AN162" s="5" t="s">
        <v>360</v>
      </c>
      <c r="AO162" s="5" t="s">
        <v>360</v>
      </c>
      <c r="AP162" s="43">
        <f t="shared" si="56"/>
        <v>1.0236170128733557</v>
      </c>
      <c r="AQ162" s="44">
        <v>1966</v>
      </c>
      <c r="AR162" s="35">
        <f t="shared" si="49"/>
        <v>1072.3636363636363</v>
      </c>
      <c r="AS162" s="35">
        <f t="shared" si="50"/>
        <v>1097.7</v>
      </c>
      <c r="AT162" s="35">
        <f t="shared" si="51"/>
        <v>25.336363636363785</v>
      </c>
      <c r="AU162" s="35">
        <v>216.9</v>
      </c>
      <c r="AV162" s="35">
        <v>216</v>
      </c>
      <c r="AW162" s="35">
        <v>166.9</v>
      </c>
      <c r="AX162" s="35">
        <v>152.6</v>
      </c>
      <c r="AY162" s="35">
        <v>212.9</v>
      </c>
      <c r="AZ162" s="35"/>
      <c r="BA162" s="35">
        <f t="shared" si="52"/>
        <v>132.4</v>
      </c>
      <c r="BB162" s="86"/>
      <c r="BC162" s="35">
        <f t="shared" si="53"/>
        <v>132.4</v>
      </c>
      <c r="BD162" s="35">
        <v>0</v>
      </c>
      <c r="BE162" s="35">
        <f t="shared" si="54"/>
        <v>132.4</v>
      </c>
      <c r="BF162" s="35"/>
      <c r="BG162" s="35">
        <f t="shared" si="55"/>
        <v>132.4</v>
      </c>
      <c r="BH162" s="86"/>
      <c r="BI162" s="86"/>
      <c r="BJ162" s="86"/>
      <c r="BK162" s="86"/>
      <c r="BL162" s="86"/>
      <c r="BM162" s="86"/>
      <c r="BN162" s="35">
        <f t="shared" si="57"/>
        <v>132.4</v>
      </c>
      <c r="BO162" s="70"/>
      <c r="BP162" s="1"/>
      <c r="BQ162" s="1"/>
      <c r="BR162" s="1"/>
      <c r="BS162" s="1"/>
      <c r="BT162" s="1"/>
      <c r="BU162" s="1"/>
      <c r="BV162" s="1"/>
      <c r="BW162" s="1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10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10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10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10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10"/>
      <c r="HD162" s="9"/>
      <c r="HE162" s="9"/>
    </row>
    <row r="163" spans="1:213" s="2" customFormat="1" ht="17.149999999999999" customHeight="1">
      <c r="A163" s="14" t="s">
        <v>150</v>
      </c>
      <c r="B163" s="64">
        <v>37426</v>
      </c>
      <c r="C163" s="64">
        <v>37889.599999999999</v>
      </c>
      <c r="D163" s="4">
        <f t="shared" si="46"/>
        <v>1.0123871105648479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1246.5</v>
      </c>
      <c r="O163" s="35">
        <v>1471.4</v>
      </c>
      <c r="P163" s="4">
        <f t="shared" si="47"/>
        <v>1.1804251905334939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5" t="s">
        <v>380</v>
      </c>
      <c r="W163" s="5" t="s">
        <v>380</v>
      </c>
      <c r="X163" s="5" t="s">
        <v>380</v>
      </c>
      <c r="Y163" s="5" t="s">
        <v>380</v>
      </c>
      <c r="Z163" s="5">
        <v>90</v>
      </c>
      <c r="AA163" s="5">
        <v>108</v>
      </c>
      <c r="AB163" s="4">
        <f t="shared" si="48"/>
        <v>1.2</v>
      </c>
      <c r="AC163" s="5">
        <v>20</v>
      </c>
      <c r="AD163" s="5" t="s">
        <v>360</v>
      </c>
      <c r="AE163" s="5" t="s">
        <v>360</v>
      </c>
      <c r="AF163" s="5" t="s">
        <v>360</v>
      </c>
      <c r="AG163" s="5" t="s">
        <v>360</v>
      </c>
      <c r="AH163" s="5" t="s">
        <v>360</v>
      </c>
      <c r="AI163" s="5" t="s">
        <v>360</v>
      </c>
      <c r="AJ163" s="5" t="s">
        <v>360</v>
      </c>
      <c r="AK163" s="5" t="s">
        <v>360</v>
      </c>
      <c r="AL163" s="5" t="s">
        <v>360</v>
      </c>
      <c r="AM163" s="5" t="s">
        <v>360</v>
      </c>
      <c r="AN163" s="5" t="s">
        <v>360</v>
      </c>
      <c r="AO163" s="5" t="s">
        <v>360</v>
      </c>
      <c r="AP163" s="43">
        <f t="shared" si="56"/>
        <v>1.170454208077647</v>
      </c>
      <c r="AQ163" s="44">
        <v>3024</v>
      </c>
      <c r="AR163" s="35">
        <f t="shared" si="49"/>
        <v>1649.4545454545455</v>
      </c>
      <c r="AS163" s="35">
        <f t="shared" si="50"/>
        <v>1930.6</v>
      </c>
      <c r="AT163" s="35">
        <f t="shared" si="51"/>
        <v>281.14545454545441</v>
      </c>
      <c r="AU163" s="35">
        <v>344.2</v>
      </c>
      <c r="AV163" s="35">
        <v>346.8</v>
      </c>
      <c r="AW163" s="35">
        <v>305</v>
      </c>
      <c r="AX163" s="35">
        <v>199.6</v>
      </c>
      <c r="AY163" s="35">
        <v>305.7</v>
      </c>
      <c r="AZ163" s="35"/>
      <c r="BA163" s="35">
        <f t="shared" si="52"/>
        <v>429.3</v>
      </c>
      <c r="BB163" s="86"/>
      <c r="BC163" s="35">
        <f t="shared" si="53"/>
        <v>429.3</v>
      </c>
      <c r="BD163" s="35">
        <v>0</v>
      </c>
      <c r="BE163" s="35">
        <f t="shared" si="54"/>
        <v>429.3</v>
      </c>
      <c r="BF163" s="35"/>
      <c r="BG163" s="35">
        <f t="shared" si="55"/>
        <v>429.3</v>
      </c>
      <c r="BH163" s="86"/>
      <c r="BI163" s="86"/>
      <c r="BJ163" s="86"/>
      <c r="BK163" s="86"/>
      <c r="BL163" s="86"/>
      <c r="BM163" s="86"/>
      <c r="BN163" s="35">
        <f t="shared" si="57"/>
        <v>429.3</v>
      </c>
      <c r="BO163" s="70"/>
      <c r="BP163" s="1"/>
      <c r="BQ163" s="1"/>
      <c r="BR163" s="1"/>
      <c r="BS163" s="1"/>
      <c r="BT163" s="1"/>
      <c r="BU163" s="1"/>
      <c r="BV163" s="1"/>
      <c r="BW163" s="1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10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10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10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10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10"/>
      <c r="HD163" s="9"/>
      <c r="HE163" s="9"/>
    </row>
    <row r="164" spans="1:213" s="2" customFormat="1" ht="17.149999999999999" customHeight="1">
      <c r="A164" s="14" t="s">
        <v>151</v>
      </c>
      <c r="B164" s="64">
        <v>478</v>
      </c>
      <c r="C164" s="64">
        <v>494.5</v>
      </c>
      <c r="D164" s="4">
        <f t="shared" si="46"/>
        <v>1.0345188284518829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769</v>
      </c>
      <c r="O164" s="35">
        <v>687.9</v>
      </c>
      <c r="P164" s="4">
        <f t="shared" si="47"/>
        <v>0.89453836150845245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5" t="s">
        <v>380</v>
      </c>
      <c r="W164" s="5" t="s">
        <v>380</v>
      </c>
      <c r="X164" s="5" t="s">
        <v>380</v>
      </c>
      <c r="Y164" s="5" t="s">
        <v>380</v>
      </c>
      <c r="Z164" s="5">
        <v>530</v>
      </c>
      <c r="AA164" s="5">
        <v>546</v>
      </c>
      <c r="AB164" s="4">
        <f t="shared" si="48"/>
        <v>1.030188679245283</v>
      </c>
      <c r="AC164" s="5">
        <v>20</v>
      </c>
      <c r="AD164" s="5" t="s">
        <v>360</v>
      </c>
      <c r="AE164" s="5" t="s">
        <v>360</v>
      </c>
      <c r="AF164" s="5" t="s">
        <v>360</v>
      </c>
      <c r="AG164" s="5" t="s">
        <v>360</v>
      </c>
      <c r="AH164" s="5" t="s">
        <v>360</v>
      </c>
      <c r="AI164" s="5" t="s">
        <v>360</v>
      </c>
      <c r="AJ164" s="5" t="s">
        <v>360</v>
      </c>
      <c r="AK164" s="5" t="s">
        <v>360</v>
      </c>
      <c r="AL164" s="5" t="s">
        <v>360</v>
      </c>
      <c r="AM164" s="5" t="s">
        <v>360</v>
      </c>
      <c r="AN164" s="5" t="s">
        <v>360</v>
      </c>
      <c r="AO164" s="5" t="s">
        <v>360</v>
      </c>
      <c r="AP164" s="43">
        <f t="shared" si="56"/>
        <v>0.9703807768296473</v>
      </c>
      <c r="AQ164" s="44">
        <v>2271</v>
      </c>
      <c r="AR164" s="35">
        <f t="shared" si="49"/>
        <v>1238.7272727272727</v>
      </c>
      <c r="AS164" s="35">
        <f t="shared" si="50"/>
        <v>1202</v>
      </c>
      <c r="AT164" s="35">
        <f t="shared" si="51"/>
        <v>-36.727272727272748</v>
      </c>
      <c r="AU164" s="35">
        <v>231.5</v>
      </c>
      <c r="AV164" s="35">
        <v>164.1</v>
      </c>
      <c r="AW164" s="35">
        <v>249</v>
      </c>
      <c r="AX164" s="35">
        <v>226.4</v>
      </c>
      <c r="AY164" s="35">
        <v>198.1</v>
      </c>
      <c r="AZ164" s="35"/>
      <c r="BA164" s="35">
        <f t="shared" si="52"/>
        <v>132.9</v>
      </c>
      <c r="BB164" s="86"/>
      <c r="BC164" s="35">
        <f t="shared" si="53"/>
        <v>132.9</v>
      </c>
      <c r="BD164" s="35">
        <v>0</v>
      </c>
      <c r="BE164" s="35">
        <f t="shared" si="54"/>
        <v>132.9</v>
      </c>
      <c r="BF164" s="35"/>
      <c r="BG164" s="35">
        <f t="shared" si="55"/>
        <v>132.9</v>
      </c>
      <c r="BH164" s="86"/>
      <c r="BI164" s="86"/>
      <c r="BJ164" s="86"/>
      <c r="BK164" s="86"/>
      <c r="BL164" s="86"/>
      <c r="BM164" s="86"/>
      <c r="BN164" s="35">
        <f t="shared" si="57"/>
        <v>132.9</v>
      </c>
      <c r="BO164" s="70"/>
      <c r="BP164" s="1"/>
      <c r="BQ164" s="1"/>
      <c r="BR164" s="1"/>
      <c r="BS164" s="1"/>
      <c r="BT164" s="1"/>
      <c r="BU164" s="1"/>
      <c r="BV164" s="1"/>
      <c r="BW164" s="1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10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10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10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10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10"/>
      <c r="HD164" s="9"/>
      <c r="HE164" s="9"/>
    </row>
    <row r="165" spans="1:213" s="2" customFormat="1" ht="17.149999999999999" customHeight="1">
      <c r="A165" s="14" t="s">
        <v>152</v>
      </c>
      <c r="B165" s="64">
        <v>1531</v>
      </c>
      <c r="C165" s="64">
        <v>1593.5</v>
      </c>
      <c r="D165" s="4">
        <f t="shared" si="46"/>
        <v>1.0408229915088179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743</v>
      </c>
      <c r="O165" s="35">
        <v>1051</v>
      </c>
      <c r="P165" s="4">
        <f t="shared" si="47"/>
        <v>1.2214535666218034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5" t="s">
        <v>380</v>
      </c>
      <c r="W165" s="5" t="s">
        <v>380</v>
      </c>
      <c r="X165" s="5" t="s">
        <v>380</v>
      </c>
      <c r="Y165" s="5" t="s">
        <v>380</v>
      </c>
      <c r="Z165" s="5">
        <v>190</v>
      </c>
      <c r="AA165" s="5">
        <v>221</v>
      </c>
      <c r="AB165" s="4">
        <f t="shared" si="48"/>
        <v>1.1631578947368422</v>
      </c>
      <c r="AC165" s="5">
        <v>20</v>
      </c>
      <c r="AD165" s="5" t="s">
        <v>360</v>
      </c>
      <c r="AE165" s="5" t="s">
        <v>360</v>
      </c>
      <c r="AF165" s="5" t="s">
        <v>360</v>
      </c>
      <c r="AG165" s="5" t="s">
        <v>360</v>
      </c>
      <c r="AH165" s="5" t="s">
        <v>360</v>
      </c>
      <c r="AI165" s="5" t="s">
        <v>360</v>
      </c>
      <c r="AJ165" s="5" t="s">
        <v>360</v>
      </c>
      <c r="AK165" s="5" t="s">
        <v>360</v>
      </c>
      <c r="AL165" s="5" t="s">
        <v>360</v>
      </c>
      <c r="AM165" s="5" t="s">
        <v>360</v>
      </c>
      <c r="AN165" s="5" t="s">
        <v>360</v>
      </c>
      <c r="AO165" s="5" t="s">
        <v>360</v>
      </c>
      <c r="AP165" s="43">
        <f t="shared" si="56"/>
        <v>1.1754743152159333</v>
      </c>
      <c r="AQ165" s="44">
        <v>1517</v>
      </c>
      <c r="AR165" s="35">
        <f t="shared" si="49"/>
        <v>827.4545454545455</v>
      </c>
      <c r="AS165" s="35">
        <f t="shared" si="50"/>
        <v>972.7</v>
      </c>
      <c r="AT165" s="35">
        <f t="shared" si="51"/>
        <v>145.24545454545455</v>
      </c>
      <c r="AU165" s="35">
        <v>171</v>
      </c>
      <c r="AV165" s="35">
        <v>111.2</v>
      </c>
      <c r="AW165" s="35">
        <v>200.7</v>
      </c>
      <c r="AX165" s="35">
        <v>166.2</v>
      </c>
      <c r="AY165" s="35">
        <v>85.6</v>
      </c>
      <c r="AZ165" s="35"/>
      <c r="BA165" s="35">
        <f t="shared" si="52"/>
        <v>238</v>
      </c>
      <c r="BB165" s="86"/>
      <c r="BC165" s="35">
        <f t="shared" si="53"/>
        <v>238</v>
      </c>
      <c r="BD165" s="35">
        <v>0</v>
      </c>
      <c r="BE165" s="35">
        <f t="shared" si="54"/>
        <v>238</v>
      </c>
      <c r="BF165" s="35"/>
      <c r="BG165" s="35">
        <f t="shared" si="55"/>
        <v>238</v>
      </c>
      <c r="BH165" s="86"/>
      <c r="BI165" s="86"/>
      <c r="BJ165" s="86"/>
      <c r="BK165" s="86"/>
      <c r="BL165" s="86"/>
      <c r="BM165" s="86"/>
      <c r="BN165" s="35">
        <f t="shared" si="57"/>
        <v>238</v>
      </c>
      <c r="BO165" s="70"/>
      <c r="BP165" s="1"/>
      <c r="BQ165" s="1"/>
      <c r="BR165" s="1"/>
      <c r="BS165" s="1"/>
      <c r="BT165" s="1"/>
      <c r="BU165" s="1"/>
      <c r="BV165" s="1"/>
      <c r="BW165" s="1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10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10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10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10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10"/>
      <c r="HD165" s="9"/>
      <c r="HE165" s="9"/>
    </row>
    <row r="166" spans="1:213" s="2" customFormat="1" ht="17.149999999999999" customHeight="1">
      <c r="A166" s="14" t="s">
        <v>153</v>
      </c>
      <c r="B166" s="64">
        <v>8569885</v>
      </c>
      <c r="C166" s="64">
        <v>7618486.0999999996</v>
      </c>
      <c r="D166" s="4">
        <f t="shared" si="46"/>
        <v>0.88898346943978823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13375.7</v>
      </c>
      <c r="O166" s="35">
        <v>10520.9</v>
      </c>
      <c r="P166" s="4">
        <f t="shared" si="47"/>
        <v>0.78656817960929137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5" t="s">
        <v>380</v>
      </c>
      <c r="W166" s="5" t="s">
        <v>380</v>
      </c>
      <c r="X166" s="5" t="s">
        <v>380</v>
      </c>
      <c r="Y166" s="5" t="s">
        <v>380</v>
      </c>
      <c r="Z166" s="5">
        <v>350</v>
      </c>
      <c r="AA166" s="5">
        <v>423</v>
      </c>
      <c r="AB166" s="4">
        <f t="shared" si="48"/>
        <v>1.2008571428571428</v>
      </c>
      <c r="AC166" s="5">
        <v>20</v>
      </c>
      <c r="AD166" s="5" t="s">
        <v>360</v>
      </c>
      <c r="AE166" s="5" t="s">
        <v>360</v>
      </c>
      <c r="AF166" s="5" t="s">
        <v>360</v>
      </c>
      <c r="AG166" s="5" t="s">
        <v>360</v>
      </c>
      <c r="AH166" s="5" t="s">
        <v>360</v>
      </c>
      <c r="AI166" s="5" t="s">
        <v>360</v>
      </c>
      <c r="AJ166" s="5" t="s">
        <v>360</v>
      </c>
      <c r="AK166" s="5" t="s">
        <v>360</v>
      </c>
      <c r="AL166" s="5" t="s">
        <v>360</v>
      </c>
      <c r="AM166" s="5" t="s">
        <v>360</v>
      </c>
      <c r="AN166" s="5" t="s">
        <v>360</v>
      </c>
      <c r="AO166" s="5" t="s">
        <v>360</v>
      </c>
      <c r="AP166" s="43">
        <f t="shared" si="56"/>
        <v>0.98207608436728056</v>
      </c>
      <c r="AQ166" s="44">
        <v>1671</v>
      </c>
      <c r="AR166" s="35">
        <f t="shared" si="49"/>
        <v>911.4545454545455</v>
      </c>
      <c r="AS166" s="35">
        <f t="shared" si="50"/>
        <v>895.1</v>
      </c>
      <c r="AT166" s="35">
        <f t="shared" si="51"/>
        <v>-16.354545454545473</v>
      </c>
      <c r="AU166" s="35">
        <v>131.6</v>
      </c>
      <c r="AV166" s="35">
        <v>151.5</v>
      </c>
      <c r="AW166" s="35">
        <v>207.9</v>
      </c>
      <c r="AX166" s="35">
        <v>152.5</v>
      </c>
      <c r="AY166" s="35">
        <v>172.1</v>
      </c>
      <c r="AZ166" s="35"/>
      <c r="BA166" s="35">
        <f t="shared" si="52"/>
        <v>79.5</v>
      </c>
      <c r="BB166" s="86"/>
      <c r="BC166" s="35">
        <f t="shared" si="53"/>
        <v>79.5</v>
      </c>
      <c r="BD166" s="35">
        <v>0</v>
      </c>
      <c r="BE166" s="35">
        <f t="shared" si="54"/>
        <v>79.5</v>
      </c>
      <c r="BF166" s="35"/>
      <c r="BG166" s="35">
        <f t="shared" si="55"/>
        <v>79.5</v>
      </c>
      <c r="BH166" s="86"/>
      <c r="BI166" s="86"/>
      <c r="BJ166" s="86"/>
      <c r="BK166" s="86"/>
      <c r="BL166" s="86"/>
      <c r="BM166" s="86"/>
      <c r="BN166" s="35">
        <f t="shared" si="57"/>
        <v>79.5</v>
      </c>
      <c r="BO166" s="70"/>
      <c r="BP166" s="1"/>
      <c r="BQ166" s="1"/>
      <c r="BR166" s="1"/>
      <c r="BS166" s="1"/>
      <c r="BT166" s="1"/>
      <c r="BU166" s="1"/>
      <c r="BV166" s="1"/>
      <c r="BW166" s="1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10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10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10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10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10"/>
      <c r="HD166" s="9"/>
      <c r="HE166" s="9"/>
    </row>
    <row r="167" spans="1:213" s="2" customFormat="1" ht="17.149999999999999" customHeight="1">
      <c r="A167" s="18" t="s">
        <v>154</v>
      </c>
      <c r="B167" s="6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35"/>
      <c r="BE167" s="35"/>
      <c r="BF167" s="35"/>
      <c r="BG167" s="35"/>
      <c r="BH167" s="86"/>
      <c r="BI167" s="86"/>
      <c r="BJ167" s="86"/>
      <c r="BK167" s="86"/>
      <c r="BL167" s="86"/>
      <c r="BM167" s="86"/>
      <c r="BN167" s="35"/>
      <c r="BO167" s="70"/>
      <c r="BP167" s="1"/>
      <c r="BQ167" s="1"/>
      <c r="BR167" s="1"/>
      <c r="BS167" s="1"/>
      <c r="BT167" s="1"/>
      <c r="BU167" s="1"/>
      <c r="BV167" s="1"/>
      <c r="BW167" s="1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10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10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10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10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10"/>
      <c r="HD167" s="9"/>
      <c r="HE167" s="9"/>
    </row>
    <row r="168" spans="1:213" s="2" customFormat="1" ht="17.149999999999999" customHeight="1">
      <c r="A168" s="14" t="s">
        <v>69</v>
      </c>
      <c r="B168" s="64">
        <v>0</v>
      </c>
      <c r="C168" s="64">
        <v>0</v>
      </c>
      <c r="D168" s="4">
        <f t="shared" si="46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756.5</v>
      </c>
      <c r="O168" s="35">
        <v>439.3</v>
      </c>
      <c r="P168" s="4">
        <f t="shared" si="47"/>
        <v>0.58070059484467951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5" t="s">
        <v>380</v>
      </c>
      <c r="W168" s="5" t="s">
        <v>380</v>
      </c>
      <c r="X168" s="5" t="s">
        <v>380</v>
      </c>
      <c r="Y168" s="5" t="s">
        <v>380</v>
      </c>
      <c r="Z168" s="5">
        <v>595</v>
      </c>
      <c r="AA168" s="5">
        <v>639</v>
      </c>
      <c r="AB168" s="4">
        <f t="shared" si="48"/>
        <v>1.0739495798319327</v>
      </c>
      <c r="AC168" s="5">
        <v>20</v>
      </c>
      <c r="AD168" s="5" t="s">
        <v>360</v>
      </c>
      <c r="AE168" s="5" t="s">
        <v>360</v>
      </c>
      <c r="AF168" s="5" t="s">
        <v>360</v>
      </c>
      <c r="AG168" s="5" t="s">
        <v>360</v>
      </c>
      <c r="AH168" s="5" t="s">
        <v>360</v>
      </c>
      <c r="AI168" s="5" t="s">
        <v>360</v>
      </c>
      <c r="AJ168" s="5" t="s">
        <v>360</v>
      </c>
      <c r="AK168" s="5" t="s">
        <v>360</v>
      </c>
      <c r="AL168" s="5" t="s">
        <v>360</v>
      </c>
      <c r="AM168" s="5" t="s">
        <v>360</v>
      </c>
      <c r="AN168" s="5" t="s">
        <v>360</v>
      </c>
      <c r="AO168" s="5" t="s">
        <v>360</v>
      </c>
      <c r="AP168" s="43">
        <f t="shared" si="56"/>
        <v>0.82732508733830612</v>
      </c>
      <c r="AQ168" s="44">
        <v>2131</v>
      </c>
      <c r="AR168" s="35">
        <f t="shared" si="49"/>
        <v>1162.3636363636363</v>
      </c>
      <c r="AS168" s="35">
        <f t="shared" si="50"/>
        <v>961.7</v>
      </c>
      <c r="AT168" s="35">
        <f t="shared" si="51"/>
        <v>-200.66363636363621</v>
      </c>
      <c r="AU168" s="35">
        <v>200.9</v>
      </c>
      <c r="AV168" s="35">
        <v>187.4</v>
      </c>
      <c r="AW168" s="35">
        <v>142.19999999999999</v>
      </c>
      <c r="AX168" s="35">
        <v>88.1</v>
      </c>
      <c r="AY168" s="35">
        <v>78.8</v>
      </c>
      <c r="AZ168" s="35"/>
      <c r="BA168" s="35">
        <f t="shared" si="52"/>
        <v>264.3</v>
      </c>
      <c r="BB168" s="86"/>
      <c r="BC168" s="35">
        <f t="shared" si="53"/>
        <v>264.3</v>
      </c>
      <c r="BD168" s="35">
        <v>0</v>
      </c>
      <c r="BE168" s="35">
        <f t="shared" si="54"/>
        <v>264.3</v>
      </c>
      <c r="BF168" s="35"/>
      <c r="BG168" s="35">
        <f t="shared" si="55"/>
        <v>264.3</v>
      </c>
      <c r="BH168" s="86"/>
      <c r="BI168" s="86"/>
      <c r="BJ168" s="86"/>
      <c r="BK168" s="86"/>
      <c r="BL168" s="86"/>
      <c r="BM168" s="86"/>
      <c r="BN168" s="35">
        <f t="shared" si="57"/>
        <v>264.3</v>
      </c>
      <c r="BO168" s="70"/>
      <c r="BP168" s="1"/>
      <c r="BQ168" s="1"/>
      <c r="BR168" s="1"/>
      <c r="BS168" s="1"/>
      <c r="BT168" s="1"/>
      <c r="BU168" s="1"/>
      <c r="BV168" s="1"/>
      <c r="BW168" s="1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10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10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10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10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10"/>
      <c r="HD168" s="9"/>
      <c r="HE168" s="9"/>
    </row>
    <row r="169" spans="1:213" s="2" customFormat="1" ht="17.149999999999999" customHeight="1">
      <c r="A169" s="14" t="s">
        <v>155</v>
      </c>
      <c r="B169" s="64">
        <v>0</v>
      </c>
      <c r="C169" s="64">
        <v>0</v>
      </c>
      <c r="D169" s="4">
        <f t="shared" si="46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929.8</v>
      </c>
      <c r="O169" s="35">
        <v>366.5</v>
      </c>
      <c r="P169" s="4">
        <f t="shared" si="47"/>
        <v>0.39417078941707895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5" t="s">
        <v>380</v>
      </c>
      <c r="W169" s="5" t="s">
        <v>380</v>
      </c>
      <c r="X169" s="5" t="s">
        <v>380</v>
      </c>
      <c r="Y169" s="5" t="s">
        <v>380</v>
      </c>
      <c r="Z169" s="5">
        <v>100</v>
      </c>
      <c r="AA169" s="5">
        <v>100</v>
      </c>
      <c r="AB169" s="4">
        <f t="shared" si="48"/>
        <v>1</v>
      </c>
      <c r="AC169" s="5">
        <v>20</v>
      </c>
      <c r="AD169" s="5" t="s">
        <v>360</v>
      </c>
      <c r="AE169" s="5" t="s">
        <v>360</v>
      </c>
      <c r="AF169" s="5" t="s">
        <v>360</v>
      </c>
      <c r="AG169" s="5" t="s">
        <v>360</v>
      </c>
      <c r="AH169" s="5" t="s">
        <v>360</v>
      </c>
      <c r="AI169" s="5" t="s">
        <v>360</v>
      </c>
      <c r="AJ169" s="5" t="s">
        <v>360</v>
      </c>
      <c r="AK169" s="5" t="s">
        <v>360</v>
      </c>
      <c r="AL169" s="5" t="s">
        <v>360</v>
      </c>
      <c r="AM169" s="5" t="s">
        <v>360</v>
      </c>
      <c r="AN169" s="5" t="s">
        <v>360</v>
      </c>
      <c r="AO169" s="5" t="s">
        <v>360</v>
      </c>
      <c r="AP169" s="43">
        <f t="shared" si="56"/>
        <v>0.69708539470853947</v>
      </c>
      <c r="AQ169" s="44">
        <v>1749</v>
      </c>
      <c r="AR169" s="35">
        <f t="shared" si="49"/>
        <v>954</v>
      </c>
      <c r="AS169" s="35">
        <f t="shared" si="50"/>
        <v>665</v>
      </c>
      <c r="AT169" s="35">
        <f t="shared" si="51"/>
        <v>-289</v>
      </c>
      <c r="AU169" s="35">
        <v>201.9</v>
      </c>
      <c r="AV169" s="35">
        <v>36.9</v>
      </c>
      <c r="AW169" s="35">
        <v>120.9</v>
      </c>
      <c r="AX169" s="35">
        <v>106.9</v>
      </c>
      <c r="AY169" s="35">
        <v>10.199999999999999</v>
      </c>
      <c r="AZ169" s="35"/>
      <c r="BA169" s="35">
        <f t="shared" si="52"/>
        <v>188.2</v>
      </c>
      <c r="BB169" s="86"/>
      <c r="BC169" s="35">
        <f t="shared" si="53"/>
        <v>188.2</v>
      </c>
      <c r="BD169" s="35">
        <v>0</v>
      </c>
      <c r="BE169" s="35">
        <f t="shared" si="54"/>
        <v>188.2</v>
      </c>
      <c r="BF169" s="35"/>
      <c r="BG169" s="35">
        <f t="shared" si="55"/>
        <v>188.2</v>
      </c>
      <c r="BH169" s="86"/>
      <c r="BI169" s="86"/>
      <c r="BJ169" s="86"/>
      <c r="BK169" s="86"/>
      <c r="BL169" s="86"/>
      <c r="BM169" s="86"/>
      <c r="BN169" s="35">
        <f t="shared" si="57"/>
        <v>188.2</v>
      </c>
      <c r="BO169" s="70"/>
      <c r="BP169" s="1"/>
      <c r="BQ169" s="1"/>
      <c r="BR169" s="1"/>
      <c r="BS169" s="1"/>
      <c r="BT169" s="1"/>
      <c r="BU169" s="1"/>
      <c r="BV169" s="1"/>
      <c r="BW169" s="1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10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10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10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10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10"/>
      <c r="HD169" s="9"/>
      <c r="HE169" s="9"/>
    </row>
    <row r="170" spans="1:213" s="2" customFormat="1" ht="17.149999999999999" customHeight="1">
      <c r="A170" s="14" t="s">
        <v>156</v>
      </c>
      <c r="B170" s="64">
        <v>0</v>
      </c>
      <c r="C170" s="64">
        <v>0</v>
      </c>
      <c r="D170" s="4">
        <f t="shared" si="46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871</v>
      </c>
      <c r="O170" s="35">
        <v>570.4</v>
      </c>
      <c r="P170" s="4">
        <f t="shared" si="47"/>
        <v>0.65487944890929961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5" t="s">
        <v>380</v>
      </c>
      <c r="W170" s="5" t="s">
        <v>380</v>
      </c>
      <c r="X170" s="5" t="s">
        <v>380</v>
      </c>
      <c r="Y170" s="5" t="s">
        <v>380</v>
      </c>
      <c r="Z170" s="5">
        <v>270</v>
      </c>
      <c r="AA170" s="5">
        <v>309</v>
      </c>
      <c r="AB170" s="4">
        <f t="shared" si="48"/>
        <v>1.1444444444444444</v>
      </c>
      <c r="AC170" s="5">
        <v>20</v>
      </c>
      <c r="AD170" s="5" t="s">
        <v>360</v>
      </c>
      <c r="AE170" s="5" t="s">
        <v>360</v>
      </c>
      <c r="AF170" s="5" t="s">
        <v>360</v>
      </c>
      <c r="AG170" s="5" t="s">
        <v>360</v>
      </c>
      <c r="AH170" s="5" t="s">
        <v>360</v>
      </c>
      <c r="AI170" s="5" t="s">
        <v>360</v>
      </c>
      <c r="AJ170" s="5" t="s">
        <v>360</v>
      </c>
      <c r="AK170" s="5" t="s">
        <v>360</v>
      </c>
      <c r="AL170" s="5" t="s">
        <v>360</v>
      </c>
      <c r="AM170" s="5" t="s">
        <v>360</v>
      </c>
      <c r="AN170" s="5" t="s">
        <v>360</v>
      </c>
      <c r="AO170" s="5" t="s">
        <v>360</v>
      </c>
      <c r="AP170" s="43">
        <f t="shared" si="56"/>
        <v>0.89966194667687205</v>
      </c>
      <c r="AQ170" s="44">
        <v>2594</v>
      </c>
      <c r="AR170" s="35">
        <f t="shared" si="49"/>
        <v>1414.909090909091</v>
      </c>
      <c r="AS170" s="35">
        <f t="shared" si="50"/>
        <v>1272.9000000000001</v>
      </c>
      <c r="AT170" s="35">
        <f t="shared" si="51"/>
        <v>-142.0090909090909</v>
      </c>
      <c r="AU170" s="35">
        <v>163.5</v>
      </c>
      <c r="AV170" s="35">
        <v>112</v>
      </c>
      <c r="AW170" s="35">
        <v>281.5</v>
      </c>
      <c r="AX170" s="35">
        <v>67</v>
      </c>
      <c r="AY170" s="35">
        <v>122.8</v>
      </c>
      <c r="AZ170" s="35"/>
      <c r="BA170" s="35">
        <f t="shared" si="52"/>
        <v>526.1</v>
      </c>
      <c r="BB170" s="86"/>
      <c r="BC170" s="35">
        <f t="shared" si="53"/>
        <v>526.1</v>
      </c>
      <c r="BD170" s="35">
        <v>0</v>
      </c>
      <c r="BE170" s="35">
        <f t="shared" si="54"/>
        <v>526.1</v>
      </c>
      <c r="BF170" s="35"/>
      <c r="BG170" s="35">
        <f t="shared" si="55"/>
        <v>526.1</v>
      </c>
      <c r="BH170" s="86"/>
      <c r="BI170" s="86"/>
      <c r="BJ170" s="86"/>
      <c r="BK170" s="86"/>
      <c r="BL170" s="86"/>
      <c r="BM170" s="86"/>
      <c r="BN170" s="35">
        <f t="shared" si="57"/>
        <v>526.1</v>
      </c>
      <c r="BO170" s="70"/>
      <c r="BP170" s="1"/>
      <c r="BQ170" s="1"/>
      <c r="BR170" s="1"/>
      <c r="BS170" s="1"/>
      <c r="BT170" s="1"/>
      <c r="BU170" s="1"/>
      <c r="BV170" s="1"/>
      <c r="BW170" s="1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10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10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10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10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10"/>
      <c r="HD170" s="9"/>
      <c r="HE170" s="9"/>
    </row>
    <row r="171" spans="1:213" s="2" customFormat="1" ht="17.149999999999999" customHeight="1">
      <c r="A171" s="14" t="s">
        <v>157</v>
      </c>
      <c r="B171" s="64">
        <v>0</v>
      </c>
      <c r="C171" s="64">
        <v>0</v>
      </c>
      <c r="D171" s="4">
        <f t="shared" si="46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2227.9</v>
      </c>
      <c r="O171" s="35">
        <v>1761</v>
      </c>
      <c r="P171" s="4">
        <f t="shared" si="47"/>
        <v>0.79043045019973968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5" t="s">
        <v>380</v>
      </c>
      <c r="W171" s="5" t="s">
        <v>380</v>
      </c>
      <c r="X171" s="5" t="s">
        <v>380</v>
      </c>
      <c r="Y171" s="5" t="s">
        <v>380</v>
      </c>
      <c r="Z171" s="5">
        <v>210</v>
      </c>
      <c r="AA171" s="5">
        <v>216</v>
      </c>
      <c r="AB171" s="4">
        <f t="shared" si="48"/>
        <v>1.0285714285714285</v>
      </c>
      <c r="AC171" s="5">
        <v>20</v>
      </c>
      <c r="AD171" s="5" t="s">
        <v>360</v>
      </c>
      <c r="AE171" s="5" t="s">
        <v>360</v>
      </c>
      <c r="AF171" s="5" t="s">
        <v>360</v>
      </c>
      <c r="AG171" s="5" t="s">
        <v>360</v>
      </c>
      <c r="AH171" s="5" t="s">
        <v>360</v>
      </c>
      <c r="AI171" s="5" t="s">
        <v>360</v>
      </c>
      <c r="AJ171" s="5" t="s">
        <v>360</v>
      </c>
      <c r="AK171" s="5" t="s">
        <v>360</v>
      </c>
      <c r="AL171" s="5" t="s">
        <v>360</v>
      </c>
      <c r="AM171" s="5" t="s">
        <v>360</v>
      </c>
      <c r="AN171" s="5" t="s">
        <v>360</v>
      </c>
      <c r="AO171" s="5" t="s">
        <v>360</v>
      </c>
      <c r="AP171" s="43">
        <f t="shared" si="56"/>
        <v>0.90950093938558396</v>
      </c>
      <c r="AQ171" s="44">
        <v>2749</v>
      </c>
      <c r="AR171" s="35">
        <f t="shared" si="49"/>
        <v>1499.4545454545455</v>
      </c>
      <c r="AS171" s="35">
        <f t="shared" si="50"/>
        <v>1363.8</v>
      </c>
      <c r="AT171" s="35">
        <f t="shared" si="51"/>
        <v>-135.65454545454554</v>
      </c>
      <c r="AU171" s="35">
        <v>303.5</v>
      </c>
      <c r="AV171" s="35">
        <v>138.19999999999999</v>
      </c>
      <c r="AW171" s="35">
        <v>333.1</v>
      </c>
      <c r="AX171" s="35">
        <v>154.30000000000001</v>
      </c>
      <c r="AY171" s="35">
        <v>254.9</v>
      </c>
      <c r="AZ171" s="35"/>
      <c r="BA171" s="35">
        <f t="shared" si="52"/>
        <v>179.8</v>
      </c>
      <c r="BB171" s="86"/>
      <c r="BC171" s="35">
        <f t="shared" si="53"/>
        <v>179.8</v>
      </c>
      <c r="BD171" s="35">
        <v>0</v>
      </c>
      <c r="BE171" s="35">
        <f t="shared" si="54"/>
        <v>179.8</v>
      </c>
      <c r="BF171" s="35"/>
      <c r="BG171" s="35">
        <f t="shared" si="55"/>
        <v>179.8</v>
      </c>
      <c r="BH171" s="86"/>
      <c r="BI171" s="86"/>
      <c r="BJ171" s="86"/>
      <c r="BK171" s="86"/>
      <c r="BL171" s="86"/>
      <c r="BM171" s="86"/>
      <c r="BN171" s="35">
        <f t="shared" si="57"/>
        <v>179.8</v>
      </c>
      <c r="BO171" s="70"/>
      <c r="BP171" s="1"/>
      <c r="BQ171" s="1"/>
      <c r="BR171" s="1"/>
      <c r="BS171" s="1"/>
      <c r="BT171" s="1"/>
      <c r="BU171" s="1"/>
      <c r="BV171" s="1"/>
      <c r="BW171" s="1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10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10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10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10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10"/>
      <c r="HD171" s="9"/>
      <c r="HE171" s="9"/>
    </row>
    <row r="172" spans="1:213" s="2" customFormat="1" ht="17.149999999999999" customHeight="1">
      <c r="A172" s="14" t="s">
        <v>158</v>
      </c>
      <c r="B172" s="64">
        <v>608850</v>
      </c>
      <c r="C172" s="64">
        <v>530428</v>
      </c>
      <c r="D172" s="4">
        <f t="shared" si="46"/>
        <v>0.87119651802578635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14549.8</v>
      </c>
      <c r="O172" s="35">
        <v>13495.2</v>
      </c>
      <c r="P172" s="4">
        <f t="shared" si="47"/>
        <v>0.92751790402617229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5" t="s">
        <v>380</v>
      </c>
      <c r="W172" s="5" t="s">
        <v>380</v>
      </c>
      <c r="X172" s="5" t="s">
        <v>380</v>
      </c>
      <c r="Y172" s="5" t="s">
        <v>380</v>
      </c>
      <c r="Z172" s="5">
        <v>1153</v>
      </c>
      <c r="AA172" s="5">
        <v>1099</v>
      </c>
      <c r="AB172" s="4">
        <f t="shared" si="48"/>
        <v>0.95316565481352988</v>
      </c>
      <c r="AC172" s="5">
        <v>20</v>
      </c>
      <c r="AD172" s="5" t="s">
        <v>360</v>
      </c>
      <c r="AE172" s="5" t="s">
        <v>360</v>
      </c>
      <c r="AF172" s="5" t="s">
        <v>360</v>
      </c>
      <c r="AG172" s="5" t="s">
        <v>360</v>
      </c>
      <c r="AH172" s="5" t="s">
        <v>360</v>
      </c>
      <c r="AI172" s="5" t="s">
        <v>360</v>
      </c>
      <c r="AJ172" s="5" t="s">
        <v>360</v>
      </c>
      <c r="AK172" s="5" t="s">
        <v>360</v>
      </c>
      <c r="AL172" s="5" t="s">
        <v>360</v>
      </c>
      <c r="AM172" s="5" t="s">
        <v>360</v>
      </c>
      <c r="AN172" s="5" t="s">
        <v>360</v>
      </c>
      <c r="AO172" s="5" t="s">
        <v>360</v>
      </c>
      <c r="AP172" s="43">
        <f t="shared" si="56"/>
        <v>0.93265897259828834</v>
      </c>
      <c r="AQ172" s="44">
        <v>4290</v>
      </c>
      <c r="AR172" s="35">
        <f t="shared" si="49"/>
        <v>2340</v>
      </c>
      <c r="AS172" s="35">
        <f t="shared" si="50"/>
        <v>2182.4</v>
      </c>
      <c r="AT172" s="35">
        <f t="shared" si="51"/>
        <v>-157.59999999999991</v>
      </c>
      <c r="AU172" s="35">
        <v>464.1</v>
      </c>
      <c r="AV172" s="35">
        <v>337.9</v>
      </c>
      <c r="AW172" s="35">
        <v>306.60000000000002</v>
      </c>
      <c r="AX172" s="35">
        <v>339.4</v>
      </c>
      <c r="AY172" s="35">
        <v>392</v>
      </c>
      <c r="AZ172" s="35"/>
      <c r="BA172" s="35">
        <f t="shared" si="52"/>
        <v>342.4</v>
      </c>
      <c r="BB172" s="86"/>
      <c r="BC172" s="35">
        <f t="shared" si="53"/>
        <v>342.4</v>
      </c>
      <c r="BD172" s="35">
        <v>0</v>
      </c>
      <c r="BE172" s="35">
        <f t="shared" si="54"/>
        <v>342.4</v>
      </c>
      <c r="BF172" s="35"/>
      <c r="BG172" s="35">
        <f t="shared" si="55"/>
        <v>342.4</v>
      </c>
      <c r="BH172" s="86"/>
      <c r="BI172" s="86"/>
      <c r="BJ172" s="86"/>
      <c r="BK172" s="86"/>
      <c r="BL172" s="86"/>
      <c r="BM172" s="86"/>
      <c r="BN172" s="35">
        <f t="shared" si="57"/>
        <v>342.4</v>
      </c>
      <c r="BO172" s="70"/>
      <c r="BP172" s="1"/>
      <c r="BQ172" s="1"/>
      <c r="BR172" s="1"/>
      <c r="BS172" s="1"/>
      <c r="BT172" s="1"/>
      <c r="BU172" s="1"/>
      <c r="BV172" s="1"/>
      <c r="BW172" s="1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10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10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10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10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10"/>
      <c r="HD172" s="9"/>
      <c r="HE172" s="9"/>
    </row>
    <row r="173" spans="1:213" s="2" customFormat="1" ht="17.149999999999999" customHeight="1">
      <c r="A173" s="14" t="s">
        <v>159</v>
      </c>
      <c r="B173" s="64">
        <v>0</v>
      </c>
      <c r="C173" s="64">
        <v>0</v>
      </c>
      <c r="D173" s="4">
        <f t="shared" si="46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908.1</v>
      </c>
      <c r="O173" s="35">
        <v>1067.5999999999999</v>
      </c>
      <c r="P173" s="4">
        <f t="shared" si="47"/>
        <v>1.1756414491796057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5" t="s">
        <v>380</v>
      </c>
      <c r="W173" s="5" t="s">
        <v>380</v>
      </c>
      <c r="X173" s="5" t="s">
        <v>380</v>
      </c>
      <c r="Y173" s="5" t="s">
        <v>380</v>
      </c>
      <c r="Z173" s="5">
        <v>140</v>
      </c>
      <c r="AA173" s="5">
        <v>145</v>
      </c>
      <c r="AB173" s="4">
        <f t="shared" si="48"/>
        <v>1.0357142857142858</v>
      </c>
      <c r="AC173" s="5">
        <v>20</v>
      </c>
      <c r="AD173" s="5" t="s">
        <v>360</v>
      </c>
      <c r="AE173" s="5" t="s">
        <v>360</v>
      </c>
      <c r="AF173" s="5" t="s">
        <v>360</v>
      </c>
      <c r="AG173" s="5" t="s">
        <v>360</v>
      </c>
      <c r="AH173" s="5" t="s">
        <v>360</v>
      </c>
      <c r="AI173" s="5" t="s">
        <v>360</v>
      </c>
      <c r="AJ173" s="5" t="s">
        <v>360</v>
      </c>
      <c r="AK173" s="5" t="s">
        <v>360</v>
      </c>
      <c r="AL173" s="5" t="s">
        <v>360</v>
      </c>
      <c r="AM173" s="5" t="s">
        <v>360</v>
      </c>
      <c r="AN173" s="5" t="s">
        <v>360</v>
      </c>
      <c r="AO173" s="5" t="s">
        <v>360</v>
      </c>
      <c r="AP173" s="43">
        <f t="shared" si="56"/>
        <v>1.1056778674469459</v>
      </c>
      <c r="AQ173" s="44">
        <v>1649</v>
      </c>
      <c r="AR173" s="35">
        <f t="shared" si="49"/>
        <v>899.4545454545455</v>
      </c>
      <c r="AS173" s="35">
        <f t="shared" si="50"/>
        <v>994.5</v>
      </c>
      <c r="AT173" s="35">
        <f t="shared" si="51"/>
        <v>95.045454545454504</v>
      </c>
      <c r="AU173" s="35">
        <v>185.3</v>
      </c>
      <c r="AV173" s="35">
        <v>180.9</v>
      </c>
      <c r="AW173" s="35">
        <v>146.9</v>
      </c>
      <c r="AX173" s="35">
        <v>172.4</v>
      </c>
      <c r="AY173" s="35">
        <v>0</v>
      </c>
      <c r="AZ173" s="35"/>
      <c r="BA173" s="35">
        <f t="shared" si="52"/>
        <v>309</v>
      </c>
      <c r="BB173" s="86"/>
      <c r="BC173" s="35">
        <f t="shared" si="53"/>
        <v>309</v>
      </c>
      <c r="BD173" s="35">
        <v>0</v>
      </c>
      <c r="BE173" s="35">
        <f t="shared" si="54"/>
        <v>309</v>
      </c>
      <c r="BF173" s="35"/>
      <c r="BG173" s="35">
        <f t="shared" si="55"/>
        <v>309</v>
      </c>
      <c r="BH173" s="86"/>
      <c r="BI173" s="86"/>
      <c r="BJ173" s="86"/>
      <c r="BK173" s="86"/>
      <c r="BL173" s="86"/>
      <c r="BM173" s="86"/>
      <c r="BN173" s="35">
        <f t="shared" si="57"/>
        <v>309</v>
      </c>
      <c r="BO173" s="70"/>
      <c r="BP173" s="1"/>
      <c r="BQ173" s="1"/>
      <c r="BR173" s="1"/>
      <c r="BS173" s="1"/>
      <c r="BT173" s="1"/>
      <c r="BU173" s="1"/>
      <c r="BV173" s="1"/>
      <c r="BW173" s="1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10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10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10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10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10"/>
      <c r="HD173" s="9"/>
      <c r="HE173" s="9"/>
    </row>
    <row r="174" spans="1:213" s="2" customFormat="1" ht="17.149999999999999" customHeight="1">
      <c r="A174" s="14" t="s">
        <v>160</v>
      </c>
      <c r="B174" s="64">
        <v>51300</v>
      </c>
      <c r="C174" s="64">
        <v>35557.699999999997</v>
      </c>
      <c r="D174" s="4">
        <f t="shared" si="46"/>
        <v>0.69313255360623771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4976.7</v>
      </c>
      <c r="O174" s="35">
        <v>4695.2</v>
      </c>
      <c r="P174" s="4">
        <f t="shared" si="47"/>
        <v>0.94343641368778508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5" t="s">
        <v>380</v>
      </c>
      <c r="W174" s="5" t="s">
        <v>380</v>
      </c>
      <c r="X174" s="5" t="s">
        <v>380</v>
      </c>
      <c r="Y174" s="5" t="s">
        <v>380</v>
      </c>
      <c r="Z174" s="5">
        <v>160</v>
      </c>
      <c r="AA174" s="5">
        <v>183</v>
      </c>
      <c r="AB174" s="4">
        <f t="shared" si="48"/>
        <v>1.14375</v>
      </c>
      <c r="AC174" s="5">
        <v>20</v>
      </c>
      <c r="AD174" s="5" t="s">
        <v>360</v>
      </c>
      <c r="AE174" s="5" t="s">
        <v>360</v>
      </c>
      <c r="AF174" s="5" t="s">
        <v>360</v>
      </c>
      <c r="AG174" s="5" t="s">
        <v>360</v>
      </c>
      <c r="AH174" s="5" t="s">
        <v>360</v>
      </c>
      <c r="AI174" s="5" t="s">
        <v>360</v>
      </c>
      <c r="AJ174" s="5" t="s">
        <v>360</v>
      </c>
      <c r="AK174" s="5" t="s">
        <v>360</v>
      </c>
      <c r="AL174" s="5" t="s">
        <v>360</v>
      </c>
      <c r="AM174" s="5" t="s">
        <v>360</v>
      </c>
      <c r="AN174" s="5" t="s">
        <v>360</v>
      </c>
      <c r="AO174" s="5" t="s">
        <v>360</v>
      </c>
      <c r="AP174" s="43">
        <f t="shared" si="56"/>
        <v>1.0046531342619309</v>
      </c>
      <c r="AQ174" s="44">
        <v>2294</v>
      </c>
      <c r="AR174" s="35">
        <f t="shared" si="49"/>
        <v>1251.2727272727273</v>
      </c>
      <c r="AS174" s="35">
        <f t="shared" si="50"/>
        <v>1257.0999999999999</v>
      </c>
      <c r="AT174" s="35">
        <f t="shared" si="51"/>
        <v>5.827272727272657</v>
      </c>
      <c r="AU174" s="35">
        <v>225.7</v>
      </c>
      <c r="AV174" s="35">
        <v>151</v>
      </c>
      <c r="AW174" s="35">
        <v>227.7</v>
      </c>
      <c r="AX174" s="35">
        <v>120.9</v>
      </c>
      <c r="AY174" s="35">
        <v>239.7</v>
      </c>
      <c r="AZ174" s="35">
        <v>14.6</v>
      </c>
      <c r="BA174" s="35">
        <f t="shared" si="52"/>
        <v>277.5</v>
      </c>
      <c r="BB174" s="86"/>
      <c r="BC174" s="35">
        <f t="shared" si="53"/>
        <v>277.5</v>
      </c>
      <c r="BD174" s="35">
        <v>0</v>
      </c>
      <c r="BE174" s="35">
        <f t="shared" si="54"/>
        <v>277.5</v>
      </c>
      <c r="BF174" s="35"/>
      <c r="BG174" s="35">
        <f t="shared" si="55"/>
        <v>277.5</v>
      </c>
      <c r="BH174" s="86"/>
      <c r="BI174" s="86"/>
      <c r="BJ174" s="86"/>
      <c r="BK174" s="86"/>
      <c r="BL174" s="86"/>
      <c r="BM174" s="86"/>
      <c r="BN174" s="35">
        <f t="shared" si="57"/>
        <v>277.5</v>
      </c>
      <c r="BO174" s="70"/>
      <c r="BP174" s="1"/>
      <c r="BQ174" s="1"/>
      <c r="BR174" s="1"/>
      <c r="BS174" s="1"/>
      <c r="BT174" s="1"/>
      <c r="BU174" s="1"/>
      <c r="BV174" s="1"/>
      <c r="BW174" s="1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10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10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10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10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10"/>
      <c r="HD174" s="9"/>
      <c r="HE174" s="9"/>
    </row>
    <row r="175" spans="1:213" s="2" customFormat="1" ht="17.149999999999999" customHeight="1">
      <c r="A175" s="14" t="s">
        <v>161</v>
      </c>
      <c r="B175" s="64">
        <v>0</v>
      </c>
      <c r="C175" s="64">
        <v>0</v>
      </c>
      <c r="D175" s="4">
        <f t="shared" si="46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1049.7</v>
      </c>
      <c r="O175" s="35">
        <v>782.7</v>
      </c>
      <c r="P175" s="4">
        <f t="shared" si="47"/>
        <v>0.74564161188911116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5" t="s">
        <v>380</v>
      </c>
      <c r="W175" s="5" t="s">
        <v>380</v>
      </c>
      <c r="X175" s="5" t="s">
        <v>380</v>
      </c>
      <c r="Y175" s="5" t="s">
        <v>380</v>
      </c>
      <c r="Z175" s="5">
        <v>180</v>
      </c>
      <c r="AA175" s="5">
        <v>120</v>
      </c>
      <c r="AB175" s="4">
        <f t="shared" si="48"/>
        <v>0.66666666666666663</v>
      </c>
      <c r="AC175" s="5">
        <v>20</v>
      </c>
      <c r="AD175" s="5" t="s">
        <v>360</v>
      </c>
      <c r="AE175" s="5" t="s">
        <v>360</v>
      </c>
      <c r="AF175" s="5" t="s">
        <v>360</v>
      </c>
      <c r="AG175" s="5" t="s">
        <v>360</v>
      </c>
      <c r="AH175" s="5" t="s">
        <v>360</v>
      </c>
      <c r="AI175" s="5" t="s">
        <v>360</v>
      </c>
      <c r="AJ175" s="5" t="s">
        <v>360</v>
      </c>
      <c r="AK175" s="5" t="s">
        <v>360</v>
      </c>
      <c r="AL175" s="5" t="s">
        <v>360</v>
      </c>
      <c r="AM175" s="5" t="s">
        <v>360</v>
      </c>
      <c r="AN175" s="5" t="s">
        <v>360</v>
      </c>
      <c r="AO175" s="5" t="s">
        <v>360</v>
      </c>
      <c r="AP175" s="43">
        <f t="shared" si="56"/>
        <v>0.70615413927788884</v>
      </c>
      <c r="AQ175" s="44">
        <v>1173</v>
      </c>
      <c r="AR175" s="35">
        <f t="shared" si="49"/>
        <v>639.81818181818187</v>
      </c>
      <c r="AS175" s="35">
        <f t="shared" si="50"/>
        <v>451.8</v>
      </c>
      <c r="AT175" s="35">
        <f t="shared" si="51"/>
        <v>-188.01818181818186</v>
      </c>
      <c r="AU175" s="35">
        <v>125.7</v>
      </c>
      <c r="AV175" s="35">
        <v>130.19999999999999</v>
      </c>
      <c r="AW175" s="35">
        <v>91.4</v>
      </c>
      <c r="AX175" s="35">
        <v>80.7</v>
      </c>
      <c r="AY175" s="35">
        <v>36.4</v>
      </c>
      <c r="AZ175" s="35"/>
      <c r="BA175" s="35">
        <f t="shared" si="52"/>
        <v>-12.6</v>
      </c>
      <c r="BB175" s="86"/>
      <c r="BC175" s="35">
        <f t="shared" si="53"/>
        <v>0</v>
      </c>
      <c r="BD175" s="35">
        <v>0</v>
      </c>
      <c r="BE175" s="35">
        <f t="shared" si="54"/>
        <v>0</v>
      </c>
      <c r="BF175" s="35"/>
      <c r="BG175" s="35">
        <f t="shared" si="55"/>
        <v>0</v>
      </c>
      <c r="BH175" s="86"/>
      <c r="BI175" s="86"/>
      <c r="BJ175" s="86"/>
      <c r="BK175" s="86"/>
      <c r="BL175" s="86"/>
      <c r="BM175" s="86"/>
      <c r="BN175" s="35">
        <f t="shared" si="57"/>
        <v>0</v>
      </c>
      <c r="BO175" s="70"/>
      <c r="BP175" s="1"/>
      <c r="BQ175" s="1"/>
      <c r="BR175" s="1"/>
      <c r="BS175" s="1"/>
      <c r="BT175" s="1"/>
      <c r="BU175" s="1"/>
      <c r="BV175" s="1"/>
      <c r="BW175" s="1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10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10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10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10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10"/>
      <c r="HD175" s="9"/>
      <c r="HE175" s="9"/>
    </row>
    <row r="176" spans="1:213" s="2" customFormat="1" ht="17.149999999999999" customHeight="1">
      <c r="A176" s="14" t="s">
        <v>162</v>
      </c>
      <c r="B176" s="64">
        <v>0</v>
      </c>
      <c r="C176" s="64">
        <v>0</v>
      </c>
      <c r="D176" s="4">
        <f t="shared" si="46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820</v>
      </c>
      <c r="O176" s="35">
        <v>1098.7</v>
      </c>
      <c r="P176" s="4">
        <f t="shared" si="47"/>
        <v>1.2139878048780488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5" t="s">
        <v>380</v>
      </c>
      <c r="W176" s="5" t="s">
        <v>380</v>
      </c>
      <c r="X176" s="5" t="s">
        <v>380</v>
      </c>
      <c r="Y176" s="5" t="s">
        <v>380</v>
      </c>
      <c r="Z176" s="5">
        <v>95</v>
      </c>
      <c r="AA176" s="5">
        <v>95</v>
      </c>
      <c r="AB176" s="4">
        <f t="shared" si="48"/>
        <v>1</v>
      </c>
      <c r="AC176" s="5">
        <v>20</v>
      </c>
      <c r="AD176" s="5" t="s">
        <v>360</v>
      </c>
      <c r="AE176" s="5" t="s">
        <v>360</v>
      </c>
      <c r="AF176" s="5" t="s">
        <v>360</v>
      </c>
      <c r="AG176" s="5" t="s">
        <v>360</v>
      </c>
      <c r="AH176" s="5" t="s">
        <v>360</v>
      </c>
      <c r="AI176" s="5" t="s">
        <v>360</v>
      </c>
      <c r="AJ176" s="5" t="s">
        <v>360</v>
      </c>
      <c r="AK176" s="5" t="s">
        <v>360</v>
      </c>
      <c r="AL176" s="5" t="s">
        <v>360</v>
      </c>
      <c r="AM176" s="5" t="s">
        <v>360</v>
      </c>
      <c r="AN176" s="5" t="s">
        <v>360</v>
      </c>
      <c r="AO176" s="5" t="s">
        <v>360</v>
      </c>
      <c r="AP176" s="43">
        <f t="shared" si="56"/>
        <v>1.1069939024390245</v>
      </c>
      <c r="AQ176" s="44">
        <v>1587</v>
      </c>
      <c r="AR176" s="35">
        <f t="shared" si="49"/>
        <v>865.63636363636374</v>
      </c>
      <c r="AS176" s="35">
        <f t="shared" si="50"/>
        <v>958.3</v>
      </c>
      <c r="AT176" s="35">
        <f t="shared" si="51"/>
        <v>92.663636363636215</v>
      </c>
      <c r="AU176" s="35">
        <v>187.6</v>
      </c>
      <c r="AV176" s="35">
        <v>0</v>
      </c>
      <c r="AW176" s="35">
        <v>240.3</v>
      </c>
      <c r="AX176" s="35">
        <v>87.8</v>
      </c>
      <c r="AY176" s="35">
        <v>187.6</v>
      </c>
      <c r="AZ176" s="35">
        <v>50.4</v>
      </c>
      <c r="BA176" s="35">
        <f t="shared" si="52"/>
        <v>204.6</v>
      </c>
      <c r="BB176" s="86"/>
      <c r="BC176" s="35">
        <f t="shared" si="53"/>
        <v>204.6</v>
      </c>
      <c r="BD176" s="35">
        <v>0</v>
      </c>
      <c r="BE176" s="35">
        <f t="shared" si="54"/>
        <v>204.6</v>
      </c>
      <c r="BF176" s="35"/>
      <c r="BG176" s="35">
        <f t="shared" si="55"/>
        <v>204.6</v>
      </c>
      <c r="BH176" s="86"/>
      <c r="BI176" s="86"/>
      <c r="BJ176" s="86"/>
      <c r="BK176" s="86"/>
      <c r="BL176" s="86"/>
      <c r="BM176" s="86"/>
      <c r="BN176" s="35">
        <f t="shared" si="57"/>
        <v>204.6</v>
      </c>
      <c r="BO176" s="70"/>
      <c r="BP176" s="1"/>
      <c r="BQ176" s="1"/>
      <c r="BR176" s="1"/>
      <c r="BS176" s="1"/>
      <c r="BT176" s="1"/>
      <c r="BU176" s="1"/>
      <c r="BV176" s="1"/>
      <c r="BW176" s="1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10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10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10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10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10"/>
      <c r="HD176" s="9"/>
      <c r="HE176" s="9"/>
    </row>
    <row r="177" spans="1:213" s="2" customFormat="1" ht="17.149999999999999" customHeight="1">
      <c r="A177" s="14" t="s">
        <v>97</v>
      </c>
      <c r="B177" s="64">
        <v>78090</v>
      </c>
      <c r="C177" s="64">
        <v>40918.699999999997</v>
      </c>
      <c r="D177" s="4">
        <f t="shared" si="46"/>
        <v>0.52399410936099367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703.8</v>
      </c>
      <c r="O177" s="35">
        <v>634.6</v>
      </c>
      <c r="P177" s="4">
        <f t="shared" si="47"/>
        <v>0.90167661267405519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5" t="s">
        <v>380</v>
      </c>
      <c r="W177" s="5" t="s">
        <v>380</v>
      </c>
      <c r="X177" s="5" t="s">
        <v>380</v>
      </c>
      <c r="Y177" s="5" t="s">
        <v>380</v>
      </c>
      <c r="Z177" s="5">
        <v>120</v>
      </c>
      <c r="AA177" s="5">
        <v>125</v>
      </c>
      <c r="AB177" s="4">
        <f t="shared" si="48"/>
        <v>1.0416666666666667</v>
      </c>
      <c r="AC177" s="5">
        <v>20</v>
      </c>
      <c r="AD177" s="5" t="s">
        <v>360</v>
      </c>
      <c r="AE177" s="5" t="s">
        <v>360</v>
      </c>
      <c r="AF177" s="5" t="s">
        <v>360</v>
      </c>
      <c r="AG177" s="5" t="s">
        <v>360</v>
      </c>
      <c r="AH177" s="5" t="s">
        <v>360</v>
      </c>
      <c r="AI177" s="5" t="s">
        <v>360</v>
      </c>
      <c r="AJ177" s="5" t="s">
        <v>360</v>
      </c>
      <c r="AK177" s="5" t="s">
        <v>360</v>
      </c>
      <c r="AL177" s="5" t="s">
        <v>360</v>
      </c>
      <c r="AM177" s="5" t="s">
        <v>360</v>
      </c>
      <c r="AN177" s="5" t="s">
        <v>360</v>
      </c>
      <c r="AO177" s="5" t="s">
        <v>360</v>
      </c>
      <c r="AP177" s="43">
        <f t="shared" si="56"/>
        <v>0.92192969185820905</v>
      </c>
      <c r="AQ177" s="44">
        <v>2066</v>
      </c>
      <c r="AR177" s="35">
        <f t="shared" si="49"/>
        <v>1126.909090909091</v>
      </c>
      <c r="AS177" s="35">
        <f t="shared" si="50"/>
        <v>1038.9000000000001</v>
      </c>
      <c r="AT177" s="35">
        <f t="shared" si="51"/>
        <v>-88.009090909090901</v>
      </c>
      <c r="AU177" s="35">
        <v>196</v>
      </c>
      <c r="AV177" s="35">
        <v>106.9</v>
      </c>
      <c r="AW177" s="35">
        <v>281.3</v>
      </c>
      <c r="AX177" s="35">
        <v>66.7</v>
      </c>
      <c r="AY177" s="35">
        <v>114</v>
      </c>
      <c r="AZ177" s="35">
        <v>16</v>
      </c>
      <c r="BA177" s="35">
        <f t="shared" si="52"/>
        <v>258</v>
      </c>
      <c r="BB177" s="86"/>
      <c r="BC177" s="35">
        <f t="shared" si="53"/>
        <v>258</v>
      </c>
      <c r="BD177" s="35">
        <v>0</v>
      </c>
      <c r="BE177" s="35">
        <f t="shared" si="54"/>
        <v>258</v>
      </c>
      <c r="BF177" s="35"/>
      <c r="BG177" s="35">
        <f t="shared" si="55"/>
        <v>258</v>
      </c>
      <c r="BH177" s="86"/>
      <c r="BI177" s="86"/>
      <c r="BJ177" s="86"/>
      <c r="BK177" s="86"/>
      <c r="BL177" s="86"/>
      <c r="BM177" s="86"/>
      <c r="BN177" s="35">
        <f t="shared" si="57"/>
        <v>258</v>
      </c>
      <c r="BO177" s="70"/>
      <c r="BP177" s="1"/>
      <c r="BQ177" s="1"/>
      <c r="BR177" s="1"/>
      <c r="BS177" s="1"/>
      <c r="BT177" s="1"/>
      <c r="BU177" s="1"/>
      <c r="BV177" s="1"/>
      <c r="BW177" s="1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10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10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10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10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10"/>
      <c r="HD177" s="9"/>
      <c r="HE177" s="9"/>
    </row>
    <row r="178" spans="1:213" s="2" customFormat="1" ht="17.149999999999999" customHeight="1">
      <c r="A178" s="14" t="s">
        <v>163</v>
      </c>
      <c r="B178" s="64">
        <v>1616880</v>
      </c>
      <c r="C178" s="64">
        <v>1609603</v>
      </c>
      <c r="D178" s="4">
        <f t="shared" si="46"/>
        <v>0.99549935678590862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3089.6</v>
      </c>
      <c r="O178" s="35">
        <v>2426.4</v>
      </c>
      <c r="P178" s="4">
        <f t="shared" si="47"/>
        <v>0.78534438114966343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5" t="s">
        <v>380</v>
      </c>
      <c r="W178" s="5" t="s">
        <v>380</v>
      </c>
      <c r="X178" s="5" t="s">
        <v>380</v>
      </c>
      <c r="Y178" s="5" t="s">
        <v>380</v>
      </c>
      <c r="Z178" s="5">
        <v>552</v>
      </c>
      <c r="AA178" s="5">
        <v>552</v>
      </c>
      <c r="AB178" s="4">
        <f t="shared" si="48"/>
        <v>1</v>
      </c>
      <c r="AC178" s="5">
        <v>20</v>
      </c>
      <c r="AD178" s="5" t="s">
        <v>360</v>
      </c>
      <c r="AE178" s="5" t="s">
        <v>360</v>
      </c>
      <c r="AF178" s="5" t="s">
        <v>360</v>
      </c>
      <c r="AG178" s="5" t="s">
        <v>360</v>
      </c>
      <c r="AH178" s="5" t="s">
        <v>360</v>
      </c>
      <c r="AI178" s="5" t="s">
        <v>360</v>
      </c>
      <c r="AJ178" s="5" t="s">
        <v>360</v>
      </c>
      <c r="AK178" s="5" t="s">
        <v>360</v>
      </c>
      <c r="AL178" s="5" t="s">
        <v>360</v>
      </c>
      <c r="AM178" s="5" t="s">
        <v>360</v>
      </c>
      <c r="AN178" s="5" t="s">
        <v>360</v>
      </c>
      <c r="AO178" s="5" t="s">
        <v>360</v>
      </c>
      <c r="AP178" s="43">
        <f t="shared" si="56"/>
        <v>0.90409743126495135</v>
      </c>
      <c r="AQ178" s="44">
        <v>2032</v>
      </c>
      <c r="AR178" s="35">
        <f t="shared" si="49"/>
        <v>1108.3636363636363</v>
      </c>
      <c r="AS178" s="35">
        <f t="shared" si="50"/>
        <v>1002.1</v>
      </c>
      <c r="AT178" s="35">
        <f t="shared" si="51"/>
        <v>-106.26363636363624</v>
      </c>
      <c r="AU178" s="35">
        <v>183.3</v>
      </c>
      <c r="AV178" s="35">
        <v>218.5</v>
      </c>
      <c r="AW178" s="35">
        <v>183.8</v>
      </c>
      <c r="AX178" s="35">
        <v>130.19999999999999</v>
      </c>
      <c r="AY178" s="35">
        <v>216.2</v>
      </c>
      <c r="AZ178" s="35"/>
      <c r="BA178" s="35">
        <f t="shared" si="52"/>
        <v>70.099999999999994</v>
      </c>
      <c r="BB178" s="86"/>
      <c r="BC178" s="35">
        <f t="shared" si="53"/>
        <v>70.099999999999994</v>
      </c>
      <c r="BD178" s="35">
        <v>0</v>
      </c>
      <c r="BE178" s="35">
        <f t="shared" si="54"/>
        <v>70.099999999999994</v>
      </c>
      <c r="BF178" s="35"/>
      <c r="BG178" s="35">
        <f t="shared" si="55"/>
        <v>70.099999999999994</v>
      </c>
      <c r="BH178" s="86"/>
      <c r="BI178" s="86"/>
      <c r="BJ178" s="86"/>
      <c r="BK178" s="86"/>
      <c r="BL178" s="86"/>
      <c r="BM178" s="86"/>
      <c r="BN178" s="35">
        <f t="shared" si="57"/>
        <v>70.099999999999994</v>
      </c>
      <c r="BO178" s="70"/>
      <c r="BP178" s="1"/>
      <c r="BQ178" s="1"/>
      <c r="BR178" s="1"/>
      <c r="BS178" s="1"/>
      <c r="BT178" s="1"/>
      <c r="BU178" s="1"/>
      <c r="BV178" s="1"/>
      <c r="BW178" s="1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10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10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10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10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10"/>
      <c r="HD178" s="9"/>
      <c r="HE178" s="9"/>
    </row>
    <row r="179" spans="1:213" s="2" customFormat="1" ht="17.149999999999999" customHeight="1">
      <c r="A179" s="14" t="s">
        <v>164</v>
      </c>
      <c r="B179" s="64">
        <v>122390</v>
      </c>
      <c r="C179" s="64">
        <v>138898.4</v>
      </c>
      <c r="D179" s="4">
        <f t="shared" si="46"/>
        <v>1.1348835689190293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2395.4</v>
      </c>
      <c r="O179" s="35">
        <v>2783.4</v>
      </c>
      <c r="P179" s="4">
        <f t="shared" si="47"/>
        <v>1.1619771228187359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5" t="s">
        <v>380</v>
      </c>
      <c r="W179" s="5" t="s">
        <v>380</v>
      </c>
      <c r="X179" s="5" t="s">
        <v>380</v>
      </c>
      <c r="Y179" s="5" t="s">
        <v>380</v>
      </c>
      <c r="Z179" s="5">
        <v>210</v>
      </c>
      <c r="AA179" s="5">
        <v>215</v>
      </c>
      <c r="AB179" s="4">
        <f t="shared" si="48"/>
        <v>1.0238095238095237</v>
      </c>
      <c r="AC179" s="5">
        <v>20</v>
      </c>
      <c r="AD179" s="5" t="s">
        <v>360</v>
      </c>
      <c r="AE179" s="5" t="s">
        <v>360</v>
      </c>
      <c r="AF179" s="5" t="s">
        <v>360</v>
      </c>
      <c r="AG179" s="5" t="s">
        <v>360</v>
      </c>
      <c r="AH179" s="5" t="s">
        <v>360</v>
      </c>
      <c r="AI179" s="5" t="s">
        <v>360</v>
      </c>
      <c r="AJ179" s="5" t="s">
        <v>360</v>
      </c>
      <c r="AK179" s="5" t="s">
        <v>360</v>
      </c>
      <c r="AL179" s="5" t="s">
        <v>360</v>
      </c>
      <c r="AM179" s="5" t="s">
        <v>360</v>
      </c>
      <c r="AN179" s="5" t="s">
        <v>360</v>
      </c>
      <c r="AO179" s="5" t="s">
        <v>360</v>
      </c>
      <c r="AP179" s="43">
        <f t="shared" si="56"/>
        <v>1.0975589061591187</v>
      </c>
      <c r="AQ179" s="44">
        <v>3300</v>
      </c>
      <c r="AR179" s="35">
        <f t="shared" si="49"/>
        <v>1800</v>
      </c>
      <c r="AS179" s="35">
        <f t="shared" si="50"/>
        <v>1975.6</v>
      </c>
      <c r="AT179" s="35">
        <f t="shared" si="51"/>
        <v>175.59999999999991</v>
      </c>
      <c r="AU179" s="35">
        <v>370.5</v>
      </c>
      <c r="AV179" s="35">
        <v>360</v>
      </c>
      <c r="AW179" s="35">
        <v>284.7</v>
      </c>
      <c r="AX179" s="35">
        <v>355.3</v>
      </c>
      <c r="AY179" s="35">
        <v>372.6</v>
      </c>
      <c r="AZ179" s="35"/>
      <c r="BA179" s="35">
        <f t="shared" si="52"/>
        <v>232.5</v>
      </c>
      <c r="BB179" s="86"/>
      <c r="BC179" s="35">
        <f t="shared" si="53"/>
        <v>232.5</v>
      </c>
      <c r="BD179" s="35">
        <v>0</v>
      </c>
      <c r="BE179" s="35">
        <f t="shared" si="54"/>
        <v>232.5</v>
      </c>
      <c r="BF179" s="35"/>
      <c r="BG179" s="35">
        <f t="shared" si="55"/>
        <v>232.5</v>
      </c>
      <c r="BH179" s="86"/>
      <c r="BI179" s="86"/>
      <c r="BJ179" s="86"/>
      <c r="BK179" s="86"/>
      <c r="BL179" s="86"/>
      <c r="BM179" s="86"/>
      <c r="BN179" s="35">
        <f t="shared" si="57"/>
        <v>232.5</v>
      </c>
      <c r="BO179" s="70"/>
      <c r="BP179" s="1"/>
      <c r="BQ179" s="1"/>
      <c r="BR179" s="1"/>
      <c r="BS179" s="1"/>
      <c r="BT179" s="1"/>
      <c r="BU179" s="1"/>
      <c r="BV179" s="1"/>
      <c r="BW179" s="1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10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10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10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10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10"/>
      <c r="HD179" s="9"/>
      <c r="HE179" s="9"/>
    </row>
    <row r="180" spans="1:213" s="2" customFormat="1" ht="17.149999999999999" customHeight="1">
      <c r="A180" s="14" t="s">
        <v>165</v>
      </c>
      <c r="B180" s="64">
        <v>12460</v>
      </c>
      <c r="C180" s="64">
        <v>8598.9</v>
      </c>
      <c r="D180" s="4">
        <f t="shared" si="46"/>
        <v>0.69012038523274477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1396.1</v>
      </c>
      <c r="O180" s="35">
        <v>1119</v>
      </c>
      <c r="P180" s="4">
        <f t="shared" si="47"/>
        <v>0.80151851586562572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5" t="s">
        <v>380</v>
      </c>
      <c r="W180" s="5" t="s">
        <v>380</v>
      </c>
      <c r="X180" s="5" t="s">
        <v>380</v>
      </c>
      <c r="Y180" s="5" t="s">
        <v>380</v>
      </c>
      <c r="Z180" s="5">
        <v>65</v>
      </c>
      <c r="AA180" s="5">
        <v>87</v>
      </c>
      <c r="AB180" s="4">
        <f t="shared" si="48"/>
        <v>1.2138461538461538</v>
      </c>
      <c r="AC180" s="5">
        <v>20</v>
      </c>
      <c r="AD180" s="5" t="s">
        <v>360</v>
      </c>
      <c r="AE180" s="5" t="s">
        <v>360</v>
      </c>
      <c r="AF180" s="5" t="s">
        <v>360</v>
      </c>
      <c r="AG180" s="5" t="s">
        <v>360</v>
      </c>
      <c r="AH180" s="5" t="s">
        <v>360</v>
      </c>
      <c r="AI180" s="5" t="s">
        <v>360</v>
      </c>
      <c r="AJ180" s="5" t="s">
        <v>360</v>
      </c>
      <c r="AK180" s="5" t="s">
        <v>360</v>
      </c>
      <c r="AL180" s="5" t="s">
        <v>360</v>
      </c>
      <c r="AM180" s="5" t="s">
        <v>360</v>
      </c>
      <c r="AN180" s="5" t="s">
        <v>360</v>
      </c>
      <c r="AO180" s="5" t="s">
        <v>360</v>
      </c>
      <c r="AP180" s="43">
        <f t="shared" si="56"/>
        <v>0.97239767378665143</v>
      </c>
      <c r="AQ180" s="44">
        <v>2100</v>
      </c>
      <c r="AR180" s="35">
        <f t="shared" si="49"/>
        <v>1145.4545454545455</v>
      </c>
      <c r="AS180" s="35">
        <f t="shared" si="50"/>
        <v>1113.8</v>
      </c>
      <c r="AT180" s="35">
        <f t="shared" si="51"/>
        <v>-31.654545454545541</v>
      </c>
      <c r="AU180" s="35">
        <v>214.2</v>
      </c>
      <c r="AV180" s="35">
        <v>86.4</v>
      </c>
      <c r="AW180" s="35">
        <v>259.2</v>
      </c>
      <c r="AX180" s="35">
        <v>217.5</v>
      </c>
      <c r="AY180" s="35">
        <v>128.5</v>
      </c>
      <c r="AZ180" s="35"/>
      <c r="BA180" s="35">
        <f t="shared" si="52"/>
        <v>208</v>
      </c>
      <c r="BB180" s="86"/>
      <c r="BC180" s="35">
        <f t="shared" si="53"/>
        <v>208</v>
      </c>
      <c r="BD180" s="35">
        <v>0</v>
      </c>
      <c r="BE180" s="35">
        <f t="shared" si="54"/>
        <v>208</v>
      </c>
      <c r="BF180" s="35"/>
      <c r="BG180" s="35">
        <f t="shared" si="55"/>
        <v>208</v>
      </c>
      <c r="BH180" s="86"/>
      <c r="BI180" s="86"/>
      <c r="BJ180" s="86"/>
      <c r="BK180" s="86"/>
      <c r="BL180" s="86"/>
      <c r="BM180" s="86"/>
      <c r="BN180" s="35">
        <f t="shared" si="57"/>
        <v>208</v>
      </c>
      <c r="BO180" s="70"/>
      <c r="BP180" s="1"/>
      <c r="BQ180" s="1"/>
      <c r="BR180" s="1"/>
      <c r="BS180" s="1"/>
      <c r="BT180" s="1"/>
      <c r="BU180" s="1"/>
      <c r="BV180" s="1"/>
      <c r="BW180" s="1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10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10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10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10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10"/>
      <c r="HD180" s="9"/>
      <c r="HE180" s="9"/>
    </row>
    <row r="181" spans="1:213" s="2" customFormat="1" ht="17.149999999999999" customHeight="1">
      <c r="A181" s="18" t="s">
        <v>166</v>
      </c>
      <c r="B181" s="6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35"/>
      <c r="BE181" s="35"/>
      <c r="BF181" s="35"/>
      <c r="BG181" s="35"/>
      <c r="BH181" s="86"/>
      <c r="BI181" s="86"/>
      <c r="BJ181" s="86"/>
      <c r="BK181" s="86"/>
      <c r="BL181" s="86"/>
      <c r="BM181" s="86"/>
      <c r="BN181" s="35"/>
      <c r="BO181" s="70"/>
      <c r="BP181" s="1"/>
      <c r="BQ181" s="1"/>
      <c r="BR181" s="1"/>
      <c r="BS181" s="1"/>
      <c r="BT181" s="1"/>
      <c r="BU181" s="1"/>
      <c r="BV181" s="1"/>
      <c r="BW181" s="1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10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10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10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10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10"/>
      <c r="HD181" s="9"/>
      <c r="HE181" s="9"/>
    </row>
    <row r="182" spans="1:213" s="2" customFormat="1" ht="17.149999999999999" customHeight="1">
      <c r="A182" s="14" t="s">
        <v>167</v>
      </c>
      <c r="B182" s="64">
        <v>0</v>
      </c>
      <c r="C182" s="64">
        <v>0</v>
      </c>
      <c r="D182" s="4">
        <f t="shared" si="46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694.9</v>
      </c>
      <c r="O182" s="35">
        <v>491.6</v>
      </c>
      <c r="P182" s="4">
        <f t="shared" si="47"/>
        <v>0.70743991941286521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5" t="s">
        <v>380</v>
      </c>
      <c r="W182" s="5" t="s">
        <v>380</v>
      </c>
      <c r="X182" s="5" t="s">
        <v>380</v>
      </c>
      <c r="Y182" s="5" t="s">
        <v>380</v>
      </c>
      <c r="Z182" s="5">
        <v>524</v>
      </c>
      <c r="AA182" s="5">
        <v>530</v>
      </c>
      <c r="AB182" s="4">
        <f t="shared" si="48"/>
        <v>1.0114503816793894</v>
      </c>
      <c r="AC182" s="5">
        <v>20</v>
      </c>
      <c r="AD182" s="5" t="s">
        <v>360</v>
      </c>
      <c r="AE182" s="5" t="s">
        <v>360</v>
      </c>
      <c r="AF182" s="5" t="s">
        <v>360</v>
      </c>
      <c r="AG182" s="5" t="s">
        <v>360</v>
      </c>
      <c r="AH182" s="5" t="s">
        <v>360</v>
      </c>
      <c r="AI182" s="5" t="s">
        <v>360</v>
      </c>
      <c r="AJ182" s="5" t="s">
        <v>360</v>
      </c>
      <c r="AK182" s="5" t="s">
        <v>360</v>
      </c>
      <c r="AL182" s="5" t="s">
        <v>360</v>
      </c>
      <c r="AM182" s="5" t="s">
        <v>360</v>
      </c>
      <c r="AN182" s="5" t="s">
        <v>360</v>
      </c>
      <c r="AO182" s="5" t="s">
        <v>360</v>
      </c>
      <c r="AP182" s="43">
        <f t="shared" si="56"/>
        <v>0.85944515054612725</v>
      </c>
      <c r="AQ182" s="44">
        <v>1248</v>
      </c>
      <c r="AR182" s="35">
        <f t="shared" si="49"/>
        <v>680.72727272727275</v>
      </c>
      <c r="AS182" s="35">
        <f t="shared" si="50"/>
        <v>585</v>
      </c>
      <c r="AT182" s="35">
        <f t="shared" si="51"/>
        <v>-95.727272727272748</v>
      </c>
      <c r="AU182" s="35">
        <v>13.6</v>
      </c>
      <c r="AV182" s="35">
        <v>74.3</v>
      </c>
      <c r="AW182" s="35">
        <v>106.2</v>
      </c>
      <c r="AX182" s="35">
        <v>87.3</v>
      </c>
      <c r="AY182" s="35">
        <v>147.5</v>
      </c>
      <c r="AZ182" s="35">
        <v>17.7</v>
      </c>
      <c r="BA182" s="35">
        <f t="shared" si="52"/>
        <v>138.4</v>
      </c>
      <c r="BB182" s="86"/>
      <c r="BC182" s="35">
        <f t="shared" si="53"/>
        <v>138.4</v>
      </c>
      <c r="BD182" s="35">
        <v>0</v>
      </c>
      <c r="BE182" s="35">
        <f t="shared" si="54"/>
        <v>138.4</v>
      </c>
      <c r="BF182" s="35"/>
      <c r="BG182" s="35">
        <f t="shared" si="55"/>
        <v>138.4</v>
      </c>
      <c r="BH182" s="86"/>
      <c r="BI182" s="86"/>
      <c r="BJ182" s="86"/>
      <c r="BK182" s="86"/>
      <c r="BL182" s="86"/>
      <c r="BM182" s="86"/>
      <c r="BN182" s="35">
        <f t="shared" si="57"/>
        <v>138.4</v>
      </c>
      <c r="BO182" s="70"/>
      <c r="BP182" s="1"/>
      <c r="BQ182" s="1"/>
      <c r="BR182" s="1"/>
      <c r="BS182" s="1"/>
      <c r="BT182" s="1"/>
      <c r="BU182" s="1"/>
      <c r="BV182" s="1"/>
      <c r="BW182" s="1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10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10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10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10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10"/>
      <c r="HD182" s="9"/>
      <c r="HE182" s="9"/>
    </row>
    <row r="183" spans="1:213" s="2" customFormat="1" ht="17.149999999999999" customHeight="1">
      <c r="A183" s="14" t="s">
        <v>168</v>
      </c>
      <c r="B183" s="64">
        <v>147171</v>
      </c>
      <c r="C183" s="64">
        <v>154235.9</v>
      </c>
      <c r="D183" s="4">
        <f t="shared" si="46"/>
        <v>1.0480047020133043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5811.2</v>
      </c>
      <c r="O183" s="35">
        <v>5319.5</v>
      </c>
      <c r="P183" s="4">
        <f t="shared" si="47"/>
        <v>0.91538752753303965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5" t="s">
        <v>380</v>
      </c>
      <c r="W183" s="5" t="s">
        <v>380</v>
      </c>
      <c r="X183" s="5" t="s">
        <v>380</v>
      </c>
      <c r="Y183" s="5" t="s">
        <v>380</v>
      </c>
      <c r="Z183" s="5">
        <v>349</v>
      </c>
      <c r="AA183" s="5">
        <v>387</v>
      </c>
      <c r="AB183" s="4">
        <f t="shared" si="48"/>
        <v>1.1088825214899714</v>
      </c>
      <c r="AC183" s="5">
        <v>20</v>
      </c>
      <c r="AD183" s="5" t="s">
        <v>360</v>
      </c>
      <c r="AE183" s="5" t="s">
        <v>360</v>
      </c>
      <c r="AF183" s="5" t="s">
        <v>360</v>
      </c>
      <c r="AG183" s="5" t="s">
        <v>360</v>
      </c>
      <c r="AH183" s="5" t="s">
        <v>360</v>
      </c>
      <c r="AI183" s="5" t="s">
        <v>360</v>
      </c>
      <c r="AJ183" s="5" t="s">
        <v>360</v>
      </c>
      <c r="AK183" s="5" t="s">
        <v>360</v>
      </c>
      <c r="AL183" s="5" t="s">
        <v>360</v>
      </c>
      <c r="AM183" s="5" t="s">
        <v>360</v>
      </c>
      <c r="AN183" s="5" t="s">
        <v>360</v>
      </c>
      <c r="AO183" s="5" t="s">
        <v>360</v>
      </c>
      <c r="AP183" s="43">
        <f t="shared" si="56"/>
        <v>1.0161205442339276</v>
      </c>
      <c r="AQ183" s="44">
        <v>2508</v>
      </c>
      <c r="AR183" s="35">
        <f t="shared" si="49"/>
        <v>1368</v>
      </c>
      <c r="AS183" s="35">
        <f t="shared" si="50"/>
        <v>1390.1</v>
      </c>
      <c r="AT183" s="35">
        <f t="shared" si="51"/>
        <v>22.099999999999909</v>
      </c>
      <c r="AU183" s="35">
        <v>242.4</v>
      </c>
      <c r="AV183" s="35">
        <v>192</v>
      </c>
      <c r="AW183" s="35">
        <v>247.7</v>
      </c>
      <c r="AX183" s="35">
        <v>231</v>
      </c>
      <c r="AY183" s="35">
        <v>213.8</v>
      </c>
      <c r="AZ183" s="35"/>
      <c r="BA183" s="35">
        <f t="shared" si="52"/>
        <v>263.2</v>
      </c>
      <c r="BB183" s="86"/>
      <c r="BC183" s="35">
        <f t="shared" si="53"/>
        <v>263.2</v>
      </c>
      <c r="BD183" s="35">
        <v>0</v>
      </c>
      <c r="BE183" s="35">
        <f t="shared" si="54"/>
        <v>263.2</v>
      </c>
      <c r="BF183" s="35"/>
      <c r="BG183" s="35">
        <f t="shared" si="55"/>
        <v>263.2</v>
      </c>
      <c r="BH183" s="86"/>
      <c r="BI183" s="86"/>
      <c r="BJ183" s="86"/>
      <c r="BK183" s="86"/>
      <c r="BL183" s="86"/>
      <c r="BM183" s="86"/>
      <c r="BN183" s="35">
        <f t="shared" si="57"/>
        <v>263.2</v>
      </c>
      <c r="BO183" s="70"/>
      <c r="BP183" s="1"/>
      <c r="BQ183" s="1"/>
      <c r="BR183" s="1"/>
      <c r="BS183" s="1"/>
      <c r="BT183" s="1"/>
      <c r="BU183" s="1"/>
      <c r="BV183" s="1"/>
      <c r="BW183" s="1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10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10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10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10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10"/>
      <c r="HD183" s="9"/>
      <c r="HE183" s="9"/>
    </row>
    <row r="184" spans="1:213" s="2" customFormat="1" ht="17.149999999999999" customHeight="1">
      <c r="A184" s="14" t="s">
        <v>169</v>
      </c>
      <c r="B184" s="64">
        <v>0</v>
      </c>
      <c r="C184" s="64">
        <v>0</v>
      </c>
      <c r="D184" s="4">
        <f t="shared" si="46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382.2</v>
      </c>
      <c r="O184" s="35">
        <v>407.3</v>
      </c>
      <c r="P184" s="4">
        <f t="shared" si="47"/>
        <v>1.0656724228152801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5" t="s">
        <v>380</v>
      </c>
      <c r="W184" s="5" t="s">
        <v>380</v>
      </c>
      <c r="X184" s="5" t="s">
        <v>380</v>
      </c>
      <c r="Y184" s="5" t="s">
        <v>380</v>
      </c>
      <c r="Z184" s="5">
        <v>111</v>
      </c>
      <c r="AA184" s="5">
        <v>115</v>
      </c>
      <c r="AB184" s="4">
        <f t="shared" si="48"/>
        <v>1.0360360360360361</v>
      </c>
      <c r="AC184" s="5">
        <v>20</v>
      </c>
      <c r="AD184" s="5" t="s">
        <v>360</v>
      </c>
      <c r="AE184" s="5" t="s">
        <v>360</v>
      </c>
      <c r="AF184" s="5" t="s">
        <v>360</v>
      </c>
      <c r="AG184" s="5" t="s">
        <v>360</v>
      </c>
      <c r="AH184" s="5" t="s">
        <v>360</v>
      </c>
      <c r="AI184" s="5" t="s">
        <v>360</v>
      </c>
      <c r="AJ184" s="5" t="s">
        <v>360</v>
      </c>
      <c r="AK184" s="5" t="s">
        <v>360</v>
      </c>
      <c r="AL184" s="5" t="s">
        <v>360</v>
      </c>
      <c r="AM184" s="5" t="s">
        <v>360</v>
      </c>
      <c r="AN184" s="5" t="s">
        <v>360</v>
      </c>
      <c r="AO184" s="5" t="s">
        <v>360</v>
      </c>
      <c r="AP184" s="43">
        <f t="shared" si="56"/>
        <v>1.050854229425658</v>
      </c>
      <c r="AQ184" s="44">
        <v>1329</v>
      </c>
      <c r="AR184" s="35">
        <f t="shared" si="49"/>
        <v>724.90909090909088</v>
      </c>
      <c r="AS184" s="35">
        <f t="shared" si="50"/>
        <v>761.8</v>
      </c>
      <c r="AT184" s="35">
        <f t="shared" si="51"/>
        <v>36.890909090909076</v>
      </c>
      <c r="AU184" s="35">
        <v>155.80000000000001</v>
      </c>
      <c r="AV184" s="35">
        <v>120.3</v>
      </c>
      <c r="AW184" s="35">
        <v>120.9</v>
      </c>
      <c r="AX184" s="35">
        <v>124.2</v>
      </c>
      <c r="AY184" s="35">
        <v>63.4</v>
      </c>
      <c r="AZ184" s="35"/>
      <c r="BA184" s="35">
        <f t="shared" si="52"/>
        <v>177.2</v>
      </c>
      <c r="BB184" s="86"/>
      <c r="BC184" s="35">
        <f t="shared" si="53"/>
        <v>177.2</v>
      </c>
      <c r="BD184" s="35">
        <v>0</v>
      </c>
      <c r="BE184" s="35">
        <f t="shared" si="54"/>
        <v>177.2</v>
      </c>
      <c r="BF184" s="35"/>
      <c r="BG184" s="35">
        <f t="shared" si="55"/>
        <v>177.2</v>
      </c>
      <c r="BH184" s="86"/>
      <c r="BI184" s="86"/>
      <c r="BJ184" s="86"/>
      <c r="BK184" s="86"/>
      <c r="BL184" s="86"/>
      <c r="BM184" s="86"/>
      <c r="BN184" s="35">
        <f t="shared" si="57"/>
        <v>177.2</v>
      </c>
      <c r="BO184" s="70"/>
      <c r="BP184" s="1"/>
      <c r="BQ184" s="1"/>
      <c r="BR184" s="1"/>
      <c r="BS184" s="1"/>
      <c r="BT184" s="1"/>
      <c r="BU184" s="1"/>
      <c r="BV184" s="1"/>
      <c r="BW184" s="1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10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10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10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10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10"/>
      <c r="HD184" s="9"/>
      <c r="HE184" s="9"/>
    </row>
    <row r="185" spans="1:213" s="2" customFormat="1" ht="17.149999999999999" customHeight="1">
      <c r="A185" s="14" t="s">
        <v>170</v>
      </c>
      <c r="B185" s="64">
        <v>0</v>
      </c>
      <c r="C185" s="64">
        <v>0</v>
      </c>
      <c r="D185" s="4">
        <f t="shared" ref="D185:D247" si="58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447.5</v>
      </c>
      <c r="O185" s="35">
        <v>443.2</v>
      </c>
      <c r="P185" s="4">
        <f t="shared" ref="P185:P247" si="59">IF(Q185=0,0,IF(N185=0,1,IF(O185&lt;0,0,IF(O185/N185&gt;1.2,IF((O185/N185-1.2)*0.1+1.2&gt;1.3,1.3,(O185/N185-1.2)*0.1+1.2),O185/N185))))</f>
        <v>0.99039106145251399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5" t="s">
        <v>380</v>
      </c>
      <c r="W185" s="5" t="s">
        <v>380</v>
      </c>
      <c r="X185" s="5" t="s">
        <v>380</v>
      </c>
      <c r="Y185" s="5" t="s">
        <v>380</v>
      </c>
      <c r="Z185" s="5">
        <v>168</v>
      </c>
      <c r="AA185" s="5">
        <v>103</v>
      </c>
      <c r="AB185" s="4">
        <f t="shared" ref="AB185:AB247" si="60">IF(AC185=0,0,IF(Z185=0,1,IF(AA185&lt;0,0,IF(AA185/Z185&gt;1.2,IF((AA185/Z185-1.2)*0.1+1.2&gt;1.3,1.3,(AA185/Z185-1.2)*0.1+1.2),AA185/Z185))))</f>
        <v>0.61309523809523814</v>
      </c>
      <c r="AC185" s="5">
        <v>20</v>
      </c>
      <c r="AD185" s="5" t="s">
        <v>360</v>
      </c>
      <c r="AE185" s="5" t="s">
        <v>360</v>
      </c>
      <c r="AF185" s="5" t="s">
        <v>360</v>
      </c>
      <c r="AG185" s="5" t="s">
        <v>360</v>
      </c>
      <c r="AH185" s="5" t="s">
        <v>360</v>
      </c>
      <c r="AI185" s="5" t="s">
        <v>360</v>
      </c>
      <c r="AJ185" s="5" t="s">
        <v>360</v>
      </c>
      <c r="AK185" s="5" t="s">
        <v>360</v>
      </c>
      <c r="AL185" s="5" t="s">
        <v>360</v>
      </c>
      <c r="AM185" s="5" t="s">
        <v>360</v>
      </c>
      <c r="AN185" s="5" t="s">
        <v>360</v>
      </c>
      <c r="AO185" s="5" t="s">
        <v>360</v>
      </c>
      <c r="AP185" s="43">
        <f t="shared" si="56"/>
        <v>0.80174314977387606</v>
      </c>
      <c r="AQ185" s="44">
        <v>633</v>
      </c>
      <c r="AR185" s="35">
        <f t="shared" ref="AR185:AR247" si="61">AQ185/11*6</f>
        <v>345.27272727272725</v>
      </c>
      <c r="AS185" s="35">
        <f t="shared" ref="AS185:AS247" si="62">ROUND(AP185*AR185,1)</f>
        <v>276.8</v>
      </c>
      <c r="AT185" s="35">
        <f t="shared" ref="AT185:AT247" si="63">AS185-AR185</f>
        <v>-68.472727272727241</v>
      </c>
      <c r="AU185" s="35">
        <v>56.5</v>
      </c>
      <c r="AV185" s="35">
        <v>12.5</v>
      </c>
      <c r="AW185" s="35">
        <v>81.3</v>
      </c>
      <c r="AX185" s="35">
        <v>55.9</v>
      </c>
      <c r="AY185" s="35">
        <v>60.1</v>
      </c>
      <c r="AZ185" s="35"/>
      <c r="BA185" s="35">
        <f t="shared" ref="BA185:BA247" si="64">ROUND(AS185-SUM(AU185:AZ185),1)</f>
        <v>10.5</v>
      </c>
      <c r="BB185" s="86"/>
      <c r="BC185" s="35">
        <f t="shared" ref="BC185:BC247" si="65">IF(OR(BA185&lt;0,BB185="+"),0,BA185)</f>
        <v>10.5</v>
      </c>
      <c r="BD185" s="35">
        <v>0</v>
      </c>
      <c r="BE185" s="35">
        <f t="shared" ref="BE185:BE247" si="66">ROUND(BC185+BD185,1)</f>
        <v>10.5</v>
      </c>
      <c r="BF185" s="35"/>
      <c r="BG185" s="35">
        <f t="shared" ref="BG185:BG247" si="67">IF((BE185-BF185)&gt;0,ROUND(BE185-BF185,1),0)</f>
        <v>10.5</v>
      </c>
      <c r="BH185" s="86"/>
      <c r="BI185" s="86"/>
      <c r="BJ185" s="86"/>
      <c r="BK185" s="86"/>
      <c r="BL185" s="86"/>
      <c r="BM185" s="86"/>
      <c r="BN185" s="35">
        <f t="shared" si="57"/>
        <v>10.5</v>
      </c>
      <c r="BO185" s="70"/>
      <c r="BP185" s="1"/>
      <c r="BQ185" s="1"/>
      <c r="BR185" s="1"/>
      <c r="BS185" s="1"/>
      <c r="BT185" s="1"/>
      <c r="BU185" s="1"/>
      <c r="BV185" s="1"/>
      <c r="BW185" s="1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10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10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10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10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10"/>
      <c r="HD185" s="9"/>
      <c r="HE185" s="9"/>
    </row>
    <row r="186" spans="1:213" s="2" customFormat="1" ht="17.149999999999999" customHeight="1">
      <c r="A186" s="14" t="s">
        <v>171</v>
      </c>
      <c r="B186" s="64">
        <v>0</v>
      </c>
      <c r="C186" s="64">
        <v>0</v>
      </c>
      <c r="D186" s="4">
        <f t="shared" si="58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1447.4</v>
      </c>
      <c r="O186" s="35">
        <v>736.5</v>
      </c>
      <c r="P186" s="4">
        <f t="shared" si="59"/>
        <v>0.50884344341578003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5" t="s">
        <v>380</v>
      </c>
      <c r="W186" s="5" t="s">
        <v>380</v>
      </c>
      <c r="X186" s="5" t="s">
        <v>380</v>
      </c>
      <c r="Y186" s="5" t="s">
        <v>380</v>
      </c>
      <c r="Z186" s="5">
        <v>69</v>
      </c>
      <c r="AA186" s="5">
        <v>80</v>
      </c>
      <c r="AB186" s="4">
        <f t="shared" si="60"/>
        <v>1.1594202898550725</v>
      </c>
      <c r="AC186" s="5">
        <v>20</v>
      </c>
      <c r="AD186" s="5" t="s">
        <v>360</v>
      </c>
      <c r="AE186" s="5" t="s">
        <v>360</v>
      </c>
      <c r="AF186" s="5" t="s">
        <v>360</v>
      </c>
      <c r="AG186" s="5" t="s">
        <v>360</v>
      </c>
      <c r="AH186" s="5" t="s">
        <v>360</v>
      </c>
      <c r="AI186" s="5" t="s">
        <v>360</v>
      </c>
      <c r="AJ186" s="5" t="s">
        <v>360</v>
      </c>
      <c r="AK186" s="5" t="s">
        <v>360</v>
      </c>
      <c r="AL186" s="5" t="s">
        <v>360</v>
      </c>
      <c r="AM186" s="5" t="s">
        <v>360</v>
      </c>
      <c r="AN186" s="5" t="s">
        <v>360</v>
      </c>
      <c r="AO186" s="5" t="s">
        <v>360</v>
      </c>
      <c r="AP186" s="43">
        <f t="shared" ref="AP186:AP249" si="68">(D186*E186+P186*Q186+AB186*AC186)/(E186+Q186+AC186)</f>
        <v>0.83413186663542616</v>
      </c>
      <c r="AQ186" s="44">
        <v>740</v>
      </c>
      <c r="AR186" s="35">
        <f t="shared" si="61"/>
        <v>403.63636363636363</v>
      </c>
      <c r="AS186" s="35">
        <f t="shared" si="62"/>
        <v>336.7</v>
      </c>
      <c r="AT186" s="35">
        <f t="shared" si="63"/>
        <v>-66.936363636363637</v>
      </c>
      <c r="AU186" s="35">
        <v>35.9</v>
      </c>
      <c r="AV186" s="35">
        <v>22.4</v>
      </c>
      <c r="AW186" s="35">
        <v>129.69999999999999</v>
      </c>
      <c r="AX186" s="35">
        <v>27.4</v>
      </c>
      <c r="AY186" s="35">
        <v>31.6</v>
      </c>
      <c r="AZ186" s="35"/>
      <c r="BA186" s="35">
        <f t="shared" si="64"/>
        <v>89.7</v>
      </c>
      <c r="BB186" s="86"/>
      <c r="BC186" s="35">
        <f t="shared" si="65"/>
        <v>89.7</v>
      </c>
      <c r="BD186" s="35">
        <v>0</v>
      </c>
      <c r="BE186" s="35">
        <f t="shared" si="66"/>
        <v>89.7</v>
      </c>
      <c r="BF186" s="35"/>
      <c r="BG186" s="35">
        <f t="shared" si="67"/>
        <v>89.7</v>
      </c>
      <c r="BH186" s="86"/>
      <c r="BI186" s="86"/>
      <c r="BJ186" s="86"/>
      <c r="BK186" s="86"/>
      <c r="BL186" s="86"/>
      <c r="BM186" s="86"/>
      <c r="BN186" s="35">
        <f t="shared" si="57"/>
        <v>89.7</v>
      </c>
      <c r="BO186" s="70"/>
      <c r="BP186" s="1"/>
      <c r="BQ186" s="1"/>
      <c r="BR186" s="1"/>
      <c r="BS186" s="1"/>
      <c r="BT186" s="1"/>
      <c r="BU186" s="1"/>
      <c r="BV186" s="1"/>
      <c r="BW186" s="1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10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10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10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10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10"/>
      <c r="HD186" s="9"/>
      <c r="HE186" s="9"/>
    </row>
    <row r="187" spans="1:213" s="2" customFormat="1" ht="17.149999999999999" customHeight="1">
      <c r="A187" s="14" t="s">
        <v>172</v>
      </c>
      <c r="B187" s="64">
        <v>0</v>
      </c>
      <c r="C187" s="64">
        <v>0</v>
      </c>
      <c r="D187" s="4">
        <f t="shared" si="58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985.5</v>
      </c>
      <c r="O187" s="35">
        <v>849.6</v>
      </c>
      <c r="P187" s="4">
        <f t="shared" si="59"/>
        <v>0.86210045662100454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5" t="s">
        <v>380</v>
      </c>
      <c r="W187" s="5" t="s">
        <v>380</v>
      </c>
      <c r="X187" s="5" t="s">
        <v>380</v>
      </c>
      <c r="Y187" s="5" t="s">
        <v>380</v>
      </c>
      <c r="Z187" s="5">
        <v>351</v>
      </c>
      <c r="AA187" s="5">
        <v>357</v>
      </c>
      <c r="AB187" s="4">
        <f t="shared" si="60"/>
        <v>1.017094017094017</v>
      </c>
      <c r="AC187" s="5">
        <v>20</v>
      </c>
      <c r="AD187" s="5" t="s">
        <v>360</v>
      </c>
      <c r="AE187" s="5" t="s">
        <v>360</v>
      </c>
      <c r="AF187" s="5" t="s">
        <v>360</v>
      </c>
      <c r="AG187" s="5" t="s">
        <v>360</v>
      </c>
      <c r="AH187" s="5" t="s">
        <v>360</v>
      </c>
      <c r="AI187" s="5" t="s">
        <v>360</v>
      </c>
      <c r="AJ187" s="5" t="s">
        <v>360</v>
      </c>
      <c r="AK187" s="5" t="s">
        <v>360</v>
      </c>
      <c r="AL187" s="5" t="s">
        <v>360</v>
      </c>
      <c r="AM187" s="5" t="s">
        <v>360</v>
      </c>
      <c r="AN187" s="5" t="s">
        <v>360</v>
      </c>
      <c r="AO187" s="5" t="s">
        <v>360</v>
      </c>
      <c r="AP187" s="43">
        <f t="shared" si="68"/>
        <v>0.93959723685751084</v>
      </c>
      <c r="AQ187" s="44">
        <v>1418</v>
      </c>
      <c r="AR187" s="35">
        <f t="shared" si="61"/>
        <v>773.4545454545455</v>
      </c>
      <c r="AS187" s="35">
        <f t="shared" si="62"/>
        <v>726.7</v>
      </c>
      <c r="AT187" s="35">
        <f t="shared" si="63"/>
        <v>-46.75454545454545</v>
      </c>
      <c r="AU187" s="35">
        <v>65.099999999999994</v>
      </c>
      <c r="AV187" s="35">
        <v>57.6</v>
      </c>
      <c r="AW187" s="35">
        <v>187.1</v>
      </c>
      <c r="AX187" s="35">
        <v>116.5</v>
      </c>
      <c r="AY187" s="35">
        <v>87.6</v>
      </c>
      <c r="AZ187" s="35"/>
      <c r="BA187" s="35">
        <f t="shared" si="64"/>
        <v>212.8</v>
      </c>
      <c r="BB187" s="86"/>
      <c r="BC187" s="35">
        <f t="shared" si="65"/>
        <v>212.8</v>
      </c>
      <c r="BD187" s="35">
        <v>0</v>
      </c>
      <c r="BE187" s="35">
        <f t="shared" si="66"/>
        <v>212.8</v>
      </c>
      <c r="BF187" s="35"/>
      <c r="BG187" s="35">
        <f t="shared" si="67"/>
        <v>212.8</v>
      </c>
      <c r="BH187" s="86"/>
      <c r="BI187" s="86"/>
      <c r="BJ187" s="86"/>
      <c r="BK187" s="86"/>
      <c r="BL187" s="86"/>
      <c r="BM187" s="86"/>
      <c r="BN187" s="35">
        <f t="shared" si="57"/>
        <v>212.8</v>
      </c>
      <c r="BO187" s="70"/>
      <c r="BP187" s="1"/>
      <c r="BQ187" s="1"/>
      <c r="BR187" s="1"/>
      <c r="BS187" s="1"/>
      <c r="BT187" s="1"/>
      <c r="BU187" s="1"/>
      <c r="BV187" s="1"/>
      <c r="BW187" s="1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10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10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10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10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10"/>
      <c r="HD187" s="9"/>
      <c r="HE187" s="9"/>
    </row>
    <row r="188" spans="1:213" s="2" customFormat="1" ht="17.149999999999999" customHeight="1">
      <c r="A188" s="18" t="s">
        <v>173</v>
      </c>
      <c r="B188" s="6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35"/>
      <c r="BE188" s="35"/>
      <c r="BF188" s="35"/>
      <c r="BG188" s="35"/>
      <c r="BH188" s="86"/>
      <c r="BI188" s="86"/>
      <c r="BJ188" s="86"/>
      <c r="BK188" s="86"/>
      <c r="BL188" s="86"/>
      <c r="BM188" s="86"/>
      <c r="BN188" s="35"/>
      <c r="BO188" s="70"/>
      <c r="BP188" s="1"/>
      <c r="BQ188" s="1"/>
      <c r="BR188" s="1"/>
      <c r="BS188" s="1"/>
      <c r="BT188" s="1"/>
      <c r="BU188" s="1"/>
      <c r="BV188" s="1"/>
      <c r="BW188" s="1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10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10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10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10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10"/>
      <c r="HD188" s="9"/>
      <c r="HE188" s="9"/>
    </row>
    <row r="189" spans="1:213" s="2" customFormat="1" ht="17.850000000000001" customHeight="1">
      <c r="A189" s="14" t="s">
        <v>174</v>
      </c>
      <c r="B189" s="64">
        <v>0</v>
      </c>
      <c r="C189" s="64">
        <v>0</v>
      </c>
      <c r="D189" s="4">
        <f t="shared" si="58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363.6</v>
      </c>
      <c r="O189" s="35">
        <v>169.9</v>
      </c>
      <c r="P189" s="4">
        <f t="shared" si="59"/>
        <v>0.46727172717271725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5" t="s">
        <v>380</v>
      </c>
      <c r="W189" s="5" t="s">
        <v>380</v>
      </c>
      <c r="X189" s="5" t="s">
        <v>380</v>
      </c>
      <c r="Y189" s="5" t="s">
        <v>380</v>
      </c>
      <c r="Z189" s="5">
        <v>157</v>
      </c>
      <c r="AA189" s="5">
        <v>157</v>
      </c>
      <c r="AB189" s="4">
        <f t="shared" si="60"/>
        <v>1</v>
      </c>
      <c r="AC189" s="5">
        <v>20</v>
      </c>
      <c r="AD189" s="5" t="s">
        <v>360</v>
      </c>
      <c r="AE189" s="5" t="s">
        <v>360</v>
      </c>
      <c r="AF189" s="5" t="s">
        <v>360</v>
      </c>
      <c r="AG189" s="5" t="s">
        <v>360</v>
      </c>
      <c r="AH189" s="5" t="s">
        <v>360</v>
      </c>
      <c r="AI189" s="5" t="s">
        <v>360</v>
      </c>
      <c r="AJ189" s="5" t="s">
        <v>360</v>
      </c>
      <c r="AK189" s="5" t="s">
        <v>360</v>
      </c>
      <c r="AL189" s="5" t="s">
        <v>360</v>
      </c>
      <c r="AM189" s="5" t="s">
        <v>360</v>
      </c>
      <c r="AN189" s="5" t="s">
        <v>360</v>
      </c>
      <c r="AO189" s="5" t="s">
        <v>360</v>
      </c>
      <c r="AP189" s="43">
        <f t="shared" si="68"/>
        <v>0.73363586358635868</v>
      </c>
      <c r="AQ189" s="44">
        <v>1141</v>
      </c>
      <c r="AR189" s="35">
        <f t="shared" si="61"/>
        <v>622.36363636363637</v>
      </c>
      <c r="AS189" s="35">
        <f t="shared" si="62"/>
        <v>456.6</v>
      </c>
      <c r="AT189" s="35">
        <f t="shared" si="63"/>
        <v>-165.76363636363635</v>
      </c>
      <c r="AU189" s="35">
        <v>9.6</v>
      </c>
      <c r="AV189" s="35">
        <v>50.5</v>
      </c>
      <c r="AW189" s="35">
        <v>273.89999999999998</v>
      </c>
      <c r="AX189" s="35">
        <v>27.9</v>
      </c>
      <c r="AY189" s="35">
        <v>13.8</v>
      </c>
      <c r="AZ189" s="35"/>
      <c r="BA189" s="35">
        <f t="shared" si="64"/>
        <v>80.900000000000006</v>
      </c>
      <c r="BB189" s="86"/>
      <c r="BC189" s="35">
        <f t="shared" si="65"/>
        <v>80.900000000000006</v>
      </c>
      <c r="BD189" s="35">
        <v>0</v>
      </c>
      <c r="BE189" s="35">
        <f t="shared" si="66"/>
        <v>80.900000000000006</v>
      </c>
      <c r="BF189" s="35"/>
      <c r="BG189" s="35">
        <f t="shared" si="67"/>
        <v>80.900000000000006</v>
      </c>
      <c r="BH189" s="86"/>
      <c r="BI189" s="86"/>
      <c r="BJ189" s="86"/>
      <c r="BK189" s="86"/>
      <c r="BL189" s="86"/>
      <c r="BM189" s="86"/>
      <c r="BN189" s="35">
        <f t="shared" si="57"/>
        <v>80.900000000000006</v>
      </c>
      <c r="BO189" s="70"/>
      <c r="BP189" s="1"/>
      <c r="BQ189" s="1"/>
      <c r="BR189" s="1"/>
      <c r="BS189" s="1"/>
      <c r="BT189" s="1"/>
      <c r="BU189" s="1"/>
      <c r="BV189" s="1"/>
      <c r="BW189" s="1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10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10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10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10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10"/>
      <c r="HD189" s="9"/>
      <c r="HE189" s="9"/>
    </row>
    <row r="190" spans="1:213" s="2" customFormat="1" ht="17.149999999999999" customHeight="1">
      <c r="A190" s="14" t="s">
        <v>175</v>
      </c>
      <c r="B190" s="64">
        <v>0</v>
      </c>
      <c r="C190" s="64">
        <v>0</v>
      </c>
      <c r="D190" s="4">
        <f t="shared" si="58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1079.5</v>
      </c>
      <c r="O190" s="35">
        <v>1305.8</v>
      </c>
      <c r="P190" s="4">
        <f t="shared" si="59"/>
        <v>1.2009634089856416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5" t="s">
        <v>380</v>
      </c>
      <c r="W190" s="5" t="s">
        <v>380</v>
      </c>
      <c r="X190" s="5" t="s">
        <v>380</v>
      </c>
      <c r="Y190" s="5" t="s">
        <v>380</v>
      </c>
      <c r="Z190" s="5">
        <v>127</v>
      </c>
      <c r="AA190" s="5">
        <v>127</v>
      </c>
      <c r="AB190" s="4">
        <f t="shared" si="60"/>
        <v>1</v>
      </c>
      <c r="AC190" s="5">
        <v>20</v>
      </c>
      <c r="AD190" s="5" t="s">
        <v>360</v>
      </c>
      <c r="AE190" s="5" t="s">
        <v>360</v>
      </c>
      <c r="AF190" s="5" t="s">
        <v>360</v>
      </c>
      <c r="AG190" s="5" t="s">
        <v>360</v>
      </c>
      <c r="AH190" s="5" t="s">
        <v>360</v>
      </c>
      <c r="AI190" s="5" t="s">
        <v>360</v>
      </c>
      <c r="AJ190" s="5" t="s">
        <v>360</v>
      </c>
      <c r="AK190" s="5" t="s">
        <v>360</v>
      </c>
      <c r="AL190" s="5" t="s">
        <v>360</v>
      </c>
      <c r="AM190" s="5" t="s">
        <v>360</v>
      </c>
      <c r="AN190" s="5" t="s">
        <v>360</v>
      </c>
      <c r="AO190" s="5" t="s">
        <v>360</v>
      </c>
      <c r="AP190" s="43">
        <f t="shared" si="68"/>
        <v>1.1004817044928208</v>
      </c>
      <c r="AQ190" s="44">
        <v>1064</v>
      </c>
      <c r="AR190" s="35">
        <f t="shared" si="61"/>
        <v>580.36363636363637</v>
      </c>
      <c r="AS190" s="35">
        <f t="shared" si="62"/>
        <v>638.70000000000005</v>
      </c>
      <c r="AT190" s="35">
        <f t="shared" si="63"/>
        <v>58.336363636363672</v>
      </c>
      <c r="AU190" s="35">
        <v>17.399999999999999</v>
      </c>
      <c r="AV190" s="35">
        <v>125.7</v>
      </c>
      <c r="AW190" s="35">
        <v>179.8</v>
      </c>
      <c r="AX190" s="35">
        <v>64.8</v>
      </c>
      <c r="AY190" s="35">
        <v>116.9</v>
      </c>
      <c r="AZ190" s="35"/>
      <c r="BA190" s="35">
        <f t="shared" si="64"/>
        <v>134.1</v>
      </c>
      <c r="BB190" s="86"/>
      <c r="BC190" s="35">
        <f t="shared" si="65"/>
        <v>134.1</v>
      </c>
      <c r="BD190" s="35">
        <v>0</v>
      </c>
      <c r="BE190" s="35">
        <f t="shared" si="66"/>
        <v>134.1</v>
      </c>
      <c r="BF190" s="35"/>
      <c r="BG190" s="35">
        <f t="shared" si="67"/>
        <v>134.1</v>
      </c>
      <c r="BH190" s="86"/>
      <c r="BI190" s="86"/>
      <c r="BJ190" s="86"/>
      <c r="BK190" s="86"/>
      <c r="BL190" s="86"/>
      <c r="BM190" s="86"/>
      <c r="BN190" s="35">
        <f t="shared" si="57"/>
        <v>134.1</v>
      </c>
      <c r="BO190" s="70"/>
      <c r="BP190" s="1"/>
      <c r="BQ190" s="1"/>
      <c r="BR190" s="1"/>
      <c r="BS190" s="1"/>
      <c r="BT190" s="1"/>
      <c r="BU190" s="1"/>
      <c r="BV190" s="1"/>
      <c r="BW190" s="1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10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10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10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10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10"/>
      <c r="HD190" s="9"/>
      <c r="HE190" s="9"/>
    </row>
    <row r="191" spans="1:213" s="2" customFormat="1" ht="17.149999999999999" customHeight="1">
      <c r="A191" s="14" t="s">
        <v>176</v>
      </c>
      <c r="B191" s="64">
        <v>0</v>
      </c>
      <c r="C191" s="64">
        <v>0</v>
      </c>
      <c r="D191" s="4">
        <f t="shared" si="58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688.4</v>
      </c>
      <c r="O191" s="35">
        <v>541.70000000000005</v>
      </c>
      <c r="P191" s="4">
        <f t="shared" si="59"/>
        <v>0.78689715281812911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5" t="s">
        <v>380</v>
      </c>
      <c r="W191" s="5" t="s">
        <v>380</v>
      </c>
      <c r="X191" s="5" t="s">
        <v>380</v>
      </c>
      <c r="Y191" s="5" t="s">
        <v>380</v>
      </c>
      <c r="Z191" s="5">
        <v>448</v>
      </c>
      <c r="AA191" s="5">
        <v>453</v>
      </c>
      <c r="AB191" s="4">
        <f t="shared" si="60"/>
        <v>1.0111607142857142</v>
      </c>
      <c r="AC191" s="5">
        <v>20</v>
      </c>
      <c r="AD191" s="5" t="s">
        <v>360</v>
      </c>
      <c r="AE191" s="5" t="s">
        <v>360</v>
      </c>
      <c r="AF191" s="5" t="s">
        <v>360</v>
      </c>
      <c r="AG191" s="5" t="s">
        <v>360</v>
      </c>
      <c r="AH191" s="5" t="s">
        <v>360</v>
      </c>
      <c r="AI191" s="5" t="s">
        <v>360</v>
      </c>
      <c r="AJ191" s="5" t="s">
        <v>360</v>
      </c>
      <c r="AK191" s="5" t="s">
        <v>360</v>
      </c>
      <c r="AL191" s="5" t="s">
        <v>360</v>
      </c>
      <c r="AM191" s="5" t="s">
        <v>360</v>
      </c>
      <c r="AN191" s="5" t="s">
        <v>360</v>
      </c>
      <c r="AO191" s="5" t="s">
        <v>360</v>
      </c>
      <c r="AP191" s="43">
        <f t="shared" si="68"/>
        <v>0.89902893355192171</v>
      </c>
      <c r="AQ191" s="44">
        <v>1806</v>
      </c>
      <c r="AR191" s="35">
        <f t="shared" si="61"/>
        <v>985.09090909090912</v>
      </c>
      <c r="AS191" s="35">
        <f t="shared" si="62"/>
        <v>885.6</v>
      </c>
      <c r="AT191" s="35">
        <f t="shared" si="63"/>
        <v>-99.490909090909099</v>
      </c>
      <c r="AU191" s="35">
        <v>48.3</v>
      </c>
      <c r="AV191" s="35">
        <v>24.9</v>
      </c>
      <c r="AW191" s="35">
        <v>417</v>
      </c>
      <c r="AX191" s="35">
        <v>167.5</v>
      </c>
      <c r="AY191" s="35">
        <v>126</v>
      </c>
      <c r="AZ191" s="35"/>
      <c r="BA191" s="35">
        <f t="shared" si="64"/>
        <v>101.9</v>
      </c>
      <c r="BB191" s="86"/>
      <c r="BC191" s="35">
        <f t="shared" si="65"/>
        <v>101.9</v>
      </c>
      <c r="BD191" s="35">
        <v>0</v>
      </c>
      <c r="BE191" s="35">
        <f t="shared" si="66"/>
        <v>101.9</v>
      </c>
      <c r="BF191" s="35"/>
      <c r="BG191" s="35">
        <f t="shared" si="67"/>
        <v>101.9</v>
      </c>
      <c r="BH191" s="86"/>
      <c r="BI191" s="86"/>
      <c r="BJ191" s="86"/>
      <c r="BK191" s="86"/>
      <c r="BL191" s="86"/>
      <c r="BM191" s="86"/>
      <c r="BN191" s="35">
        <f t="shared" si="57"/>
        <v>101.9</v>
      </c>
      <c r="BO191" s="70"/>
      <c r="BP191" s="1"/>
      <c r="BQ191" s="1"/>
      <c r="BR191" s="1"/>
      <c r="BS191" s="1"/>
      <c r="BT191" s="1"/>
      <c r="BU191" s="1"/>
      <c r="BV191" s="1"/>
      <c r="BW191" s="1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10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10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10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10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10"/>
      <c r="HD191" s="9"/>
      <c r="HE191" s="9"/>
    </row>
    <row r="192" spans="1:213" s="2" customFormat="1" ht="17.149999999999999" customHeight="1">
      <c r="A192" s="14" t="s">
        <v>177</v>
      </c>
      <c r="B192" s="64">
        <v>1028474</v>
      </c>
      <c r="C192" s="64">
        <v>1588976</v>
      </c>
      <c r="D192" s="4">
        <f t="shared" si="58"/>
        <v>1.2344984122107121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7478.5</v>
      </c>
      <c r="O192" s="35">
        <v>7780.5</v>
      </c>
      <c r="P192" s="4">
        <f t="shared" si="59"/>
        <v>1.0403824296316107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5" t="s">
        <v>380</v>
      </c>
      <c r="W192" s="5" t="s">
        <v>380</v>
      </c>
      <c r="X192" s="5" t="s">
        <v>380</v>
      </c>
      <c r="Y192" s="5" t="s">
        <v>380</v>
      </c>
      <c r="Z192" s="5">
        <v>50</v>
      </c>
      <c r="AA192" s="5">
        <v>50</v>
      </c>
      <c r="AB192" s="4">
        <f t="shared" si="60"/>
        <v>1</v>
      </c>
      <c r="AC192" s="5">
        <v>20</v>
      </c>
      <c r="AD192" s="5" t="s">
        <v>360</v>
      </c>
      <c r="AE192" s="5" t="s">
        <v>360</v>
      </c>
      <c r="AF192" s="5" t="s">
        <v>360</v>
      </c>
      <c r="AG192" s="5" t="s">
        <v>360</v>
      </c>
      <c r="AH192" s="5" t="s">
        <v>360</v>
      </c>
      <c r="AI192" s="5" t="s">
        <v>360</v>
      </c>
      <c r="AJ192" s="5" t="s">
        <v>360</v>
      </c>
      <c r="AK192" s="5" t="s">
        <v>360</v>
      </c>
      <c r="AL192" s="5" t="s">
        <v>360</v>
      </c>
      <c r="AM192" s="5" t="s">
        <v>360</v>
      </c>
      <c r="AN192" s="5" t="s">
        <v>360</v>
      </c>
      <c r="AO192" s="5" t="s">
        <v>360</v>
      </c>
      <c r="AP192" s="43">
        <f t="shared" si="68"/>
        <v>1.0440031256374616</v>
      </c>
      <c r="AQ192" s="44">
        <v>1348</v>
      </c>
      <c r="AR192" s="35">
        <f t="shared" si="61"/>
        <v>735.27272727272725</v>
      </c>
      <c r="AS192" s="35">
        <f t="shared" si="62"/>
        <v>767.6</v>
      </c>
      <c r="AT192" s="35">
        <f t="shared" si="63"/>
        <v>32.327272727272771</v>
      </c>
      <c r="AU192" s="35">
        <v>146.6</v>
      </c>
      <c r="AV192" s="35">
        <v>116</v>
      </c>
      <c r="AW192" s="35">
        <v>115.8</v>
      </c>
      <c r="AX192" s="35">
        <v>145.80000000000001</v>
      </c>
      <c r="AY192" s="35">
        <v>118.8</v>
      </c>
      <c r="AZ192" s="35"/>
      <c r="BA192" s="35">
        <f t="shared" si="64"/>
        <v>124.6</v>
      </c>
      <c r="BB192" s="86"/>
      <c r="BC192" s="35">
        <f t="shared" si="65"/>
        <v>124.6</v>
      </c>
      <c r="BD192" s="35">
        <v>0</v>
      </c>
      <c r="BE192" s="35">
        <f t="shared" si="66"/>
        <v>124.6</v>
      </c>
      <c r="BF192" s="35"/>
      <c r="BG192" s="35">
        <f t="shared" si="67"/>
        <v>124.6</v>
      </c>
      <c r="BH192" s="86"/>
      <c r="BI192" s="86"/>
      <c r="BJ192" s="86"/>
      <c r="BK192" s="86"/>
      <c r="BL192" s="86"/>
      <c r="BM192" s="86"/>
      <c r="BN192" s="35">
        <f t="shared" si="57"/>
        <v>124.6</v>
      </c>
      <c r="BO192" s="70"/>
      <c r="BP192" s="1"/>
      <c r="BQ192" s="1"/>
      <c r="BR192" s="1"/>
      <c r="BS192" s="1"/>
      <c r="BT192" s="1"/>
      <c r="BU192" s="1"/>
      <c r="BV192" s="1"/>
      <c r="BW192" s="1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10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10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10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10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10"/>
      <c r="HD192" s="9"/>
      <c r="HE192" s="9"/>
    </row>
    <row r="193" spans="1:213" s="2" customFormat="1" ht="17.149999999999999" customHeight="1">
      <c r="A193" s="14" t="s">
        <v>178</v>
      </c>
      <c r="B193" s="64">
        <v>0</v>
      </c>
      <c r="C193" s="64">
        <v>293.5</v>
      </c>
      <c r="D193" s="4">
        <f t="shared" si="58"/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1259.4000000000001</v>
      </c>
      <c r="O193" s="35">
        <v>1238.2</v>
      </c>
      <c r="P193" s="4">
        <f t="shared" si="59"/>
        <v>0.98316658726377637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5" t="s">
        <v>380</v>
      </c>
      <c r="W193" s="5" t="s">
        <v>380</v>
      </c>
      <c r="X193" s="5" t="s">
        <v>380</v>
      </c>
      <c r="Y193" s="5" t="s">
        <v>380</v>
      </c>
      <c r="Z193" s="5">
        <v>885</v>
      </c>
      <c r="AA193" s="5">
        <v>854</v>
      </c>
      <c r="AB193" s="4">
        <f t="shared" si="60"/>
        <v>0.96497175141242941</v>
      </c>
      <c r="AC193" s="5">
        <v>20</v>
      </c>
      <c r="AD193" s="5" t="s">
        <v>360</v>
      </c>
      <c r="AE193" s="5" t="s">
        <v>360</v>
      </c>
      <c r="AF193" s="5" t="s">
        <v>360</v>
      </c>
      <c r="AG193" s="5" t="s">
        <v>360</v>
      </c>
      <c r="AH193" s="5" t="s">
        <v>360</v>
      </c>
      <c r="AI193" s="5" t="s">
        <v>360</v>
      </c>
      <c r="AJ193" s="5" t="s">
        <v>360</v>
      </c>
      <c r="AK193" s="5" t="s">
        <v>360</v>
      </c>
      <c r="AL193" s="5" t="s">
        <v>360</v>
      </c>
      <c r="AM193" s="5" t="s">
        <v>360</v>
      </c>
      <c r="AN193" s="5" t="s">
        <v>360</v>
      </c>
      <c r="AO193" s="5" t="s">
        <v>360</v>
      </c>
      <c r="AP193" s="43">
        <f t="shared" si="68"/>
        <v>0.97406916933810295</v>
      </c>
      <c r="AQ193" s="44">
        <v>1104</v>
      </c>
      <c r="AR193" s="35">
        <f t="shared" si="61"/>
        <v>602.18181818181813</v>
      </c>
      <c r="AS193" s="35">
        <f t="shared" si="62"/>
        <v>586.6</v>
      </c>
      <c r="AT193" s="35">
        <f t="shared" si="63"/>
        <v>-15.581818181818107</v>
      </c>
      <c r="AU193" s="35">
        <v>47</v>
      </c>
      <c r="AV193" s="35">
        <v>75.2</v>
      </c>
      <c r="AW193" s="35">
        <v>211.9</v>
      </c>
      <c r="AX193" s="35">
        <v>112.9</v>
      </c>
      <c r="AY193" s="35">
        <v>81.400000000000006</v>
      </c>
      <c r="AZ193" s="35"/>
      <c r="BA193" s="35">
        <f t="shared" si="64"/>
        <v>58.2</v>
      </c>
      <c r="BB193" s="86"/>
      <c r="BC193" s="35">
        <f t="shared" si="65"/>
        <v>58.2</v>
      </c>
      <c r="BD193" s="35">
        <v>0</v>
      </c>
      <c r="BE193" s="35">
        <f t="shared" si="66"/>
        <v>58.2</v>
      </c>
      <c r="BF193" s="35"/>
      <c r="BG193" s="35">
        <f t="shared" si="67"/>
        <v>58.2</v>
      </c>
      <c r="BH193" s="86"/>
      <c r="BI193" s="86"/>
      <c r="BJ193" s="86"/>
      <c r="BK193" s="86"/>
      <c r="BL193" s="86"/>
      <c r="BM193" s="86"/>
      <c r="BN193" s="35">
        <f t="shared" si="57"/>
        <v>58.2</v>
      </c>
      <c r="BO193" s="70"/>
      <c r="BP193" s="1"/>
      <c r="BQ193" s="1"/>
      <c r="BR193" s="1"/>
      <c r="BS193" s="1"/>
      <c r="BT193" s="1"/>
      <c r="BU193" s="1"/>
      <c r="BV193" s="1"/>
      <c r="BW193" s="1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10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10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10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10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10"/>
      <c r="HD193" s="9"/>
      <c r="HE193" s="9"/>
    </row>
    <row r="194" spans="1:213" s="2" customFormat="1" ht="17.149999999999999" customHeight="1">
      <c r="A194" s="14" t="s">
        <v>179</v>
      </c>
      <c r="B194" s="64">
        <v>0</v>
      </c>
      <c r="C194" s="64">
        <v>0</v>
      </c>
      <c r="D194" s="4">
        <f t="shared" si="58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1592.7</v>
      </c>
      <c r="O194" s="35">
        <v>1018</v>
      </c>
      <c r="P194" s="4">
        <f t="shared" si="59"/>
        <v>0.63916619576819234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5" t="s">
        <v>380</v>
      </c>
      <c r="W194" s="5" t="s">
        <v>380</v>
      </c>
      <c r="X194" s="5" t="s">
        <v>380</v>
      </c>
      <c r="Y194" s="5" t="s">
        <v>380</v>
      </c>
      <c r="Z194" s="5">
        <v>330</v>
      </c>
      <c r="AA194" s="5">
        <v>330</v>
      </c>
      <c r="AB194" s="4">
        <f t="shared" si="60"/>
        <v>1</v>
      </c>
      <c r="AC194" s="5">
        <v>20</v>
      </c>
      <c r="AD194" s="5" t="s">
        <v>360</v>
      </c>
      <c r="AE194" s="5" t="s">
        <v>360</v>
      </c>
      <c r="AF194" s="5" t="s">
        <v>360</v>
      </c>
      <c r="AG194" s="5" t="s">
        <v>360</v>
      </c>
      <c r="AH194" s="5" t="s">
        <v>360</v>
      </c>
      <c r="AI194" s="5" t="s">
        <v>360</v>
      </c>
      <c r="AJ194" s="5" t="s">
        <v>360</v>
      </c>
      <c r="AK194" s="5" t="s">
        <v>360</v>
      </c>
      <c r="AL194" s="5" t="s">
        <v>360</v>
      </c>
      <c r="AM194" s="5" t="s">
        <v>360</v>
      </c>
      <c r="AN194" s="5" t="s">
        <v>360</v>
      </c>
      <c r="AO194" s="5" t="s">
        <v>360</v>
      </c>
      <c r="AP194" s="43">
        <f t="shared" si="68"/>
        <v>0.81958309788409611</v>
      </c>
      <c r="AQ194" s="44">
        <v>1331</v>
      </c>
      <c r="AR194" s="35">
        <f t="shared" si="61"/>
        <v>726</v>
      </c>
      <c r="AS194" s="35">
        <f t="shared" si="62"/>
        <v>595</v>
      </c>
      <c r="AT194" s="35">
        <f t="shared" si="63"/>
        <v>-131</v>
      </c>
      <c r="AU194" s="35">
        <v>122.6</v>
      </c>
      <c r="AV194" s="35">
        <v>125.3</v>
      </c>
      <c r="AW194" s="35">
        <v>69.900000000000006</v>
      </c>
      <c r="AX194" s="35">
        <v>54.9</v>
      </c>
      <c r="AY194" s="35">
        <v>112.8</v>
      </c>
      <c r="AZ194" s="35"/>
      <c r="BA194" s="35">
        <f t="shared" si="64"/>
        <v>109.5</v>
      </c>
      <c r="BB194" s="86"/>
      <c r="BC194" s="35">
        <f t="shared" si="65"/>
        <v>109.5</v>
      </c>
      <c r="BD194" s="35">
        <v>0</v>
      </c>
      <c r="BE194" s="35">
        <f t="shared" si="66"/>
        <v>109.5</v>
      </c>
      <c r="BF194" s="35"/>
      <c r="BG194" s="35">
        <f t="shared" si="67"/>
        <v>109.5</v>
      </c>
      <c r="BH194" s="86"/>
      <c r="BI194" s="86"/>
      <c r="BJ194" s="86"/>
      <c r="BK194" s="86"/>
      <c r="BL194" s="86"/>
      <c r="BM194" s="86"/>
      <c r="BN194" s="35">
        <f t="shared" si="57"/>
        <v>109.5</v>
      </c>
      <c r="BO194" s="70"/>
      <c r="BP194" s="1"/>
      <c r="BQ194" s="1"/>
      <c r="BR194" s="1"/>
      <c r="BS194" s="1"/>
      <c r="BT194" s="1"/>
      <c r="BU194" s="1"/>
      <c r="BV194" s="1"/>
      <c r="BW194" s="1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10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10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10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10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10"/>
      <c r="HD194" s="9"/>
      <c r="HE194" s="9"/>
    </row>
    <row r="195" spans="1:213" s="2" customFormat="1" ht="17.149999999999999" customHeight="1">
      <c r="A195" s="14" t="s">
        <v>180</v>
      </c>
      <c r="B195" s="64">
        <v>0</v>
      </c>
      <c r="C195" s="64">
        <v>0</v>
      </c>
      <c r="D195" s="4">
        <f t="shared" si="58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1123.4000000000001</v>
      </c>
      <c r="O195" s="35">
        <v>986.1</v>
      </c>
      <c r="P195" s="4">
        <f t="shared" si="59"/>
        <v>0.87778173402171977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5" t="s">
        <v>380</v>
      </c>
      <c r="W195" s="5" t="s">
        <v>380</v>
      </c>
      <c r="X195" s="5" t="s">
        <v>380</v>
      </c>
      <c r="Y195" s="5" t="s">
        <v>380</v>
      </c>
      <c r="Z195" s="5">
        <v>409</v>
      </c>
      <c r="AA195" s="5">
        <v>424</v>
      </c>
      <c r="AB195" s="4">
        <f t="shared" si="60"/>
        <v>1.0366748166259168</v>
      </c>
      <c r="AC195" s="5">
        <v>20</v>
      </c>
      <c r="AD195" s="5" t="s">
        <v>360</v>
      </c>
      <c r="AE195" s="5" t="s">
        <v>360</v>
      </c>
      <c r="AF195" s="5" t="s">
        <v>360</v>
      </c>
      <c r="AG195" s="5" t="s">
        <v>360</v>
      </c>
      <c r="AH195" s="5" t="s">
        <v>360</v>
      </c>
      <c r="AI195" s="5" t="s">
        <v>360</v>
      </c>
      <c r="AJ195" s="5" t="s">
        <v>360</v>
      </c>
      <c r="AK195" s="5" t="s">
        <v>360</v>
      </c>
      <c r="AL195" s="5" t="s">
        <v>360</v>
      </c>
      <c r="AM195" s="5" t="s">
        <v>360</v>
      </c>
      <c r="AN195" s="5" t="s">
        <v>360</v>
      </c>
      <c r="AO195" s="5" t="s">
        <v>360</v>
      </c>
      <c r="AP195" s="43">
        <f t="shared" si="68"/>
        <v>0.95722827532381827</v>
      </c>
      <c r="AQ195" s="44">
        <v>1478</v>
      </c>
      <c r="AR195" s="35">
        <f t="shared" si="61"/>
        <v>806.18181818181824</v>
      </c>
      <c r="AS195" s="35">
        <f t="shared" si="62"/>
        <v>771.7</v>
      </c>
      <c r="AT195" s="35">
        <f t="shared" si="63"/>
        <v>-34.481818181818198</v>
      </c>
      <c r="AU195" s="35">
        <v>60.2</v>
      </c>
      <c r="AV195" s="35">
        <v>54.7</v>
      </c>
      <c r="AW195" s="35">
        <v>335.9</v>
      </c>
      <c r="AX195" s="35">
        <v>137.19999999999999</v>
      </c>
      <c r="AY195" s="35">
        <v>119.8</v>
      </c>
      <c r="AZ195" s="35"/>
      <c r="BA195" s="35">
        <f t="shared" si="64"/>
        <v>63.9</v>
      </c>
      <c r="BB195" s="86"/>
      <c r="BC195" s="35">
        <f t="shared" si="65"/>
        <v>63.9</v>
      </c>
      <c r="BD195" s="35">
        <v>0</v>
      </c>
      <c r="BE195" s="35">
        <f t="shared" si="66"/>
        <v>63.9</v>
      </c>
      <c r="BF195" s="35"/>
      <c r="BG195" s="35">
        <f t="shared" si="67"/>
        <v>63.9</v>
      </c>
      <c r="BH195" s="86"/>
      <c r="BI195" s="86"/>
      <c r="BJ195" s="86"/>
      <c r="BK195" s="86"/>
      <c r="BL195" s="86"/>
      <c r="BM195" s="86"/>
      <c r="BN195" s="35">
        <f t="shared" si="57"/>
        <v>63.9</v>
      </c>
      <c r="BO195" s="70"/>
      <c r="BP195" s="1"/>
      <c r="BQ195" s="1"/>
      <c r="BR195" s="1"/>
      <c r="BS195" s="1"/>
      <c r="BT195" s="1"/>
      <c r="BU195" s="1"/>
      <c r="BV195" s="1"/>
      <c r="BW195" s="1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10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10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10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10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10"/>
      <c r="HD195" s="9"/>
      <c r="HE195" s="9"/>
    </row>
    <row r="196" spans="1:213" s="2" customFormat="1" ht="17.149999999999999" customHeight="1">
      <c r="A196" s="14" t="s">
        <v>181</v>
      </c>
      <c r="B196" s="64">
        <v>85230</v>
      </c>
      <c r="C196" s="64">
        <v>95387</v>
      </c>
      <c r="D196" s="4">
        <f t="shared" si="58"/>
        <v>1.1191716531737652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2221.8000000000002</v>
      </c>
      <c r="O196" s="35">
        <v>2312.6</v>
      </c>
      <c r="P196" s="4">
        <f t="shared" si="59"/>
        <v>1.0408677648753262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5" t="s">
        <v>380</v>
      </c>
      <c r="W196" s="5" t="s">
        <v>380</v>
      </c>
      <c r="X196" s="5" t="s">
        <v>380</v>
      </c>
      <c r="Y196" s="5" t="s">
        <v>380</v>
      </c>
      <c r="Z196" s="5">
        <v>755</v>
      </c>
      <c r="AA196" s="5">
        <v>755</v>
      </c>
      <c r="AB196" s="4">
        <f t="shared" si="60"/>
        <v>1</v>
      </c>
      <c r="AC196" s="5">
        <v>20</v>
      </c>
      <c r="AD196" s="5" t="s">
        <v>360</v>
      </c>
      <c r="AE196" s="5" t="s">
        <v>360</v>
      </c>
      <c r="AF196" s="5" t="s">
        <v>360</v>
      </c>
      <c r="AG196" s="5" t="s">
        <v>360</v>
      </c>
      <c r="AH196" s="5" t="s">
        <v>360</v>
      </c>
      <c r="AI196" s="5" t="s">
        <v>360</v>
      </c>
      <c r="AJ196" s="5" t="s">
        <v>360</v>
      </c>
      <c r="AK196" s="5" t="s">
        <v>360</v>
      </c>
      <c r="AL196" s="5" t="s">
        <v>360</v>
      </c>
      <c r="AM196" s="5" t="s">
        <v>360</v>
      </c>
      <c r="AN196" s="5" t="s">
        <v>360</v>
      </c>
      <c r="AO196" s="5" t="s">
        <v>360</v>
      </c>
      <c r="AP196" s="43">
        <f t="shared" si="68"/>
        <v>1.0314047458527855</v>
      </c>
      <c r="AQ196" s="44">
        <v>765</v>
      </c>
      <c r="AR196" s="35">
        <f t="shared" si="61"/>
        <v>417.27272727272725</v>
      </c>
      <c r="AS196" s="35">
        <f t="shared" si="62"/>
        <v>430.4</v>
      </c>
      <c r="AT196" s="35">
        <f t="shared" si="63"/>
        <v>13.127272727272725</v>
      </c>
      <c r="AU196" s="35">
        <v>27.6</v>
      </c>
      <c r="AV196" s="35">
        <v>24.2</v>
      </c>
      <c r="AW196" s="35">
        <v>90.2</v>
      </c>
      <c r="AX196" s="35">
        <v>67</v>
      </c>
      <c r="AY196" s="35">
        <v>37.4</v>
      </c>
      <c r="AZ196" s="35">
        <v>29.5</v>
      </c>
      <c r="BA196" s="35">
        <f t="shared" si="64"/>
        <v>154.5</v>
      </c>
      <c r="BB196" s="86"/>
      <c r="BC196" s="35">
        <f t="shared" si="65"/>
        <v>154.5</v>
      </c>
      <c r="BD196" s="35">
        <v>0</v>
      </c>
      <c r="BE196" s="35">
        <f t="shared" si="66"/>
        <v>154.5</v>
      </c>
      <c r="BF196" s="35"/>
      <c r="BG196" s="35">
        <f t="shared" si="67"/>
        <v>154.5</v>
      </c>
      <c r="BH196" s="86"/>
      <c r="BI196" s="86"/>
      <c r="BJ196" s="86"/>
      <c r="BK196" s="86"/>
      <c r="BL196" s="86"/>
      <c r="BM196" s="86"/>
      <c r="BN196" s="35">
        <f t="shared" si="57"/>
        <v>154.5</v>
      </c>
      <c r="BO196" s="70"/>
      <c r="BP196" s="1"/>
      <c r="BQ196" s="1"/>
      <c r="BR196" s="1"/>
      <c r="BS196" s="1"/>
      <c r="BT196" s="1"/>
      <c r="BU196" s="1"/>
      <c r="BV196" s="1"/>
      <c r="BW196" s="1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10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10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10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10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10"/>
      <c r="HD196" s="9"/>
      <c r="HE196" s="9"/>
    </row>
    <row r="197" spans="1:213" s="2" customFormat="1" ht="17.149999999999999" customHeight="1">
      <c r="A197" s="14" t="s">
        <v>182</v>
      </c>
      <c r="B197" s="64">
        <v>0</v>
      </c>
      <c r="C197" s="64">
        <v>0</v>
      </c>
      <c r="D197" s="4">
        <f t="shared" si="58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1074</v>
      </c>
      <c r="O197" s="35">
        <v>902.3</v>
      </c>
      <c r="P197" s="4">
        <f t="shared" si="59"/>
        <v>0.84013035381750456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5" t="s">
        <v>380</v>
      </c>
      <c r="W197" s="5" t="s">
        <v>380</v>
      </c>
      <c r="X197" s="5" t="s">
        <v>380</v>
      </c>
      <c r="Y197" s="5" t="s">
        <v>380</v>
      </c>
      <c r="Z197" s="5">
        <v>718</v>
      </c>
      <c r="AA197" s="5">
        <v>772</v>
      </c>
      <c r="AB197" s="4">
        <f t="shared" si="60"/>
        <v>1.075208913649025</v>
      </c>
      <c r="AC197" s="5">
        <v>20</v>
      </c>
      <c r="AD197" s="5" t="s">
        <v>360</v>
      </c>
      <c r="AE197" s="5" t="s">
        <v>360</v>
      </c>
      <c r="AF197" s="5" t="s">
        <v>360</v>
      </c>
      <c r="AG197" s="5" t="s">
        <v>360</v>
      </c>
      <c r="AH197" s="5" t="s">
        <v>360</v>
      </c>
      <c r="AI197" s="5" t="s">
        <v>360</v>
      </c>
      <c r="AJ197" s="5" t="s">
        <v>360</v>
      </c>
      <c r="AK197" s="5" t="s">
        <v>360</v>
      </c>
      <c r="AL197" s="5" t="s">
        <v>360</v>
      </c>
      <c r="AM197" s="5" t="s">
        <v>360</v>
      </c>
      <c r="AN197" s="5" t="s">
        <v>360</v>
      </c>
      <c r="AO197" s="5" t="s">
        <v>360</v>
      </c>
      <c r="AP197" s="43">
        <f t="shared" si="68"/>
        <v>0.95766963373326486</v>
      </c>
      <c r="AQ197" s="44">
        <v>1834</v>
      </c>
      <c r="AR197" s="35">
        <f t="shared" si="61"/>
        <v>1000.3636363636363</v>
      </c>
      <c r="AS197" s="35">
        <f t="shared" si="62"/>
        <v>958</v>
      </c>
      <c r="AT197" s="35">
        <f t="shared" si="63"/>
        <v>-42.36363636363626</v>
      </c>
      <c r="AU197" s="35">
        <v>60.4</v>
      </c>
      <c r="AV197" s="35">
        <v>88.2</v>
      </c>
      <c r="AW197" s="35">
        <v>392.7</v>
      </c>
      <c r="AX197" s="35">
        <v>176.4</v>
      </c>
      <c r="AY197" s="35">
        <v>137.30000000000001</v>
      </c>
      <c r="AZ197" s="35"/>
      <c r="BA197" s="35">
        <f t="shared" si="64"/>
        <v>103</v>
      </c>
      <c r="BB197" s="86"/>
      <c r="BC197" s="35">
        <f t="shared" si="65"/>
        <v>103</v>
      </c>
      <c r="BD197" s="35">
        <v>0</v>
      </c>
      <c r="BE197" s="35">
        <f t="shared" si="66"/>
        <v>103</v>
      </c>
      <c r="BF197" s="35"/>
      <c r="BG197" s="35">
        <f t="shared" si="67"/>
        <v>103</v>
      </c>
      <c r="BH197" s="86"/>
      <c r="BI197" s="86"/>
      <c r="BJ197" s="86"/>
      <c r="BK197" s="86"/>
      <c r="BL197" s="86"/>
      <c r="BM197" s="86"/>
      <c r="BN197" s="35">
        <f t="shared" si="57"/>
        <v>103</v>
      </c>
      <c r="BO197" s="70"/>
      <c r="BP197" s="1"/>
      <c r="BQ197" s="1"/>
      <c r="BR197" s="1"/>
      <c r="BS197" s="1"/>
      <c r="BT197" s="1"/>
      <c r="BU197" s="1"/>
      <c r="BV197" s="1"/>
      <c r="BW197" s="1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10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10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10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10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10"/>
      <c r="HD197" s="9"/>
      <c r="HE197" s="9"/>
    </row>
    <row r="198" spans="1:213" s="2" customFormat="1" ht="17.149999999999999" customHeight="1">
      <c r="A198" s="14" t="s">
        <v>183</v>
      </c>
      <c r="B198" s="64">
        <v>0</v>
      </c>
      <c r="C198" s="64">
        <v>0</v>
      </c>
      <c r="D198" s="4">
        <f t="shared" si="58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451.5</v>
      </c>
      <c r="O198" s="35">
        <v>396.1</v>
      </c>
      <c r="P198" s="4">
        <f t="shared" si="59"/>
        <v>0.87729789590254714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5" t="s">
        <v>380</v>
      </c>
      <c r="W198" s="5" t="s">
        <v>380</v>
      </c>
      <c r="X198" s="5" t="s">
        <v>380</v>
      </c>
      <c r="Y198" s="5" t="s">
        <v>380</v>
      </c>
      <c r="Z198" s="5">
        <v>507</v>
      </c>
      <c r="AA198" s="5">
        <v>535</v>
      </c>
      <c r="AB198" s="4">
        <f t="shared" si="60"/>
        <v>1.0552268244575937</v>
      </c>
      <c r="AC198" s="5">
        <v>20</v>
      </c>
      <c r="AD198" s="5" t="s">
        <v>360</v>
      </c>
      <c r="AE198" s="5" t="s">
        <v>360</v>
      </c>
      <c r="AF198" s="5" t="s">
        <v>360</v>
      </c>
      <c r="AG198" s="5" t="s">
        <v>360</v>
      </c>
      <c r="AH198" s="5" t="s">
        <v>360</v>
      </c>
      <c r="AI198" s="5" t="s">
        <v>360</v>
      </c>
      <c r="AJ198" s="5" t="s">
        <v>360</v>
      </c>
      <c r="AK198" s="5" t="s">
        <v>360</v>
      </c>
      <c r="AL198" s="5" t="s">
        <v>360</v>
      </c>
      <c r="AM198" s="5" t="s">
        <v>360</v>
      </c>
      <c r="AN198" s="5" t="s">
        <v>360</v>
      </c>
      <c r="AO198" s="5" t="s">
        <v>360</v>
      </c>
      <c r="AP198" s="43">
        <f t="shared" si="68"/>
        <v>0.96626236018007039</v>
      </c>
      <c r="AQ198" s="44">
        <v>1264</v>
      </c>
      <c r="AR198" s="35">
        <f t="shared" si="61"/>
        <v>689.4545454545455</v>
      </c>
      <c r="AS198" s="35">
        <f t="shared" si="62"/>
        <v>666.2</v>
      </c>
      <c r="AT198" s="35">
        <f t="shared" si="63"/>
        <v>-23.25454545454545</v>
      </c>
      <c r="AU198" s="35">
        <v>49.2</v>
      </c>
      <c r="AV198" s="35">
        <v>88.3</v>
      </c>
      <c r="AW198" s="35">
        <v>232.3</v>
      </c>
      <c r="AX198" s="35">
        <v>113.4</v>
      </c>
      <c r="AY198" s="35">
        <v>109.4</v>
      </c>
      <c r="AZ198" s="35"/>
      <c r="BA198" s="35">
        <f t="shared" si="64"/>
        <v>73.599999999999994</v>
      </c>
      <c r="BB198" s="86"/>
      <c r="BC198" s="35">
        <f t="shared" si="65"/>
        <v>73.599999999999994</v>
      </c>
      <c r="BD198" s="35">
        <v>0</v>
      </c>
      <c r="BE198" s="35">
        <f t="shared" si="66"/>
        <v>73.599999999999994</v>
      </c>
      <c r="BF198" s="35"/>
      <c r="BG198" s="35">
        <f t="shared" si="67"/>
        <v>73.599999999999994</v>
      </c>
      <c r="BH198" s="86"/>
      <c r="BI198" s="86"/>
      <c r="BJ198" s="86"/>
      <c r="BK198" s="86"/>
      <c r="BL198" s="86"/>
      <c r="BM198" s="86"/>
      <c r="BN198" s="35">
        <f t="shared" si="57"/>
        <v>73.599999999999994</v>
      </c>
      <c r="BO198" s="70"/>
      <c r="BP198" s="1"/>
      <c r="BQ198" s="1"/>
      <c r="BR198" s="1"/>
      <c r="BS198" s="1"/>
      <c r="BT198" s="1"/>
      <c r="BU198" s="1"/>
      <c r="BV198" s="1"/>
      <c r="BW198" s="1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10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10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10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10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10"/>
      <c r="HD198" s="9"/>
      <c r="HE198" s="9"/>
    </row>
    <row r="199" spans="1:213" s="2" customFormat="1" ht="17.149999999999999" customHeight="1">
      <c r="A199" s="14" t="s">
        <v>184</v>
      </c>
      <c r="B199" s="64">
        <v>0</v>
      </c>
      <c r="C199" s="64">
        <v>0</v>
      </c>
      <c r="D199" s="4">
        <f t="shared" si="58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607.4</v>
      </c>
      <c r="O199" s="35">
        <v>477.3</v>
      </c>
      <c r="P199" s="4">
        <f t="shared" si="59"/>
        <v>0.78580836351662831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5" t="s">
        <v>380</v>
      </c>
      <c r="W199" s="5" t="s">
        <v>380</v>
      </c>
      <c r="X199" s="5" t="s">
        <v>380</v>
      </c>
      <c r="Y199" s="5" t="s">
        <v>380</v>
      </c>
      <c r="Z199" s="5">
        <v>357</v>
      </c>
      <c r="AA199" s="5">
        <v>323</v>
      </c>
      <c r="AB199" s="4">
        <f t="shared" si="60"/>
        <v>0.90476190476190477</v>
      </c>
      <c r="AC199" s="5">
        <v>20</v>
      </c>
      <c r="AD199" s="5" t="s">
        <v>360</v>
      </c>
      <c r="AE199" s="5" t="s">
        <v>360</v>
      </c>
      <c r="AF199" s="5" t="s">
        <v>360</v>
      </c>
      <c r="AG199" s="5" t="s">
        <v>360</v>
      </c>
      <c r="AH199" s="5" t="s">
        <v>360</v>
      </c>
      <c r="AI199" s="5" t="s">
        <v>360</v>
      </c>
      <c r="AJ199" s="5" t="s">
        <v>360</v>
      </c>
      <c r="AK199" s="5" t="s">
        <v>360</v>
      </c>
      <c r="AL199" s="5" t="s">
        <v>360</v>
      </c>
      <c r="AM199" s="5" t="s">
        <v>360</v>
      </c>
      <c r="AN199" s="5" t="s">
        <v>360</v>
      </c>
      <c r="AO199" s="5" t="s">
        <v>360</v>
      </c>
      <c r="AP199" s="43">
        <f t="shared" si="68"/>
        <v>0.84528513413926665</v>
      </c>
      <c r="AQ199" s="44">
        <v>1389</v>
      </c>
      <c r="AR199" s="35">
        <f t="shared" si="61"/>
        <v>757.63636363636363</v>
      </c>
      <c r="AS199" s="35">
        <f t="shared" si="62"/>
        <v>640.4</v>
      </c>
      <c r="AT199" s="35">
        <f t="shared" si="63"/>
        <v>-117.23636363636365</v>
      </c>
      <c r="AU199" s="35">
        <v>21</v>
      </c>
      <c r="AV199" s="35">
        <v>24.2</v>
      </c>
      <c r="AW199" s="35">
        <v>355.6</v>
      </c>
      <c r="AX199" s="35">
        <v>138.9</v>
      </c>
      <c r="AY199" s="35">
        <v>70.7</v>
      </c>
      <c r="AZ199" s="35"/>
      <c r="BA199" s="35">
        <f t="shared" si="64"/>
        <v>30</v>
      </c>
      <c r="BB199" s="86"/>
      <c r="BC199" s="35">
        <f t="shared" si="65"/>
        <v>30</v>
      </c>
      <c r="BD199" s="35">
        <v>0</v>
      </c>
      <c r="BE199" s="35">
        <f t="shared" si="66"/>
        <v>30</v>
      </c>
      <c r="BF199" s="35"/>
      <c r="BG199" s="35">
        <f t="shared" si="67"/>
        <v>30</v>
      </c>
      <c r="BH199" s="86"/>
      <c r="BI199" s="86"/>
      <c r="BJ199" s="86"/>
      <c r="BK199" s="86"/>
      <c r="BL199" s="86"/>
      <c r="BM199" s="86"/>
      <c r="BN199" s="35">
        <f t="shared" si="57"/>
        <v>30</v>
      </c>
      <c r="BO199" s="70"/>
      <c r="BP199" s="1"/>
      <c r="BQ199" s="1"/>
      <c r="BR199" s="1"/>
      <c r="BS199" s="1"/>
      <c r="BT199" s="1"/>
      <c r="BU199" s="1"/>
      <c r="BV199" s="1"/>
      <c r="BW199" s="1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10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10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10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10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10"/>
      <c r="HD199" s="9"/>
      <c r="HE199" s="9"/>
    </row>
    <row r="200" spans="1:213" s="2" customFormat="1" ht="17.149999999999999" customHeight="1">
      <c r="A200" s="14" t="s">
        <v>185</v>
      </c>
      <c r="B200" s="64">
        <v>0</v>
      </c>
      <c r="C200" s="64">
        <v>0</v>
      </c>
      <c r="D200" s="4">
        <f t="shared" si="58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699.8</v>
      </c>
      <c r="O200" s="35">
        <v>478.7</v>
      </c>
      <c r="P200" s="4">
        <f t="shared" si="59"/>
        <v>0.68405258645327238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5" t="s">
        <v>380</v>
      </c>
      <c r="W200" s="5" t="s">
        <v>380</v>
      </c>
      <c r="X200" s="5" t="s">
        <v>380</v>
      </c>
      <c r="Y200" s="5" t="s">
        <v>380</v>
      </c>
      <c r="Z200" s="5">
        <v>1389</v>
      </c>
      <c r="AA200" s="5">
        <v>1390</v>
      </c>
      <c r="AB200" s="4">
        <f t="shared" si="60"/>
        <v>1.0007199424046076</v>
      </c>
      <c r="AC200" s="5">
        <v>20</v>
      </c>
      <c r="AD200" s="5" t="s">
        <v>360</v>
      </c>
      <c r="AE200" s="5" t="s">
        <v>360</v>
      </c>
      <c r="AF200" s="5" t="s">
        <v>360</v>
      </c>
      <c r="AG200" s="5" t="s">
        <v>360</v>
      </c>
      <c r="AH200" s="5" t="s">
        <v>360</v>
      </c>
      <c r="AI200" s="5" t="s">
        <v>360</v>
      </c>
      <c r="AJ200" s="5" t="s">
        <v>360</v>
      </c>
      <c r="AK200" s="5" t="s">
        <v>360</v>
      </c>
      <c r="AL200" s="5" t="s">
        <v>360</v>
      </c>
      <c r="AM200" s="5" t="s">
        <v>360</v>
      </c>
      <c r="AN200" s="5" t="s">
        <v>360</v>
      </c>
      <c r="AO200" s="5" t="s">
        <v>360</v>
      </c>
      <c r="AP200" s="43">
        <f t="shared" si="68"/>
        <v>0.84238626442894005</v>
      </c>
      <c r="AQ200" s="44">
        <v>1144</v>
      </c>
      <c r="AR200" s="35">
        <f t="shared" si="61"/>
        <v>624</v>
      </c>
      <c r="AS200" s="35">
        <f t="shared" si="62"/>
        <v>525.6</v>
      </c>
      <c r="AT200" s="35">
        <f t="shared" si="63"/>
        <v>-98.399999999999977</v>
      </c>
      <c r="AU200" s="35">
        <v>69.2</v>
      </c>
      <c r="AV200" s="35">
        <v>68.7</v>
      </c>
      <c r="AW200" s="35">
        <v>190.4</v>
      </c>
      <c r="AX200" s="35">
        <v>102.2</v>
      </c>
      <c r="AY200" s="35">
        <v>44.7</v>
      </c>
      <c r="AZ200" s="35"/>
      <c r="BA200" s="35">
        <f t="shared" si="64"/>
        <v>50.4</v>
      </c>
      <c r="BB200" s="86"/>
      <c r="BC200" s="35">
        <f t="shared" si="65"/>
        <v>50.4</v>
      </c>
      <c r="BD200" s="35">
        <v>0</v>
      </c>
      <c r="BE200" s="35">
        <f t="shared" si="66"/>
        <v>50.4</v>
      </c>
      <c r="BF200" s="35"/>
      <c r="BG200" s="35">
        <f t="shared" si="67"/>
        <v>50.4</v>
      </c>
      <c r="BH200" s="86"/>
      <c r="BI200" s="86"/>
      <c r="BJ200" s="86"/>
      <c r="BK200" s="86"/>
      <c r="BL200" s="86"/>
      <c r="BM200" s="86"/>
      <c r="BN200" s="35">
        <f t="shared" ref="BN200:BN263" si="69">IF(OR(BH200="+",BI200="+",BJ200="+",BK200="+",BL200="+",BM200="+",),0,BG200)</f>
        <v>50.4</v>
      </c>
      <c r="BO200" s="70"/>
      <c r="BP200" s="1"/>
      <c r="BQ200" s="1"/>
      <c r="BR200" s="1"/>
      <c r="BS200" s="1"/>
      <c r="BT200" s="1"/>
      <c r="BU200" s="1"/>
      <c r="BV200" s="1"/>
      <c r="BW200" s="1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10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10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10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10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10"/>
      <c r="HD200" s="9"/>
      <c r="HE200" s="9"/>
    </row>
    <row r="201" spans="1:213" s="2" customFormat="1" ht="17.149999999999999" customHeight="1">
      <c r="A201" s="14" t="s">
        <v>186</v>
      </c>
      <c r="B201" s="64">
        <v>0</v>
      </c>
      <c r="C201" s="64">
        <v>0</v>
      </c>
      <c r="D201" s="4">
        <f t="shared" si="58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798.1</v>
      </c>
      <c r="O201" s="35">
        <v>865.7</v>
      </c>
      <c r="P201" s="4">
        <f t="shared" si="59"/>
        <v>1.0847011652675103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5" t="s">
        <v>380</v>
      </c>
      <c r="W201" s="5" t="s">
        <v>380</v>
      </c>
      <c r="X201" s="5" t="s">
        <v>380</v>
      </c>
      <c r="Y201" s="5" t="s">
        <v>380</v>
      </c>
      <c r="Z201" s="5">
        <v>450</v>
      </c>
      <c r="AA201" s="5">
        <v>433</v>
      </c>
      <c r="AB201" s="4">
        <f t="shared" si="60"/>
        <v>0.9622222222222222</v>
      </c>
      <c r="AC201" s="5">
        <v>20</v>
      </c>
      <c r="AD201" s="5" t="s">
        <v>360</v>
      </c>
      <c r="AE201" s="5" t="s">
        <v>360</v>
      </c>
      <c r="AF201" s="5" t="s">
        <v>360</v>
      </c>
      <c r="AG201" s="5" t="s">
        <v>360</v>
      </c>
      <c r="AH201" s="5" t="s">
        <v>360</v>
      </c>
      <c r="AI201" s="5" t="s">
        <v>360</v>
      </c>
      <c r="AJ201" s="5" t="s">
        <v>360</v>
      </c>
      <c r="AK201" s="5" t="s">
        <v>360</v>
      </c>
      <c r="AL201" s="5" t="s">
        <v>360</v>
      </c>
      <c r="AM201" s="5" t="s">
        <v>360</v>
      </c>
      <c r="AN201" s="5" t="s">
        <v>360</v>
      </c>
      <c r="AO201" s="5" t="s">
        <v>360</v>
      </c>
      <c r="AP201" s="43">
        <f t="shared" si="68"/>
        <v>1.0234616937448664</v>
      </c>
      <c r="AQ201" s="44">
        <v>1556</v>
      </c>
      <c r="AR201" s="35">
        <f t="shared" si="61"/>
        <v>848.72727272727275</v>
      </c>
      <c r="AS201" s="35">
        <f t="shared" si="62"/>
        <v>868.6</v>
      </c>
      <c r="AT201" s="35">
        <f t="shared" si="63"/>
        <v>19.872727272727275</v>
      </c>
      <c r="AU201" s="35">
        <v>78.3</v>
      </c>
      <c r="AV201" s="35">
        <v>82.5</v>
      </c>
      <c r="AW201" s="35">
        <v>320.2</v>
      </c>
      <c r="AX201" s="35">
        <v>129</v>
      </c>
      <c r="AY201" s="35">
        <v>155.5</v>
      </c>
      <c r="AZ201" s="35"/>
      <c r="BA201" s="35">
        <f t="shared" si="64"/>
        <v>103.1</v>
      </c>
      <c r="BB201" s="86"/>
      <c r="BC201" s="35">
        <f t="shared" si="65"/>
        <v>103.1</v>
      </c>
      <c r="BD201" s="35">
        <v>0</v>
      </c>
      <c r="BE201" s="35">
        <f t="shared" si="66"/>
        <v>103.1</v>
      </c>
      <c r="BF201" s="35"/>
      <c r="BG201" s="35">
        <f t="shared" si="67"/>
        <v>103.1</v>
      </c>
      <c r="BH201" s="86"/>
      <c r="BI201" s="86"/>
      <c r="BJ201" s="86"/>
      <c r="BK201" s="86"/>
      <c r="BL201" s="86"/>
      <c r="BM201" s="86"/>
      <c r="BN201" s="35">
        <f t="shared" si="69"/>
        <v>103.1</v>
      </c>
      <c r="BO201" s="70"/>
      <c r="BP201" s="1"/>
      <c r="BQ201" s="1"/>
      <c r="BR201" s="1"/>
      <c r="BS201" s="1"/>
      <c r="BT201" s="1"/>
      <c r="BU201" s="1"/>
      <c r="BV201" s="1"/>
      <c r="BW201" s="1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10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10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10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10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10"/>
      <c r="HD201" s="9"/>
      <c r="HE201" s="9"/>
    </row>
    <row r="202" spans="1:213" s="2" customFormat="1" ht="17.149999999999999" customHeight="1">
      <c r="A202" s="18" t="s">
        <v>187</v>
      </c>
      <c r="B202" s="6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35"/>
      <c r="BE202" s="35"/>
      <c r="BF202" s="35"/>
      <c r="BG202" s="35"/>
      <c r="BH202" s="86"/>
      <c r="BI202" s="86"/>
      <c r="BJ202" s="86"/>
      <c r="BK202" s="86"/>
      <c r="BL202" s="86"/>
      <c r="BM202" s="86"/>
      <c r="BN202" s="35"/>
      <c r="BO202" s="70"/>
      <c r="BP202" s="1"/>
      <c r="BQ202" s="1"/>
      <c r="BR202" s="1"/>
      <c r="BS202" s="1"/>
      <c r="BT202" s="1"/>
      <c r="BU202" s="1"/>
      <c r="BV202" s="1"/>
      <c r="BW202" s="1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10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10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10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10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10"/>
      <c r="HD202" s="9"/>
      <c r="HE202" s="9"/>
    </row>
    <row r="203" spans="1:213" s="2" customFormat="1" ht="17.149999999999999" customHeight="1">
      <c r="A203" s="14" t="s">
        <v>188</v>
      </c>
      <c r="B203" s="64">
        <v>0</v>
      </c>
      <c r="C203" s="64">
        <v>0</v>
      </c>
      <c r="D203" s="4">
        <f t="shared" si="58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991.4</v>
      </c>
      <c r="O203" s="35">
        <v>1955.7</v>
      </c>
      <c r="P203" s="4">
        <f t="shared" si="59"/>
        <v>1.2772664918297356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5" t="s">
        <v>380</v>
      </c>
      <c r="W203" s="5" t="s">
        <v>380</v>
      </c>
      <c r="X203" s="5" t="s">
        <v>380</v>
      </c>
      <c r="Y203" s="5" t="s">
        <v>380</v>
      </c>
      <c r="Z203" s="5">
        <v>272</v>
      </c>
      <c r="AA203" s="5">
        <v>287</v>
      </c>
      <c r="AB203" s="4">
        <f t="shared" si="60"/>
        <v>1.0551470588235294</v>
      </c>
      <c r="AC203" s="5">
        <v>20</v>
      </c>
      <c r="AD203" s="5" t="s">
        <v>360</v>
      </c>
      <c r="AE203" s="5" t="s">
        <v>360</v>
      </c>
      <c r="AF203" s="5" t="s">
        <v>360</v>
      </c>
      <c r="AG203" s="5" t="s">
        <v>360</v>
      </c>
      <c r="AH203" s="5" t="s">
        <v>360</v>
      </c>
      <c r="AI203" s="5" t="s">
        <v>360</v>
      </c>
      <c r="AJ203" s="5" t="s">
        <v>360</v>
      </c>
      <c r="AK203" s="5" t="s">
        <v>360</v>
      </c>
      <c r="AL203" s="5" t="s">
        <v>360</v>
      </c>
      <c r="AM203" s="5" t="s">
        <v>360</v>
      </c>
      <c r="AN203" s="5" t="s">
        <v>360</v>
      </c>
      <c r="AO203" s="5" t="s">
        <v>360</v>
      </c>
      <c r="AP203" s="43">
        <f t="shared" si="68"/>
        <v>1.1662067753266325</v>
      </c>
      <c r="AQ203" s="44">
        <v>1040</v>
      </c>
      <c r="AR203" s="35">
        <f t="shared" si="61"/>
        <v>567.27272727272725</v>
      </c>
      <c r="AS203" s="35">
        <f t="shared" si="62"/>
        <v>661.6</v>
      </c>
      <c r="AT203" s="35">
        <f t="shared" si="63"/>
        <v>94.327272727272771</v>
      </c>
      <c r="AU203" s="35">
        <v>57.2</v>
      </c>
      <c r="AV203" s="35">
        <v>0</v>
      </c>
      <c r="AW203" s="35">
        <v>185.5</v>
      </c>
      <c r="AX203" s="35">
        <v>59.9</v>
      </c>
      <c r="AY203" s="35">
        <v>74.900000000000006</v>
      </c>
      <c r="AZ203" s="35">
        <v>114.69999999999999</v>
      </c>
      <c r="BA203" s="35">
        <f t="shared" si="64"/>
        <v>169.4</v>
      </c>
      <c r="BB203" s="86"/>
      <c r="BC203" s="35">
        <f t="shared" si="65"/>
        <v>169.4</v>
      </c>
      <c r="BD203" s="35">
        <v>0</v>
      </c>
      <c r="BE203" s="35">
        <f t="shared" si="66"/>
        <v>169.4</v>
      </c>
      <c r="BF203" s="35"/>
      <c r="BG203" s="35">
        <f t="shared" si="67"/>
        <v>169.4</v>
      </c>
      <c r="BH203" s="86"/>
      <c r="BI203" s="86"/>
      <c r="BJ203" s="86"/>
      <c r="BK203" s="86"/>
      <c r="BL203" s="86"/>
      <c r="BM203" s="86"/>
      <c r="BN203" s="35">
        <f t="shared" si="69"/>
        <v>169.4</v>
      </c>
      <c r="BO203" s="70"/>
      <c r="BP203" s="1"/>
      <c r="BQ203" s="1"/>
      <c r="BR203" s="1"/>
      <c r="BS203" s="1"/>
      <c r="BT203" s="1"/>
      <c r="BU203" s="1"/>
      <c r="BV203" s="1"/>
      <c r="BW203" s="1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10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10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10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10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10"/>
      <c r="HD203" s="9"/>
      <c r="HE203" s="9"/>
    </row>
    <row r="204" spans="1:213" s="2" customFormat="1" ht="17.149999999999999" customHeight="1">
      <c r="A204" s="14" t="s">
        <v>189</v>
      </c>
      <c r="B204" s="64">
        <v>0</v>
      </c>
      <c r="C204" s="64">
        <v>0</v>
      </c>
      <c r="D204" s="4">
        <f t="shared" si="58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386.3</v>
      </c>
      <c r="O204" s="35">
        <v>300.5</v>
      </c>
      <c r="P204" s="4">
        <f t="shared" si="59"/>
        <v>0.77789282940719651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5" t="s">
        <v>380</v>
      </c>
      <c r="W204" s="5" t="s">
        <v>380</v>
      </c>
      <c r="X204" s="5" t="s">
        <v>380</v>
      </c>
      <c r="Y204" s="5" t="s">
        <v>380</v>
      </c>
      <c r="Z204" s="5">
        <v>35</v>
      </c>
      <c r="AA204" s="5">
        <v>36</v>
      </c>
      <c r="AB204" s="4">
        <f t="shared" si="60"/>
        <v>1.0285714285714285</v>
      </c>
      <c r="AC204" s="5">
        <v>20</v>
      </c>
      <c r="AD204" s="5" t="s">
        <v>360</v>
      </c>
      <c r="AE204" s="5" t="s">
        <v>360</v>
      </c>
      <c r="AF204" s="5" t="s">
        <v>360</v>
      </c>
      <c r="AG204" s="5" t="s">
        <v>360</v>
      </c>
      <c r="AH204" s="5" t="s">
        <v>360</v>
      </c>
      <c r="AI204" s="5" t="s">
        <v>360</v>
      </c>
      <c r="AJ204" s="5" t="s">
        <v>360</v>
      </c>
      <c r="AK204" s="5" t="s">
        <v>360</v>
      </c>
      <c r="AL204" s="5" t="s">
        <v>360</v>
      </c>
      <c r="AM204" s="5" t="s">
        <v>360</v>
      </c>
      <c r="AN204" s="5" t="s">
        <v>360</v>
      </c>
      <c r="AO204" s="5" t="s">
        <v>360</v>
      </c>
      <c r="AP204" s="43">
        <f t="shared" si="68"/>
        <v>0.9032321289893126</v>
      </c>
      <c r="AQ204" s="44">
        <v>774</v>
      </c>
      <c r="AR204" s="35">
        <f t="shared" si="61"/>
        <v>422.18181818181813</v>
      </c>
      <c r="AS204" s="35">
        <f t="shared" si="62"/>
        <v>381.3</v>
      </c>
      <c r="AT204" s="35">
        <f t="shared" si="63"/>
        <v>-40.881818181818119</v>
      </c>
      <c r="AU204" s="35">
        <v>47.8</v>
      </c>
      <c r="AV204" s="35">
        <v>15.1</v>
      </c>
      <c r="AW204" s="35">
        <v>121.7</v>
      </c>
      <c r="AX204" s="35">
        <v>93.8</v>
      </c>
      <c r="AY204" s="35">
        <v>40.1</v>
      </c>
      <c r="AZ204" s="35"/>
      <c r="BA204" s="35">
        <f t="shared" si="64"/>
        <v>62.8</v>
      </c>
      <c r="BB204" s="86"/>
      <c r="BC204" s="35">
        <f t="shared" si="65"/>
        <v>62.8</v>
      </c>
      <c r="BD204" s="35">
        <v>0</v>
      </c>
      <c r="BE204" s="35">
        <f t="shared" si="66"/>
        <v>62.8</v>
      </c>
      <c r="BF204" s="35"/>
      <c r="BG204" s="35">
        <f t="shared" si="67"/>
        <v>62.8</v>
      </c>
      <c r="BH204" s="86"/>
      <c r="BI204" s="86"/>
      <c r="BJ204" s="86"/>
      <c r="BK204" s="86"/>
      <c r="BL204" s="86"/>
      <c r="BM204" s="86"/>
      <c r="BN204" s="35">
        <f t="shared" si="69"/>
        <v>62.8</v>
      </c>
      <c r="BO204" s="70"/>
      <c r="BP204" s="1"/>
      <c r="BQ204" s="1"/>
      <c r="BR204" s="1"/>
      <c r="BS204" s="1"/>
      <c r="BT204" s="1"/>
      <c r="BU204" s="1"/>
      <c r="BV204" s="1"/>
      <c r="BW204" s="1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10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10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10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10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10"/>
      <c r="HD204" s="9"/>
      <c r="HE204" s="9"/>
    </row>
    <row r="205" spans="1:213" s="2" customFormat="1" ht="17.149999999999999" customHeight="1">
      <c r="A205" s="14" t="s">
        <v>190</v>
      </c>
      <c r="B205" s="64">
        <v>0</v>
      </c>
      <c r="C205" s="64">
        <v>0</v>
      </c>
      <c r="D205" s="4">
        <f t="shared" si="58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760.1</v>
      </c>
      <c r="O205" s="35">
        <v>1395.7</v>
      </c>
      <c r="P205" s="4">
        <f t="shared" si="59"/>
        <v>1.2636205762399684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5" t="s">
        <v>380</v>
      </c>
      <c r="W205" s="5" t="s">
        <v>380</v>
      </c>
      <c r="X205" s="5" t="s">
        <v>380</v>
      </c>
      <c r="Y205" s="5" t="s">
        <v>380</v>
      </c>
      <c r="Z205" s="5">
        <v>610</v>
      </c>
      <c r="AA205" s="5">
        <v>620</v>
      </c>
      <c r="AB205" s="4">
        <f t="shared" si="60"/>
        <v>1.0163934426229508</v>
      </c>
      <c r="AC205" s="5">
        <v>20</v>
      </c>
      <c r="AD205" s="5" t="s">
        <v>360</v>
      </c>
      <c r="AE205" s="5" t="s">
        <v>360</v>
      </c>
      <c r="AF205" s="5" t="s">
        <v>360</v>
      </c>
      <c r="AG205" s="5" t="s">
        <v>360</v>
      </c>
      <c r="AH205" s="5" t="s">
        <v>360</v>
      </c>
      <c r="AI205" s="5" t="s">
        <v>360</v>
      </c>
      <c r="AJ205" s="5" t="s">
        <v>360</v>
      </c>
      <c r="AK205" s="5" t="s">
        <v>360</v>
      </c>
      <c r="AL205" s="5" t="s">
        <v>360</v>
      </c>
      <c r="AM205" s="5" t="s">
        <v>360</v>
      </c>
      <c r="AN205" s="5" t="s">
        <v>360</v>
      </c>
      <c r="AO205" s="5" t="s">
        <v>360</v>
      </c>
      <c r="AP205" s="43">
        <f t="shared" si="68"/>
        <v>1.1400070094314596</v>
      </c>
      <c r="AQ205" s="44">
        <v>1954</v>
      </c>
      <c r="AR205" s="35">
        <f t="shared" si="61"/>
        <v>1065.8181818181818</v>
      </c>
      <c r="AS205" s="35">
        <f t="shared" si="62"/>
        <v>1215</v>
      </c>
      <c r="AT205" s="35">
        <f t="shared" si="63"/>
        <v>149.18181818181824</v>
      </c>
      <c r="AU205" s="35">
        <v>210.7</v>
      </c>
      <c r="AV205" s="35">
        <v>78.900000000000006</v>
      </c>
      <c r="AW205" s="35">
        <v>200.1</v>
      </c>
      <c r="AX205" s="35">
        <v>230.8</v>
      </c>
      <c r="AY205" s="35">
        <v>147.9</v>
      </c>
      <c r="AZ205" s="35">
        <v>109.69999999999999</v>
      </c>
      <c r="BA205" s="35">
        <f t="shared" si="64"/>
        <v>236.9</v>
      </c>
      <c r="BB205" s="86"/>
      <c r="BC205" s="35">
        <f t="shared" si="65"/>
        <v>236.9</v>
      </c>
      <c r="BD205" s="35">
        <v>0</v>
      </c>
      <c r="BE205" s="35">
        <f t="shared" si="66"/>
        <v>236.9</v>
      </c>
      <c r="BF205" s="35"/>
      <c r="BG205" s="35">
        <f t="shared" si="67"/>
        <v>236.9</v>
      </c>
      <c r="BH205" s="86"/>
      <c r="BI205" s="86"/>
      <c r="BJ205" s="86"/>
      <c r="BK205" s="86"/>
      <c r="BL205" s="86"/>
      <c r="BM205" s="86"/>
      <c r="BN205" s="35">
        <f t="shared" si="69"/>
        <v>236.9</v>
      </c>
      <c r="BO205" s="70"/>
      <c r="BP205" s="1"/>
      <c r="BQ205" s="1"/>
      <c r="BR205" s="1"/>
      <c r="BS205" s="1"/>
      <c r="BT205" s="1"/>
      <c r="BU205" s="1"/>
      <c r="BV205" s="1"/>
      <c r="BW205" s="1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10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10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10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10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10"/>
      <c r="HD205" s="9"/>
      <c r="HE205" s="9"/>
    </row>
    <row r="206" spans="1:213" s="2" customFormat="1" ht="17.149999999999999" customHeight="1">
      <c r="A206" s="14" t="s">
        <v>191</v>
      </c>
      <c r="B206" s="64">
        <v>0</v>
      </c>
      <c r="C206" s="64">
        <v>0</v>
      </c>
      <c r="D206" s="4">
        <f t="shared" si="58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394.3</v>
      </c>
      <c r="O206" s="35">
        <v>580.20000000000005</v>
      </c>
      <c r="P206" s="4">
        <f t="shared" si="59"/>
        <v>1.2271468425057064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5" t="s">
        <v>380</v>
      </c>
      <c r="W206" s="5" t="s">
        <v>380</v>
      </c>
      <c r="X206" s="5" t="s">
        <v>380</v>
      </c>
      <c r="Y206" s="5" t="s">
        <v>380</v>
      </c>
      <c r="Z206" s="5">
        <v>74</v>
      </c>
      <c r="AA206" s="5">
        <v>76</v>
      </c>
      <c r="AB206" s="4">
        <f t="shared" si="60"/>
        <v>1.027027027027027</v>
      </c>
      <c r="AC206" s="5">
        <v>20</v>
      </c>
      <c r="AD206" s="5" t="s">
        <v>360</v>
      </c>
      <c r="AE206" s="5" t="s">
        <v>360</v>
      </c>
      <c r="AF206" s="5" t="s">
        <v>360</v>
      </c>
      <c r="AG206" s="5" t="s">
        <v>360</v>
      </c>
      <c r="AH206" s="5" t="s">
        <v>360</v>
      </c>
      <c r="AI206" s="5" t="s">
        <v>360</v>
      </c>
      <c r="AJ206" s="5" t="s">
        <v>360</v>
      </c>
      <c r="AK206" s="5" t="s">
        <v>360</v>
      </c>
      <c r="AL206" s="5" t="s">
        <v>360</v>
      </c>
      <c r="AM206" s="5" t="s">
        <v>360</v>
      </c>
      <c r="AN206" s="5" t="s">
        <v>360</v>
      </c>
      <c r="AO206" s="5" t="s">
        <v>360</v>
      </c>
      <c r="AP206" s="43">
        <f t="shared" si="68"/>
        <v>1.1270869347663666</v>
      </c>
      <c r="AQ206" s="44">
        <v>539</v>
      </c>
      <c r="AR206" s="35">
        <f t="shared" si="61"/>
        <v>294</v>
      </c>
      <c r="AS206" s="35">
        <f t="shared" si="62"/>
        <v>331.4</v>
      </c>
      <c r="AT206" s="35">
        <f t="shared" si="63"/>
        <v>37.399999999999977</v>
      </c>
      <c r="AU206" s="35">
        <v>12</v>
      </c>
      <c r="AV206" s="35">
        <v>43.8</v>
      </c>
      <c r="AW206" s="35">
        <v>108.5</v>
      </c>
      <c r="AX206" s="35">
        <v>61.7</v>
      </c>
      <c r="AY206" s="35">
        <v>63.7</v>
      </c>
      <c r="AZ206" s="35"/>
      <c r="BA206" s="35">
        <f t="shared" si="64"/>
        <v>41.7</v>
      </c>
      <c r="BB206" s="86"/>
      <c r="BC206" s="35">
        <f t="shared" si="65"/>
        <v>41.7</v>
      </c>
      <c r="BD206" s="35">
        <v>0</v>
      </c>
      <c r="BE206" s="35">
        <f t="shared" si="66"/>
        <v>41.7</v>
      </c>
      <c r="BF206" s="35"/>
      <c r="BG206" s="35">
        <f t="shared" si="67"/>
        <v>41.7</v>
      </c>
      <c r="BH206" s="86"/>
      <c r="BI206" s="86"/>
      <c r="BJ206" s="86"/>
      <c r="BK206" s="86"/>
      <c r="BL206" s="86"/>
      <c r="BM206" s="86"/>
      <c r="BN206" s="35">
        <f t="shared" si="69"/>
        <v>41.7</v>
      </c>
      <c r="BO206" s="70"/>
      <c r="BP206" s="1"/>
      <c r="BQ206" s="1"/>
      <c r="BR206" s="1"/>
      <c r="BS206" s="1"/>
      <c r="BT206" s="1"/>
      <c r="BU206" s="1"/>
      <c r="BV206" s="1"/>
      <c r="BW206" s="1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10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10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10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10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10"/>
      <c r="HD206" s="9"/>
      <c r="HE206" s="9"/>
    </row>
    <row r="207" spans="1:213" s="2" customFormat="1" ht="17.149999999999999" customHeight="1">
      <c r="A207" s="14" t="s">
        <v>192</v>
      </c>
      <c r="B207" s="64">
        <v>0</v>
      </c>
      <c r="C207" s="64">
        <v>0</v>
      </c>
      <c r="D207" s="4">
        <f t="shared" si="58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946.7</v>
      </c>
      <c r="O207" s="35">
        <v>1119.4000000000001</v>
      </c>
      <c r="P207" s="4">
        <f t="shared" si="59"/>
        <v>1.1824231541142918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5" t="s">
        <v>380</v>
      </c>
      <c r="W207" s="5" t="s">
        <v>380</v>
      </c>
      <c r="X207" s="5" t="s">
        <v>380</v>
      </c>
      <c r="Y207" s="5" t="s">
        <v>380</v>
      </c>
      <c r="Z207" s="5">
        <v>420</v>
      </c>
      <c r="AA207" s="5">
        <v>422</v>
      </c>
      <c r="AB207" s="4">
        <f t="shared" si="60"/>
        <v>1.0047619047619047</v>
      </c>
      <c r="AC207" s="5">
        <v>20</v>
      </c>
      <c r="AD207" s="5" t="s">
        <v>360</v>
      </c>
      <c r="AE207" s="5" t="s">
        <v>360</v>
      </c>
      <c r="AF207" s="5" t="s">
        <v>360</v>
      </c>
      <c r="AG207" s="5" t="s">
        <v>360</v>
      </c>
      <c r="AH207" s="5" t="s">
        <v>360</v>
      </c>
      <c r="AI207" s="5" t="s">
        <v>360</v>
      </c>
      <c r="AJ207" s="5" t="s">
        <v>360</v>
      </c>
      <c r="AK207" s="5" t="s">
        <v>360</v>
      </c>
      <c r="AL207" s="5" t="s">
        <v>360</v>
      </c>
      <c r="AM207" s="5" t="s">
        <v>360</v>
      </c>
      <c r="AN207" s="5" t="s">
        <v>360</v>
      </c>
      <c r="AO207" s="5" t="s">
        <v>360</v>
      </c>
      <c r="AP207" s="43">
        <f t="shared" si="68"/>
        <v>1.0935925294380984</v>
      </c>
      <c r="AQ207" s="44">
        <v>896</v>
      </c>
      <c r="AR207" s="35">
        <f t="shared" si="61"/>
        <v>488.72727272727275</v>
      </c>
      <c r="AS207" s="35">
        <f t="shared" si="62"/>
        <v>534.5</v>
      </c>
      <c r="AT207" s="35">
        <f t="shared" si="63"/>
        <v>45.772727272727252</v>
      </c>
      <c r="AU207" s="35">
        <v>103.5</v>
      </c>
      <c r="AV207" s="35">
        <v>93.6</v>
      </c>
      <c r="AW207" s="35">
        <v>74.599999999999994</v>
      </c>
      <c r="AX207" s="35">
        <v>102.2</v>
      </c>
      <c r="AY207" s="35">
        <v>87.2</v>
      </c>
      <c r="AZ207" s="35"/>
      <c r="BA207" s="35">
        <f t="shared" si="64"/>
        <v>73.400000000000006</v>
      </c>
      <c r="BB207" s="86"/>
      <c r="BC207" s="35">
        <f t="shared" si="65"/>
        <v>73.400000000000006</v>
      </c>
      <c r="BD207" s="35">
        <v>0</v>
      </c>
      <c r="BE207" s="35">
        <f t="shared" si="66"/>
        <v>73.400000000000006</v>
      </c>
      <c r="BF207" s="35"/>
      <c r="BG207" s="35">
        <f t="shared" si="67"/>
        <v>73.400000000000006</v>
      </c>
      <c r="BH207" s="86"/>
      <c r="BI207" s="86"/>
      <c r="BJ207" s="86"/>
      <c r="BK207" s="86"/>
      <c r="BL207" s="86"/>
      <c r="BM207" s="86"/>
      <c r="BN207" s="35">
        <f t="shared" si="69"/>
        <v>73.400000000000006</v>
      </c>
      <c r="BO207" s="70"/>
      <c r="BP207" s="1"/>
      <c r="BQ207" s="1"/>
      <c r="BR207" s="1"/>
      <c r="BS207" s="1"/>
      <c r="BT207" s="1"/>
      <c r="BU207" s="1"/>
      <c r="BV207" s="1"/>
      <c r="BW207" s="1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10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10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10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10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10"/>
      <c r="HD207" s="9"/>
      <c r="HE207" s="9"/>
    </row>
    <row r="208" spans="1:213" s="2" customFormat="1" ht="17.149999999999999" customHeight="1">
      <c r="A208" s="14" t="s">
        <v>193</v>
      </c>
      <c r="B208" s="64">
        <v>1357</v>
      </c>
      <c r="C208" s="64">
        <v>1593.5</v>
      </c>
      <c r="D208" s="4">
        <f t="shared" si="58"/>
        <v>1.1742815033161385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1336.5</v>
      </c>
      <c r="O208" s="35">
        <v>1113.2</v>
      </c>
      <c r="P208" s="4">
        <f t="shared" si="59"/>
        <v>0.83292181069958848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5" t="s">
        <v>380</v>
      </c>
      <c r="W208" s="5" t="s">
        <v>380</v>
      </c>
      <c r="X208" s="5" t="s">
        <v>380</v>
      </c>
      <c r="Y208" s="5" t="s">
        <v>380</v>
      </c>
      <c r="Z208" s="5">
        <v>534</v>
      </c>
      <c r="AA208" s="5">
        <v>560</v>
      </c>
      <c r="AB208" s="4">
        <f t="shared" si="60"/>
        <v>1.0486891385767789</v>
      </c>
      <c r="AC208" s="5">
        <v>20</v>
      </c>
      <c r="AD208" s="5" t="s">
        <v>360</v>
      </c>
      <c r="AE208" s="5" t="s">
        <v>360</v>
      </c>
      <c r="AF208" s="5" t="s">
        <v>360</v>
      </c>
      <c r="AG208" s="5" t="s">
        <v>360</v>
      </c>
      <c r="AH208" s="5" t="s">
        <v>360</v>
      </c>
      <c r="AI208" s="5" t="s">
        <v>360</v>
      </c>
      <c r="AJ208" s="5" t="s">
        <v>360</v>
      </c>
      <c r="AK208" s="5" t="s">
        <v>360</v>
      </c>
      <c r="AL208" s="5" t="s">
        <v>360</v>
      </c>
      <c r="AM208" s="5" t="s">
        <v>360</v>
      </c>
      <c r="AN208" s="5" t="s">
        <v>360</v>
      </c>
      <c r="AO208" s="5" t="s">
        <v>360</v>
      </c>
      <c r="AP208" s="43">
        <f t="shared" si="68"/>
        <v>0.96674725560240093</v>
      </c>
      <c r="AQ208" s="44">
        <v>1354</v>
      </c>
      <c r="AR208" s="35">
        <f t="shared" si="61"/>
        <v>738.5454545454545</v>
      </c>
      <c r="AS208" s="35">
        <f t="shared" si="62"/>
        <v>714</v>
      </c>
      <c r="AT208" s="35">
        <f t="shared" si="63"/>
        <v>-24.545454545454504</v>
      </c>
      <c r="AU208" s="35">
        <v>130.5</v>
      </c>
      <c r="AV208" s="35">
        <v>112.9</v>
      </c>
      <c r="AW208" s="35">
        <v>176</v>
      </c>
      <c r="AX208" s="35">
        <v>155.4</v>
      </c>
      <c r="AY208" s="35">
        <v>96.2</v>
      </c>
      <c r="AZ208" s="35"/>
      <c r="BA208" s="35">
        <f t="shared" si="64"/>
        <v>43</v>
      </c>
      <c r="BB208" s="86"/>
      <c r="BC208" s="35">
        <f t="shared" si="65"/>
        <v>43</v>
      </c>
      <c r="BD208" s="35">
        <v>0</v>
      </c>
      <c r="BE208" s="35">
        <f t="shared" si="66"/>
        <v>43</v>
      </c>
      <c r="BF208" s="35"/>
      <c r="BG208" s="35">
        <f t="shared" si="67"/>
        <v>43</v>
      </c>
      <c r="BH208" s="86"/>
      <c r="BI208" s="86"/>
      <c r="BJ208" s="86"/>
      <c r="BK208" s="86"/>
      <c r="BL208" s="86"/>
      <c r="BM208" s="86"/>
      <c r="BN208" s="35">
        <f t="shared" si="69"/>
        <v>43</v>
      </c>
      <c r="BO208" s="70"/>
      <c r="BP208" s="1"/>
      <c r="BQ208" s="1"/>
      <c r="BR208" s="1"/>
      <c r="BS208" s="1"/>
      <c r="BT208" s="1"/>
      <c r="BU208" s="1"/>
      <c r="BV208" s="1"/>
      <c r="BW208" s="1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10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10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10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10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10"/>
      <c r="HD208" s="9"/>
      <c r="HE208" s="9"/>
    </row>
    <row r="209" spans="1:213" s="2" customFormat="1" ht="17.149999999999999" customHeight="1">
      <c r="A209" s="14" t="s">
        <v>194</v>
      </c>
      <c r="B209" s="64">
        <v>77189</v>
      </c>
      <c r="C209" s="64">
        <v>81865.399999999994</v>
      </c>
      <c r="D209" s="4">
        <f t="shared" si="58"/>
        <v>1.0605837619349907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6098.9</v>
      </c>
      <c r="O209" s="35">
        <v>5344.9</v>
      </c>
      <c r="P209" s="4">
        <f t="shared" si="59"/>
        <v>0.87637114889570245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5" t="s">
        <v>380</v>
      </c>
      <c r="W209" s="5" t="s">
        <v>380</v>
      </c>
      <c r="X209" s="5" t="s">
        <v>380</v>
      </c>
      <c r="Y209" s="5" t="s">
        <v>380</v>
      </c>
      <c r="Z209" s="5">
        <v>420</v>
      </c>
      <c r="AA209" s="5">
        <v>430</v>
      </c>
      <c r="AB209" s="4">
        <f t="shared" si="60"/>
        <v>1.0238095238095237</v>
      </c>
      <c r="AC209" s="5">
        <v>20</v>
      </c>
      <c r="AD209" s="5" t="s">
        <v>360</v>
      </c>
      <c r="AE209" s="5" t="s">
        <v>360</v>
      </c>
      <c r="AF209" s="5" t="s">
        <v>360</v>
      </c>
      <c r="AG209" s="5" t="s">
        <v>360</v>
      </c>
      <c r="AH209" s="5" t="s">
        <v>360</v>
      </c>
      <c r="AI209" s="5" t="s">
        <v>360</v>
      </c>
      <c r="AJ209" s="5" t="s">
        <v>360</v>
      </c>
      <c r="AK209" s="5" t="s">
        <v>360</v>
      </c>
      <c r="AL209" s="5" t="s">
        <v>360</v>
      </c>
      <c r="AM209" s="5" t="s">
        <v>360</v>
      </c>
      <c r="AN209" s="5" t="s">
        <v>360</v>
      </c>
      <c r="AO209" s="5" t="s">
        <v>360</v>
      </c>
      <c r="AP209" s="43">
        <f t="shared" si="68"/>
        <v>0.96236738363954388</v>
      </c>
      <c r="AQ209" s="44">
        <v>951</v>
      </c>
      <c r="AR209" s="35">
        <f t="shared" si="61"/>
        <v>518.72727272727275</v>
      </c>
      <c r="AS209" s="35">
        <f t="shared" si="62"/>
        <v>499.2</v>
      </c>
      <c r="AT209" s="35">
        <f t="shared" si="63"/>
        <v>-19.527272727272759</v>
      </c>
      <c r="AU209" s="35">
        <v>102.3</v>
      </c>
      <c r="AV209" s="35">
        <v>54.5</v>
      </c>
      <c r="AW209" s="35">
        <v>88.2</v>
      </c>
      <c r="AX209" s="35">
        <v>68.7</v>
      </c>
      <c r="AY209" s="35">
        <v>101.6</v>
      </c>
      <c r="AZ209" s="35">
        <v>4.4000000000000004</v>
      </c>
      <c r="BA209" s="35">
        <f t="shared" si="64"/>
        <v>79.5</v>
      </c>
      <c r="BB209" s="86"/>
      <c r="BC209" s="35">
        <f t="shared" si="65"/>
        <v>79.5</v>
      </c>
      <c r="BD209" s="35">
        <v>0</v>
      </c>
      <c r="BE209" s="35">
        <f t="shared" si="66"/>
        <v>79.5</v>
      </c>
      <c r="BF209" s="35"/>
      <c r="BG209" s="35">
        <f t="shared" si="67"/>
        <v>79.5</v>
      </c>
      <c r="BH209" s="86"/>
      <c r="BI209" s="86"/>
      <c r="BJ209" s="86"/>
      <c r="BK209" s="86"/>
      <c r="BL209" s="86"/>
      <c r="BM209" s="86"/>
      <c r="BN209" s="35">
        <f t="shared" si="69"/>
        <v>79.5</v>
      </c>
      <c r="BO209" s="70"/>
      <c r="BP209" s="1"/>
      <c r="BQ209" s="1"/>
      <c r="BR209" s="1"/>
      <c r="BS209" s="1"/>
      <c r="BT209" s="1"/>
      <c r="BU209" s="1"/>
      <c r="BV209" s="1"/>
      <c r="BW209" s="1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10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10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10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10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10"/>
      <c r="HD209" s="9"/>
      <c r="HE209" s="9"/>
    </row>
    <row r="210" spans="1:213" s="2" customFormat="1" ht="17.149999999999999" customHeight="1">
      <c r="A210" s="14" t="s">
        <v>195</v>
      </c>
      <c r="B210" s="64">
        <v>0</v>
      </c>
      <c r="C210" s="64">
        <v>0</v>
      </c>
      <c r="D210" s="4">
        <f t="shared" si="58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3557.2</v>
      </c>
      <c r="O210" s="35">
        <v>298.39999999999998</v>
      </c>
      <c r="P210" s="4">
        <f t="shared" si="59"/>
        <v>8.3886202631283033E-2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5" t="s">
        <v>380</v>
      </c>
      <c r="W210" s="5" t="s">
        <v>380</v>
      </c>
      <c r="X210" s="5" t="s">
        <v>380</v>
      </c>
      <c r="Y210" s="5" t="s">
        <v>380</v>
      </c>
      <c r="Z210" s="5">
        <v>172</v>
      </c>
      <c r="AA210" s="5">
        <v>259</v>
      </c>
      <c r="AB210" s="4">
        <f t="shared" si="60"/>
        <v>1.2305813953488371</v>
      </c>
      <c r="AC210" s="5">
        <v>20</v>
      </c>
      <c r="AD210" s="5" t="s">
        <v>360</v>
      </c>
      <c r="AE210" s="5" t="s">
        <v>360</v>
      </c>
      <c r="AF210" s="5" t="s">
        <v>360</v>
      </c>
      <c r="AG210" s="5" t="s">
        <v>360</v>
      </c>
      <c r="AH210" s="5" t="s">
        <v>360</v>
      </c>
      <c r="AI210" s="5" t="s">
        <v>360</v>
      </c>
      <c r="AJ210" s="5" t="s">
        <v>360</v>
      </c>
      <c r="AK210" s="5" t="s">
        <v>360</v>
      </c>
      <c r="AL210" s="5" t="s">
        <v>360</v>
      </c>
      <c r="AM210" s="5" t="s">
        <v>360</v>
      </c>
      <c r="AN210" s="5" t="s">
        <v>360</v>
      </c>
      <c r="AO210" s="5" t="s">
        <v>360</v>
      </c>
      <c r="AP210" s="43">
        <f t="shared" si="68"/>
        <v>0.65723379899006007</v>
      </c>
      <c r="AQ210" s="44">
        <v>505</v>
      </c>
      <c r="AR210" s="35">
        <f t="shared" si="61"/>
        <v>275.45454545454544</v>
      </c>
      <c r="AS210" s="35">
        <f t="shared" si="62"/>
        <v>181</v>
      </c>
      <c r="AT210" s="35">
        <f t="shared" si="63"/>
        <v>-94.454545454545439</v>
      </c>
      <c r="AU210" s="35">
        <v>6.6</v>
      </c>
      <c r="AV210" s="35">
        <v>4.8</v>
      </c>
      <c r="AW210" s="35">
        <v>94.9</v>
      </c>
      <c r="AX210" s="35">
        <v>8.1999999999999993</v>
      </c>
      <c r="AY210" s="35">
        <v>0</v>
      </c>
      <c r="AZ210" s="35"/>
      <c r="BA210" s="35">
        <f t="shared" si="64"/>
        <v>66.5</v>
      </c>
      <c r="BB210" s="86"/>
      <c r="BC210" s="35">
        <f t="shared" si="65"/>
        <v>66.5</v>
      </c>
      <c r="BD210" s="35">
        <v>0</v>
      </c>
      <c r="BE210" s="35">
        <f t="shared" si="66"/>
        <v>66.5</v>
      </c>
      <c r="BF210" s="35"/>
      <c r="BG210" s="35">
        <f t="shared" si="67"/>
        <v>66.5</v>
      </c>
      <c r="BH210" s="86"/>
      <c r="BI210" s="86"/>
      <c r="BJ210" s="86"/>
      <c r="BK210" s="86"/>
      <c r="BL210" s="86"/>
      <c r="BM210" s="86"/>
      <c r="BN210" s="35">
        <f t="shared" si="69"/>
        <v>66.5</v>
      </c>
      <c r="BO210" s="70"/>
      <c r="BP210" s="1"/>
      <c r="BQ210" s="1"/>
      <c r="BR210" s="1"/>
      <c r="BS210" s="1"/>
      <c r="BT210" s="1"/>
      <c r="BU210" s="1"/>
      <c r="BV210" s="1"/>
      <c r="BW210" s="1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10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10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10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10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10"/>
      <c r="HD210" s="9"/>
      <c r="HE210" s="9"/>
    </row>
    <row r="211" spans="1:213" s="2" customFormat="1" ht="17.149999999999999" customHeight="1">
      <c r="A211" s="14" t="s">
        <v>196</v>
      </c>
      <c r="B211" s="64">
        <v>0</v>
      </c>
      <c r="C211" s="64">
        <v>0</v>
      </c>
      <c r="D211" s="4">
        <f t="shared" si="58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225.7</v>
      </c>
      <c r="O211" s="35">
        <v>267.39999999999998</v>
      </c>
      <c r="P211" s="4">
        <f t="shared" si="59"/>
        <v>1.184758529020824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5" t="s">
        <v>380</v>
      </c>
      <c r="W211" s="5" t="s">
        <v>380</v>
      </c>
      <c r="X211" s="5" t="s">
        <v>380</v>
      </c>
      <c r="Y211" s="5" t="s">
        <v>380</v>
      </c>
      <c r="Z211" s="5">
        <v>77</v>
      </c>
      <c r="AA211" s="5">
        <v>79</v>
      </c>
      <c r="AB211" s="4">
        <f t="shared" si="60"/>
        <v>1.025974025974026</v>
      </c>
      <c r="AC211" s="5">
        <v>20</v>
      </c>
      <c r="AD211" s="5" t="s">
        <v>360</v>
      </c>
      <c r="AE211" s="5" t="s">
        <v>360</v>
      </c>
      <c r="AF211" s="5" t="s">
        <v>360</v>
      </c>
      <c r="AG211" s="5" t="s">
        <v>360</v>
      </c>
      <c r="AH211" s="5" t="s">
        <v>360</v>
      </c>
      <c r="AI211" s="5" t="s">
        <v>360</v>
      </c>
      <c r="AJ211" s="5" t="s">
        <v>360</v>
      </c>
      <c r="AK211" s="5" t="s">
        <v>360</v>
      </c>
      <c r="AL211" s="5" t="s">
        <v>360</v>
      </c>
      <c r="AM211" s="5" t="s">
        <v>360</v>
      </c>
      <c r="AN211" s="5" t="s">
        <v>360</v>
      </c>
      <c r="AO211" s="5" t="s">
        <v>360</v>
      </c>
      <c r="AP211" s="43">
        <f t="shared" si="68"/>
        <v>1.1053662774974249</v>
      </c>
      <c r="AQ211" s="44">
        <v>918</v>
      </c>
      <c r="AR211" s="35">
        <f t="shared" si="61"/>
        <v>500.72727272727275</v>
      </c>
      <c r="AS211" s="35">
        <f t="shared" si="62"/>
        <v>553.5</v>
      </c>
      <c r="AT211" s="35">
        <f t="shared" si="63"/>
        <v>52.772727272727252</v>
      </c>
      <c r="AU211" s="35">
        <v>28.4</v>
      </c>
      <c r="AV211" s="35">
        <v>100.7</v>
      </c>
      <c r="AW211" s="35">
        <v>141.69999999999999</v>
      </c>
      <c r="AX211" s="35">
        <v>105.3</v>
      </c>
      <c r="AY211" s="35">
        <v>100.9</v>
      </c>
      <c r="AZ211" s="35"/>
      <c r="BA211" s="35">
        <f t="shared" si="64"/>
        <v>76.5</v>
      </c>
      <c r="BB211" s="86"/>
      <c r="BC211" s="35">
        <f t="shared" si="65"/>
        <v>76.5</v>
      </c>
      <c r="BD211" s="35">
        <v>0</v>
      </c>
      <c r="BE211" s="35">
        <f t="shared" si="66"/>
        <v>76.5</v>
      </c>
      <c r="BF211" s="35"/>
      <c r="BG211" s="35">
        <f t="shared" si="67"/>
        <v>76.5</v>
      </c>
      <c r="BH211" s="86"/>
      <c r="BI211" s="86"/>
      <c r="BJ211" s="86"/>
      <c r="BK211" s="86"/>
      <c r="BL211" s="86"/>
      <c r="BM211" s="86"/>
      <c r="BN211" s="35">
        <f t="shared" si="69"/>
        <v>76.5</v>
      </c>
      <c r="BO211" s="70"/>
      <c r="BP211" s="1"/>
      <c r="BQ211" s="1"/>
      <c r="BR211" s="1"/>
      <c r="BS211" s="1"/>
      <c r="BT211" s="1"/>
      <c r="BU211" s="1"/>
      <c r="BV211" s="1"/>
      <c r="BW211" s="1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10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10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10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10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10"/>
      <c r="HD211" s="9"/>
      <c r="HE211" s="9"/>
    </row>
    <row r="212" spans="1:213" s="2" customFormat="1" ht="17.149999999999999" customHeight="1">
      <c r="A212" s="14" t="s">
        <v>197</v>
      </c>
      <c r="B212" s="64">
        <v>0</v>
      </c>
      <c r="C212" s="64">
        <v>0</v>
      </c>
      <c r="D212" s="4">
        <f t="shared" si="58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988</v>
      </c>
      <c r="O212" s="35">
        <v>1890.9</v>
      </c>
      <c r="P212" s="4">
        <f t="shared" si="59"/>
        <v>1.2713866396761133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5" t="s">
        <v>380</v>
      </c>
      <c r="W212" s="5" t="s">
        <v>380</v>
      </c>
      <c r="X212" s="5" t="s">
        <v>380</v>
      </c>
      <c r="Y212" s="5" t="s">
        <v>380</v>
      </c>
      <c r="Z212" s="5">
        <v>583</v>
      </c>
      <c r="AA212" s="5">
        <v>583</v>
      </c>
      <c r="AB212" s="4">
        <f t="shared" si="60"/>
        <v>1</v>
      </c>
      <c r="AC212" s="5">
        <v>20</v>
      </c>
      <c r="AD212" s="5" t="s">
        <v>360</v>
      </c>
      <c r="AE212" s="5" t="s">
        <v>360</v>
      </c>
      <c r="AF212" s="5" t="s">
        <v>360</v>
      </c>
      <c r="AG212" s="5" t="s">
        <v>360</v>
      </c>
      <c r="AH212" s="5" t="s">
        <v>360</v>
      </c>
      <c r="AI212" s="5" t="s">
        <v>360</v>
      </c>
      <c r="AJ212" s="5" t="s">
        <v>360</v>
      </c>
      <c r="AK212" s="5" t="s">
        <v>360</v>
      </c>
      <c r="AL212" s="5" t="s">
        <v>360</v>
      </c>
      <c r="AM212" s="5" t="s">
        <v>360</v>
      </c>
      <c r="AN212" s="5" t="s">
        <v>360</v>
      </c>
      <c r="AO212" s="5" t="s">
        <v>360</v>
      </c>
      <c r="AP212" s="43">
        <f t="shared" si="68"/>
        <v>1.1356933198380568</v>
      </c>
      <c r="AQ212" s="44">
        <v>1663</v>
      </c>
      <c r="AR212" s="35">
        <f t="shared" si="61"/>
        <v>907.09090909090912</v>
      </c>
      <c r="AS212" s="35">
        <f t="shared" si="62"/>
        <v>1030.2</v>
      </c>
      <c r="AT212" s="35">
        <f t="shared" si="63"/>
        <v>123.10909090909092</v>
      </c>
      <c r="AU212" s="35">
        <v>184.8</v>
      </c>
      <c r="AV212" s="35">
        <v>185.8</v>
      </c>
      <c r="AW212" s="35">
        <v>145.30000000000001</v>
      </c>
      <c r="AX212" s="35">
        <v>201.4</v>
      </c>
      <c r="AY212" s="35">
        <v>189</v>
      </c>
      <c r="AZ212" s="35"/>
      <c r="BA212" s="35">
        <f t="shared" si="64"/>
        <v>123.9</v>
      </c>
      <c r="BB212" s="86"/>
      <c r="BC212" s="35">
        <f t="shared" si="65"/>
        <v>123.9</v>
      </c>
      <c r="BD212" s="35">
        <v>0</v>
      </c>
      <c r="BE212" s="35">
        <f t="shared" si="66"/>
        <v>123.9</v>
      </c>
      <c r="BF212" s="35"/>
      <c r="BG212" s="35">
        <f t="shared" si="67"/>
        <v>123.9</v>
      </c>
      <c r="BH212" s="86"/>
      <c r="BI212" s="86"/>
      <c r="BJ212" s="86"/>
      <c r="BK212" s="86"/>
      <c r="BL212" s="86"/>
      <c r="BM212" s="86"/>
      <c r="BN212" s="35">
        <f t="shared" si="69"/>
        <v>123.9</v>
      </c>
      <c r="BO212" s="70"/>
      <c r="BP212" s="1"/>
      <c r="BQ212" s="1"/>
      <c r="BR212" s="1"/>
      <c r="BS212" s="1"/>
      <c r="BT212" s="1"/>
      <c r="BU212" s="1"/>
      <c r="BV212" s="1"/>
      <c r="BW212" s="1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10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10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10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10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10"/>
      <c r="HD212" s="9"/>
      <c r="HE212" s="9"/>
    </row>
    <row r="213" spans="1:213" s="2" customFormat="1" ht="17.149999999999999" customHeight="1">
      <c r="A213" s="14" t="s">
        <v>198</v>
      </c>
      <c r="B213" s="64">
        <v>0</v>
      </c>
      <c r="C213" s="64">
        <v>0</v>
      </c>
      <c r="D213" s="4">
        <f t="shared" si="58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156.69999999999999</v>
      </c>
      <c r="O213" s="35">
        <v>193.1</v>
      </c>
      <c r="P213" s="4">
        <f t="shared" si="59"/>
        <v>1.2032291001914486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5" t="s">
        <v>380</v>
      </c>
      <c r="W213" s="5" t="s">
        <v>380</v>
      </c>
      <c r="X213" s="5" t="s">
        <v>380</v>
      </c>
      <c r="Y213" s="5" t="s">
        <v>380</v>
      </c>
      <c r="Z213" s="5">
        <v>74</v>
      </c>
      <c r="AA213" s="5">
        <v>74</v>
      </c>
      <c r="AB213" s="4">
        <f t="shared" si="60"/>
        <v>1</v>
      </c>
      <c r="AC213" s="5">
        <v>20</v>
      </c>
      <c r="AD213" s="5" t="s">
        <v>360</v>
      </c>
      <c r="AE213" s="5" t="s">
        <v>360</v>
      </c>
      <c r="AF213" s="5" t="s">
        <v>360</v>
      </c>
      <c r="AG213" s="5" t="s">
        <v>360</v>
      </c>
      <c r="AH213" s="5" t="s">
        <v>360</v>
      </c>
      <c r="AI213" s="5" t="s">
        <v>360</v>
      </c>
      <c r="AJ213" s="5" t="s">
        <v>360</v>
      </c>
      <c r="AK213" s="5" t="s">
        <v>360</v>
      </c>
      <c r="AL213" s="5" t="s">
        <v>360</v>
      </c>
      <c r="AM213" s="5" t="s">
        <v>360</v>
      </c>
      <c r="AN213" s="5" t="s">
        <v>360</v>
      </c>
      <c r="AO213" s="5" t="s">
        <v>360</v>
      </c>
      <c r="AP213" s="43">
        <f t="shared" si="68"/>
        <v>1.1016145500957244</v>
      </c>
      <c r="AQ213" s="44">
        <v>521</v>
      </c>
      <c r="AR213" s="35">
        <f t="shared" si="61"/>
        <v>284.18181818181819</v>
      </c>
      <c r="AS213" s="35">
        <f t="shared" si="62"/>
        <v>313.10000000000002</v>
      </c>
      <c r="AT213" s="35">
        <f t="shared" si="63"/>
        <v>28.918181818181836</v>
      </c>
      <c r="AU213" s="35">
        <v>58.8</v>
      </c>
      <c r="AV213" s="35">
        <v>33.6</v>
      </c>
      <c r="AW213" s="35">
        <v>64.7</v>
      </c>
      <c r="AX213" s="35">
        <v>57.4</v>
      </c>
      <c r="AY213" s="35">
        <v>61.6</v>
      </c>
      <c r="AZ213" s="35"/>
      <c r="BA213" s="35">
        <f t="shared" si="64"/>
        <v>37</v>
      </c>
      <c r="BB213" s="86"/>
      <c r="BC213" s="35">
        <f t="shared" si="65"/>
        <v>37</v>
      </c>
      <c r="BD213" s="35">
        <v>0</v>
      </c>
      <c r="BE213" s="35">
        <f t="shared" si="66"/>
        <v>37</v>
      </c>
      <c r="BF213" s="35"/>
      <c r="BG213" s="35">
        <f t="shared" si="67"/>
        <v>37</v>
      </c>
      <c r="BH213" s="86"/>
      <c r="BI213" s="86"/>
      <c r="BJ213" s="86"/>
      <c r="BK213" s="86"/>
      <c r="BL213" s="86"/>
      <c r="BM213" s="86"/>
      <c r="BN213" s="35">
        <f t="shared" si="69"/>
        <v>37</v>
      </c>
      <c r="BO213" s="70"/>
      <c r="BP213" s="1"/>
      <c r="BQ213" s="1"/>
      <c r="BR213" s="1"/>
      <c r="BS213" s="1"/>
      <c r="BT213" s="1"/>
      <c r="BU213" s="1"/>
      <c r="BV213" s="1"/>
      <c r="BW213" s="1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10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10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10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10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10"/>
      <c r="HD213" s="9"/>
      <c r="HE213" s="9"/>
    </row>
    <row r="214" spans="1:213" s="2" customFormat="1" ht="17.149999999999999" customHeight="1">
      <c r="A214" s="14" t="s">
        <v>199</v>
      </c>
      <c r="B214" s="64">
        <v>0</v>
      </c>
      <c r="C214" s="64">
        <v>0</v>
      </c>
      <c r="D214" s="4">
        <f t="shared" si="58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522.29999999999995</v>
      </c>
      <c r="O214" s="35">
        <v>723.7</v>
      </c>
      <c r="P214" s="4">
        <f t="shared" si="59"/>
        <v>1.2185602144361478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5" t="s">
        <v>380</v>
      </c>
      <c r="W214" s="5" t="s">
        <v>380</v>
      </c>
      <c r="X214" s="5" t="s">
        <v>380</v>
      </c>
      <c r="Y214" s="5" t="s">
        <v>380</v>
      </c>
      <c r="Z214" s="5">
        <v>60</v>
      </c>
      <c r="AA214" s="5">
        <v>60</v>
      </c>
      <c r="AB214" s="4">
        <f t="shared" si="60"/>
        <v>1</v>
      </c>
      <c r="AC214" s="5">
        <v>20</v>
      </c>
      <c r="AD214" s="5" t="s">
        <v>360</v>
      </c>
      <c r="AE214" s="5" t="s">
        <v>360</v>
      </c>
      <c r="AF214" s="5" t="s">
        <v>360</v>
      </c>
      <c r="AG214" s="5" t="s">
        <v>360</v>
      </c>
      <c r="AH214" s="5" t="s">
        <v>360</v>
      </c>
      <c r="AI214" s="5" t="s">
        <v>360</v>
      </c>
      <c r="AJ214" s="5" t="s">
        <v>360</v>
      </c>
      <c r="AK214" s="5" t="s">
        <v>360</v>
      </c>
      <c r="AL214" s="5" t="s">
        <v>360</v>
      </c>
      <c r="AM214" s="5" t="s">
        <v>360</v>
      </c>
      <c r="AN214" s="5" t="s">
        <v>360</v>
      </c>
      <c r="AO214" s="5" t="s">
        <v>360</v>
      </c>
      <c r="AP214" s="43">
        <f t="shared" si="68"/>
        <v>1.109280107218074</v>
      </c>
      <c r="AQ214" s="44">
        <v>695</v>
      </c>
      <c r="AR214" s="35">
        <f t="shared" si="61"/>
        <v>379.09090909090907</v>
      </c>
      <c r="AS214" s="35">
        <f t="shared" si="62"/>
        <v>420.5</v>
      </c>
      <c r="AT214" s="35">
        <f t="shared" si="63"/>
        <v>41.409090909090935</v>
      </c>
      <c r="AU214" s="35">
        <v>82.1</v>
      </c>
      <c r="AV214" s="35">
        <v>82.1</v>
      </c>
      <c r="AW214" s="35">
        <v>44.5</v>
      </c>
      <c r="AX214" s="35">
        <v>83</v>
      </c>
      <c r="AY214" s="35">
        <v>77.7</v>
      </c>
      <c r="AZ214" s="35"/>
      <c r="BA214" s="35">
        <f t="shared" si="64"/>
        <v>51.1</v>
      </c>
      <c r="BB214" s="86"/>
      <c r="BC214" s="35">
        <f t="shared" si="65"/>
        <v>51.1</v>
      </c>
      <c r="BD214" s="35">
        <v>0</v>
      </c>
      <c r="BE214" s="35">
        <f t="shared" si="66"/>
        <v>51.1</v>
      </c>
      <c r="BF214" s="35"/>
      <c r="BG214" s="35">
        <f t="shared" si="67"/>
        <v>51.1</v>
      </c>
      <c r="BH214" s="86"/>
      <c r="BI214" s="86"/>
      <c r="BJ214" s="86"/>
      <c r="BK214" s="86"/>
      <c r="BL214" s="86"/>
      <c r="BM214" s="86"/>
      <c r="BN214" s="35">
        <f t="shared" si="69"/>
        <v>51.1</v>
      </c>
      <c r="BO214" s="70"/>
      <c r="BP214" s="1"/>
      <c r="BQ214" s="1"/>
      <c r="BR214" s="1"/>
      <c r="BS214" s="1"/>
      <c r="BT214" s="1"/>
      <c r="BU214" s="1"/>
      <c r="BV214" s="1"/>
      <c r="BW214" s="1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10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10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10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10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10"/>
      <c r="HD214" s="9"/>
      <c r="HE214" s="9"/>
    </row>
    <row r="215" spans="1:213" s="2" customFormat="1" ht="17.149999999999999" customHeight="1">
      <c r="A215" s="18" t="s">
        <v>200</v>
      </c>
      <c r="B215" s="6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35"/>
      <c r="BE215" s="35"/>
      <c r="BF215" s="35"/>
      <c r="BG215" s="35"/>
      <c r="BH215" s="86"/>
      <c r="BI215" s="86"/>
      <c r="BJ215" s="86"/>
      <c r="BK215" s="86"/>
      <c r="BL215" s="86"/>
      <c r="BM215" s="86"/>
      <c r="BN215" s="35"/>
      <c r="BO215" s="70"/>
      <c r="BP215" s="1"/>
      <c r="BQ215" s="1"/>
      <c r="BR215" s="1"/>
      <c r="BS215" s="1"/>
      <c r="BT215" s="1"/>
      <c r="BU215" s="1"/>
      <c r="BV215" s="1"/>
      <c r="BW215" s="1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10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10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10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10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10"/>
      <c r="HD215" s="9"/>
      <c r="HE215" s="9"/>
    </row>
    <row r="216" spans="1:213" s="2" customFormat="1" ht="16.7" customHeight="1">
      <c r="A216" s="45" t="s">
        <v>201</v>
      </c>
      <c r="B216" s="64">
        <v>0</v>
      </c>
      <c r="C216" s="64">
        <v>0</v>
      </c>
      <c r="D216" s="4">
        <f t="shared" si="58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878.8</v>
      </c>
      <c r="O216" s="35">
        <v>8151</v>
      </c>
      <c r="P216" s="4">
        <f t="shared" si="59"/>
        <v>1.3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5" t="s">
        <v>380</v>
      </c>
      <c r="W216" s="5" t="s">
        <v>380</v>
      </c>
      <c r="X216" s="5" t="s">
        <v>380</v>
      </c>
      <c r="Y216" s="5" t="s">
        <v>380</v>
      </c>
      <c r="Z216" s="5">
        <v>348</v>
      </c>
      <c r="AA216" s="5">
        <v>345</v>
      </c>
      <c r="AB216" s="4">
        <f t="shared" si="60"/>
        <v>0.99137931034482762</v>
      </c>
      <c r="AC216" s="5">
        <v>20</v>
      </c>
      <c r="AD216" s="5" t="s">
        <v>360</v>
      </c>
      <c r="AE216" s="5" t="s">
        <v>360</v>
      </c>
      <c r="AF216" s="5" t="s">
        <v>360</v>
      </c>
      <c r="AG216" s="5" t="s">
        <v>360</v>
      </c>
      <c r="AH216" s="5" t="s">
        <v>360</v>
      </c>
      <c r="AI216" s="5" t="s">
        <v>360</v>
      </c>
      <c r="AJ216" s="5" t="s">
        <v>360</v>
      </c>
      <c r="AK216" s="5" t="s">
        <v>360</v>
      </c>
      <c r="AL216" s="5" t="s">
        <v>360</v>
      </c>
      <c r="AM216" s="5" t="s">
        <v>360</v>
      </c>
      <c r="AN216" s="5" t="s">
        <v>360</v>
      </c>
      <c r="AO216" s="5" t="s">
        <v>360</v>
      </c>
      <c r="AP216" s="43">
        <f t="shared" si="68"/>
        <v>1.1456896551724138</v>
      </c>
      <c r="AQ216" s="44">
        <v>993</v>
      </c>
      <c r="AR216" s="35">
        <f t="shared" si="61"/>
        <v>541.63636363636363</v>
      </c>
      <c r="AS216" s="35">
        <f t="shared" si="62"/>
        <v>620.5</v>
      </c>
      <c r="AT216" s="35">
        <f t="shared" si="63"/>
        <v>78.863636363636374</v>
      </c>
      <c r="AU216" s="35">
        <v>84.1</v>
      </c>
      <c r="AV216" s="35">
        <v>117.4</v>
      </c>
      <c r="AW216" s="35">
        <v>99.1</v>
      </c>
      <c r="AX216" s="35">
        <v>57.1</v>
      </c>
      <c r="AY216" s="35">
        <v>117.4</v>
      </c>
      <c r="AZ216" s="35"/>
      <c r="BA216" s="35">
        <f t="shared" si="64"/>
        <v>145.4</v>
      </c>
      <c r="BB216" s="86"/>
      <c r="BC216" s="35">
        <f t="shared" si="65"/>
        <v>145.4</v>
      </c>
      <c r="BD216" s="35">
        <v>0</v>
      </c>
      <c r="BE216" s="35">
        <f t="shared" si="66"/>
        <v>145.4</v>
      </c>
      <c r="BF216" s="35"/>
      <c r="BG216" s="35">
        <f t="shared" si="67"/>
        <v>145.4</v>
      </c>
      <c r="BH216" s="86"/>
      <c r="BI216" s="86"/>
      <c r="BJ216" s="86"/>
      <c r="BK216" s="86"/>
      <c r="BL216" s="86"/>
      <c r="BM216" s="86"/>
      <c r="BN216" s="35">
        <f t="shared" si="69"/>
        <v>145.4</v>
      </c>
      <c r="BO216" s="70"/>
      <c r="BP216" s="1"/>
      <c r="BQ216" s="1"/>
      <c r="BR216" s="1"/>
      <c r="BS216" s="1"/>
      <c r="BT216" s="1"/>
      <c r="BU216" s="1"/>
      <c r="BV216" s="1"/>
      <c r="BW216" s="1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10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10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10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10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10"/>
      <c r="HD216" s="9"/>
      <c r="HE216" s="9"/>
    </row>
    <row r="217" spans="1:213" s="2" customFormat="1" ht="17.149999999999999" customHeight="1">
      <c r="A217" s="45" t="s">
        <v>202</v>
      </c>
      <c r="B217" s="64">
        <v>0</v>
      </c>
      <c r="C217" s="64">
        <v>0</v>
      </c>
      <c r="D217" s="4">
        <f t="shared" si="58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1935.4</v>
      </c>
      <c r="O217" s="35">
        <v>817.3</v>
      </c>
      <c r="P217" s="4">
        <f t="shared" si="59"/>
        <v>0.42228996589852225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5" t="s">
        <v>380</v>
      </c>
      <c r="W217" s="5" t="s">
        <v>380</v>
      </c>
      <c r="X217" s="5" t="s">
        <v>380</v>
      </c>
      <c r="Y217" s="5" t="s">
        <v>380</v>
      </c>
      <c r="Z217" s="5">
        <v>162</v>
      </c>
      <c r="AA217" s="5">
        <v>182</v>
      </c>
      <c r="AB217" s="4">
        <f t="shared" si="60"/>
        <v>1.1234567901234569</v>
      </c>
      <c r="AC217" s="5">
        <v>20</v>
      </c>
      <c r="AD217" s="5" t="s">
        <v>360</v>
      </c>
      <c r="AE217" s="5" t="s">
        <v>360</v>
      </c>
      <c r="AF217" s="5" t="s">
        <v>360</v>
      </c>
      <c r="AG217" s="5" t="s">
        <v>360</v>
      </c>
      <c r="AH217" s="5" t="s">
        <v>360</v>
      </c>
      <c r="AI217" s="5" t="s">
        <v>360</v>
      </c>
      <c r="AJ217" s="5" t="s">
        <v>360</v>
      </c>
      <c r="AK217" s="5" t="s">
        <v>360</v>
      </c>
      <c r="AL217" s="5" t="s">
        <v>360</v>
      </c>
      <c r="AM217" s="5" t="s">
        <v>360</v>
      </c>
      <c r="AN217" s="5" t="s">
        <v>360</v>
      </c>
      <c r="AO217" s="5" t="s">
        <v>360</v>
      </c>
      <c r="AP217" s="43">
        <f t="shared" si="68"/>
        <v>0.77287337801098965</v>
      </c>
      <c r="AQ217" s="44">
        <v>2214</v>
      </c>
      <c r="AR217" s="35">
        <f t="shared" si="61"/>
        <v>1207.6363636363637</v>
      </c>
      <c r="AS217" s="35">
        <f t="shared" si="62"/>
        <v>933.3</v>
      </c>
      <c r="AT217" s="35">
        <f t="shared" si="63"/>
        <v>-274.33636363636379</v>
      </c>
      <c r="AU217" s="35">
        <v>195</v>
      </c>
      <c r="AV217" s="35">
        <v>242.5</v>
      </c>
      <c r="AW217" s="35">
        <v>193.4</v>
      </c>
      <c r="AX217" s="35">
        <v>71.7</v>
      </c>
      <c r="AY217" s="35">
        <v>25.6</v>
      </c>
      <c r="AZ217" s="35"/>
      <c r="BA217" s="35">
        <f t="shared" si="64"/>
        <v>205.1</v>
      </c>
      <c r="BB217" s="86"/>
      <c r="BC217" s="35">
        <f t="shared" si="65"/>
        <v>205.1</v>
      </c>
      <c r="BD217" s="35">
        <v>0</v>
      </c>
      <c r="BE217" s="35">
        <f t="shared" si="66"/>
        <v>205.1</v>
      </c>
      <c r="BF217" s="35"/>
      <c r="BG217" s="35">
        <f t="shared" si="67"/>
        <v>205.1</v>
      </c>
      <c r="BH217" s="86"/>
      <c r="BI217" s="86"/>
      <c r="BJ217" s="86"/>
      <c r="BK217" s="86"/>
      <c r="BL217" s="86"/>
      <c r="BM217" s="86"/>
      <c r="BN217" s="35">
        <f t="shared" si="69"/>
        <v>205.1</v>
      </c>
      <c r="BO217" s="70"/>
      <c r="BP217" s="1"/>
      <c r="BQ217" s="1"/>
      <c r="BR217" s="1"/>
      <c r="BS217" s="1"/>
      <c r="BT217" s="1"/>
      <c r="BU217" s="1"/>
      <c r="BV217" s="1"/>
      <c r="BW217" s="1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10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10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10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10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10"/>
      <c r="HD217" s="9"/>
      <c r="HE217" s="9"/>
    </row>
    <row r="218" spans="1:213" s="2" customFormat="1" ht="17.149999999999999" customHeight="1">
      <c r="A218" s="45" t="s">
        <v>203</v>
      </c>
      <c r="B218" s="64">
        <v>545275</v>
      </c>
      <c r="C218" s="64">
        <v>794445.7</v>
      </c>
      <c r="D218" s="4">
        <f t="shared" si="58"/>
        <v>1.225696336710834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9232.2999999999993</v>
      </c>
      <c r="O218" s="35">
        <v>16572.3</v>
      </c>
      <c r="P218" s="4">
        <f t="shared" si="59"/>
        <v>1.2595034823391786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5" t="s">
        <v>380</v>
      </c>
      <c r="W218" s="5" t="s">
        <v>380</v>
      </c>
      <c r="X218" s="5" t="s">
        <v>380</v>
      </c>
      <c r="Y218" s="5" t="s">
        <v>380</v>
      </c>
      <c r="Z218" s="5">
        <v>10</v>
      </c>
      <c r="AA218" s="5">
        <v>20</v>
      </c>
      <c r="AB218" s="4">
        <f t="shared" si="60"/>
        <v>1.28</v>
      </c>
      <c r="AC218" s="5">
        <v>20</v>
      </c>
      <c r="AD218" s="5" t="s">
        <v>360</v>
      </c>
      <c r="AE218" s="5" t="s">
        <v>360</v>
      </c>
      <c r="AF218" s="5" t="s">
        <v>360</v>
      </c>
      <c r="AG218" s="5" t="s">
        <v>360</v>
      </c>
      <c r="AH218" s="5" t="s">
        <v>360</v>
      </c>
      <c r="AI218" s="5" t="s">
        <v>360</v>
      </c>
      <c r="AJ218" s="5" t="s">
        <v>360</v>
      </c>
      <c r="AK218" s="5" t="s">
        <v>360</v>
      </c>
      <c r="AL218" s="5" t="s">
        <v>360</v>
      </c>
      <c r="AM218" s="5" t="s">
        <v>360</v>
      </c>
      <c r="AN218" s="5" t="s">
        <v>360</v>
      </c>
      <c r="AO218" s="5" t="s">
        <v>360</v>
      </c>
      <c r="AP218" s="43">
        <f t="shared" si="68"/>
        <v>1.2648566962297279</v>
      </c>
      <c r="AQ218" s="44">
        <v>12</v>
      </c>
      <c r="AR218" s="35">
        <f t="shared" si="61"/>
        <v>6.545454545454545</v>
      </c>
      <c r="AS218" s="35">
        <f t="shared" si="62"/>
        <v>8.3000000000000007</v>
      </c>
      <c r="AT218" s="35">
        <f t="shared" si="63"/>
        <v>1.7545454545454557</v>
      </c>
      <c r="AU218" s="35">
        <v>0.7</v>
      </c>
      <c r="AV218" s="35">
        <v>1.4</v>
      </c>
      <c r="AW218" s="35">
        <v>2.1</v>
      </c>
      <c r="AX218" s="35">
        <v>0.8</v>
      </c>
      <c r="AY218" s="35">
        <v>1.4</v>
      </c>
      <c r="AZ218" s="35"/>
      <c r="BA218" s="35">
        <f t="shared" si="64"/>
        <v>1.9</v>
      </c>
      <c r="BB218" s="86"/>
      <c r="BC218" s="35">
        <f t="shared" si="65"/>
        <v>1.9</v>
      </c>
      <c r="BD218" s="35">
        <v>0</v>
      </c>
      <c r="BE218" s="35">
        <f t="shared" si="66"/>
        <v>1.9</v>
      </c>
      <c r="BF218" s="35"/>
      <c r="BG218" s="35">
        <f t="shared" si="67"/>
        <v>1.9</v>
      </c>
      <c r="BH218" s="86"/>
      <c r="BI218" s="86"/>
      <c r="BJ218" s="86"/>
      <c r="BK218" s="86"/>
      <c r="BL218" s="86"/>
      <c r="BM218" s="86"/>
      <c r="BN218" s="35">
        <f t="shared" si="69"/>
        <v>1.9</v>
      </c>
      <c r="BO218" s="70"/>
      <c r="BP218" s="1"/>
      <c r="BQ218" s="1"/>
      <c r="BR218" s="1"/>
      <c r="BS218" s="1"/>
      <c r="BT218" s="1"/>
      <c r="BU218" s="1"/>
      <c r="BV218" s="1"/>
      <c r="BW218" s="1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10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10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10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10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10"/>
      <c r="HD218" s="9"/>
      <c r="HE218" s="9"/>
    </row>
    <row r="219" spans="1:213" s="2" customFormat="1" ht="17.149999999999999" customHeight="1">
      <c r="A219" s="45" t="s">
        <v>204</v>
      </c>
      <c r="B219" s="64">
        <v>16428</v>
      </c>
      <c r="C219" s="64">
        <v>29106.400000000001</v>
      </c>
      <c r="D219" s="4">
        <f t="shared" si="58"/>
        <v>1.2571755539323106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1416.6</v>
      </c>
      <c r="O219" s="35">
        <v>850.4</v>
      </c>
      <c r="P219" s="4">
        <f t="shared" si="59"/>
        <v>0.60031060285189897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5" t="s">
        <v>380</v>
      </c>
      <c r="W219" s="5" t="s">
        <v>380</v>
      </c>
      <c r="X219" s="5" t="s">
        <v>380</v>
      </c>
      <c r="Y219" s="5" t="s">
        <v>380</v>
      </c>
      <c r="Z219" s="5">
        <v>144</v>
      </c>
      <c r="AA219" s="5">
        <v>150</v>
      </c>
      <c r="AB219" s="4">
        <f t="shared" si="60"/>
        <v>1.0416666666666667</v>
      </c>
      <c r="AC219" s="5">
        <v>20</v>
      </c>
      <c r="AD219" s="5" t="s">
        <v>360</v>
      </c>
      <c r="AE219" s="5" t="s">
        <v>360</v>
      </c>
      <c r="AF219" s="5" t="s">
        <v>360</v>
      </c>
      <c r="AG219" s="5" t="s">
        <v>360</v>
      </c>
      <c r="AH219" s="5" t="s">
        <v>360</v>
      </c>
      <c r="AI219" s="5" t="s">
        <v>360</v>
      </c>
      <c r="AJ219" s="5" t="s">
        <v>360</v>
      </c>
      <c r="AK219" s="5" t="s">
        <v>360</v>
      </c>
      <c r="AL219" s="5" t="s">
        <v>360</v>
      </c>
      <c r="AM219" s="5" t="s">
        <v>360</v>
      </c>
      <c r="AN219" s="5" t="s">
        <v>360</v>
      </c>
      <c r="AO219" s="5" t="s">
        <v>360</v>
      </c>
      <c r="AP219" s="43">
        <f t="shared" si="68"/>
        <v>0.86945384800073033</v>
      </c>
      <c r="AQ219" s="44">
        <v>1309</v>
      </c>
      <c r="AR219" s="35">
        <f t="shared" si="61"/>
        <v>714</v>
      </c>
      <c r="AS219" s="35">
        <f t="shared" si="62"/>
        <v>620.79999999999995</v>
      </c>
      <c r="AT219" s="35">
        <f t="shared" si="63"/>
        <v>-93.200000000000045</v>
      </c>
      <c r="AU219" s="35">
        <v>113.9</v>
      </c>
      <c r="AV219" s="35">
        <v>75.900000000000006</v>
      </c>
      <c r="AW219" s="35">
        <v>162.19999999999999</v>
      </c>
      <c r="AX219" s="35">
        <v>101.5</v>
      </c>
      <c r="AY219" s="35">
        <v>75.900000000000006</v>
      </c>
      <c r="AZ219" s="35">
        <v>5.5</v>
      </c>
      <c r="BA219" s="35">
        <f t="shared" si="64"/>
        <v>85.9</v>
      </c>
      <c r="BB219" s="86"/>
      <c r="BC219" s="35">
        <f t="shared" si="65"/>
        <v>85.9</v>
      </c>
      <c r="BD219" s="35">
        <v>0</v>
      </c>
      <c r="BE219" s="35">
        <f t="shared" si="66"/>
        <v>85.9</v>
      </c>
      <c r="BF219" s="35"/>
      <c r="BG219" s="35">
        <f t="shared" si="67"/>
        <v>85.9</v>
      </c>
      <c r="BH219" s="86"/>
      <c r="BI219" s="86"/>
      <c r="BJ219" s="86"/>
      <c r="BK219" s="86"/>
      <c r="BL219" s="86"/>
      <c r="BM219" s="86"/>
      <c r="BN219" s="35">
        <f t="shared" si="69"/>
        <v>85.9</v>
      </c>
      <c r="BO219" s="70"/>
      <c r="BP219" s="1"/>
      <c r="BQ219" s="1"/>
      <c r="BR219" s="1"/>
      <c r="BS219" s="1"/>
      <c r="BT219" s="1"/>
      <c r="BU219" s="1"/>
      <c r="BV219" s="1"/>
      <c r="BW219" s="1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10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10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10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10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10"/>
      <c r="HD219" s="9"/>
      <c r="HE219" s="9"/>
    </row>
    <row r="220" spans="1:213" s="2" customFormat="1" ht="17.149999999999999" customHeight="1">
      <c r="A220" s="45" t="s">
        <v>205</v>
      </c>
      <c r="B220" s="64">
        <v>328529</v>
      </c>
      <c r="C220" s="64">
        <v>360114.6</v>
      </c>
      <c r="D220" s="4">
        <f t="shared" si="58"/>
        <v>1.0961425018795905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24675.200000000001</v>
      </c>
      <c r="O220" s="35">
        <v>21321.1</v>
      </c>
      <c r="P220" s="4">
        <f t="shared" si="59"/>
        <v>0.86406999740630264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5" t="s">
        <v>380</v>
      </c>
      <c r="W220" s="5" t="s">
        <v>380</v>
      </c>
      <c r="X220" s="5" t="s">
        <v>380</v>
      </c>
      <c r="Y220" s="5" t="s">
        <v>380</v>
      </c>
      <c r="Z220" s="5">
        <v>106</v>
      </c>
      <c r="AA220" s="5">
        <v>107</v>
      </c>
      <c r="AB220" s="4">
        <f t="shared" si="60"/>
        <v>1.0094339622641511</v>
      </c>
      <c r="AC220" s="5">
        <v>20</v>
      </c>
      <c r="AD220" s="5" t="s">
        <v>360</v>
      </c>
      <c r="AE220" s="5" t="s">
        <v>360</v>
      </c>
      <c r="AF220" s="5" t="s">
        <v>360</v>
      </c>
      <c r="AG220" s="5" t="s">
        <v>360</v>
      </c>
      <c r="AH220" s="5" t="s">
        <v>360</v>
      </c>
      <c r="AI220" s="5" t="s">
        <v>360</v>
      </c>
      <c r="AJ220" s="5" t="s">
        <v>360</v>
      </c>
      <c r="AK220" s="5" t="s">
        <v>360</v>
      </c>
      <c r="AL220" s="5" t="s">
        <v>360</v>
      </c>
      <c r="AM220" s="5" t="s">
        <v>360</v>
      </c>
      <c r="AN220" s="5" t="s">
        <v>360</v>
      </c>
      <c r="AO220" s="5" t="s">
        <v>360</v>
      </c>
      <c r="AP220" s="43">
        <f t="shared" si="68"/>
        <v>0.95446203784015604</v>
      </c>
      <c r="AQ220" s="44">
        <v>2269</v>
      </c>
      <c r="AR220" s="35">
        <f t="shared" si="61"/>
        <v>1237.6363636363637</v>
      </c>
      <c r="AS220" s="35">
        <f t="shared" si="62"/>
        <v>1181.3</v>
      </c>
      <c r="AT220" s="35">
        <f t="shared" si="63"/>
        <v>-56.336363636363785</v>
      </c>
      <c r="AU220" s="35">
        <v>258.3</v>
      </c>
      <c r="AV220" s="35">
        <v>138.80000000000001</v>
      </c>
      <c r="AW220" s="35">
        <v>1.2</v>
      </c>
      <c r="AX220" s="35">
        <v>234.2</v>
      </c>
      <c r="AY220" s="35">
        <v>152.19999999999999</v>
      </c>
      <c r="AZ220" s="35"/>
      <c r="BA220" s="35">
        <f t="shared" si="64"/>
        <v>396.6</v>
      </c>
      <c r="BB220" s="86"/>
      <c r="BC220" s="35">
        <f t="shared" si="65"/>
        <v>396.6</v>
      </c>
      <c r="BD220" s="35">
        <v>0</v>
      </c>
      <c r="BE220" s="35">
        <f t="shared" si="66"/>
        <v>396.6</v>
      </c>
      <c r="BF220" s="35"/>
      <c r="BG220" s="35">
        <f t="shared" si="67"/>
        <v>396.6</v>
      </c>
      <c r="BH220" s="86"/>
      <c r="BI220" s="86"/>
      <c r="BJ220" s="86"/>
      <c r="BK220" s="86"/>
      <c r="BL220" s="86"/>
      <c r="BM220" s="86"/>
      <c r="BN220" s="35">
        <f t="shared" si="69"/>
        <v>396.6</v>
      </c>
      <c r="BO220" s="70"/>
      <c r="BP220" s="1"/>
      <c r="BQ220" s="1"/>
      <c r="BR220" s="1"/>
      <c r="BS220" s="1"/>
      <c r="BT220" s="1"/>
      <c r="BU220" s="1"/>
      <c r="BV220" s="1"/>
      <c r="BW220" s="1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10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10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10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10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10"/>
      <c r="HD220" s="9"/>
      <c r="HE220" s="9"/>
    </row>
    <row r="221" spans="1:213" s="2" customFormat="1" ht="17.149999999999999" customHeight="1">
      <c r="A221" s="45" t="s">
        <v>206</v>
      </c>
      <c r="B221" s="64">
        <v>47008</v>
      </c>
      <c r="C221" s="64">
        <v>53365.1</v>
      </c>
      <c r="D221" s="4">
        <f t="shared" si="58"/>
        <v>1.1352344281824369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7018.2</v>
      </c>
      <c r="O221" s="35">
        <v>4336.3999999999996</v>
      </c>
      <c r="P221" s="4">
        <f t="shared" si="59"/>
        <v>0.61787922829215469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5" t="s">
        <v>380</v>
      </c>
      <c r="W221" s="5" t="s">
        <v>380</v>
      </c>
      <c r="X221" s="5" t="s">
        <v>380</v>
      </c>
      <c r="Y221" s="5" t="s">
        <v>380</v>
      </c>
      <c r="Z221" s="5">
        <v>5</v>
      </c>
      <c r="AA221" s="5">
        <v>5</v>
      </c>
      <c r="AB221" s="4">
        <f t="shared" si="60"/>
        <v>1</v>
      </c>
      <c r="AC221" s="5">
        <v>20</v>
      </c>
      <c r="AD221" s="5" t="s">
        <v>360</v>
      </c>
      <c r="AE221" s="5" t="s">
        <v>360</v>
      </c>
      <c r="AF221" s="5" t="s">
        <v>360</v>
      </c>
      <c r="AG221" s="5" t="s">
        <v>360</v>
      </c>
      <c r="AH221" s="5" t="s">
        <v>360</v>
      </c>
      <c r="AI221" s="5" t="s">
        <v>360</v>
      </c>
      <c r="AJ221" s="5" t="s">
        <v>360</v>
      </c>
      <c r="AK221" s="5" t="s">
        <v>360</v>
      </c>
      <c r="AL221" s="5" t="s">
        <v>360</v>
      </c>
      <c r="AM221" s="5" t="s">
        <v>360</v>
      </c>
      <c r="AN221" s="5" t="s">
        <v>360</v>
      </c>
      <c r="AO221" s="5" t="s">
        <v>360</v>
      </c>
      <c r="AP221" s="43">
        <f t="shared" si="68"/>
        <v>0.84519459348345061</v>
      </c>
      <c r="AQ221" s="44">
        <v>1358</v>
      </c>
      <c r="AR221" s="35">
        <f t="shared" si="61"/>
        <v>740.72727272727275</v>
      </c>
      <c r="AS221" s="35">
        <f t="shared" si="62"/>
        <v>626.1</v>
      </c>
      <c r="AT221" s="35">
        <f t="shared" si="63"/>
        <v>-114.62727272727273</v>
      </c>
      <c r="AU221" s="35">
        <v>149.5</v>
      </c>
      <c r="AV221" s="35">
        <v>96.7</v>
      </c>
      <c r="AW221" s="35">
        <v>110.1</v>
      </c>
      <c r="AX221" s="35">
        <v>89.6</v>
      </c>
      <c r="AY221" s="35">
        <v>101.6</v>
      </c>
      <c r="AZ221" s="35"/>
      <c r="BA221" s="35">
        <f t="shared" si="64"/>
        <v>78.599999999999994</v>
      </c>
      <c r="BB221" s="86"/>
      <c r="BC221" s="35">
        <f t="shared" si="65"/>
        <v>78.599999999999994</v>
      </c>
      <c r="BD221" s="35">
        <v>0</v>
      </c>
      <c r="BE221" s="35">
        <f t="shared" si="66"/>
        <v>78.599999999999994</v>
      </c>
      <c r="BF221" s="35"/>
      <c r="BG221" s="35">
        <f t="shared" si="67"/>
        <v>78.599999999999994</v>
      </c>
      <c r="BH221" s="86"/>
      <c r="BI221" s="86"/>
      <c r="BJ221" s="86"/>
      <c r="BK221" s="86"/>
      <c r="BL221" s="86"/>
      <c r="BM221" s="86"/>
      <c r="BN221" s="35">
        <f t="shared" si="69"/>
        <v>78.599999999999994</v>
      </c>
      <c r="BO221" s="70"/>
      <c r="BP221" s="1"/>
      <c r="BQ221" s="1"/>
      <c r="BR221" s="1"/>
      <c r="BS221" s="1"/>
      <c r="BT221" s="1"/>
      <c r="BU221" s="1"/>
      <c r="BV221" s="1"/>
      <c r="BW221" s="1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10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10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10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10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10"/>
      <c r="HD221" s="9"/>
      <c r="HE221" s="9"/>
    </row>
    <row r="222" spans="1:213" s="2" customFormat="1" ht="17.149999999999999" customHeight="1">
      <c r="A222" s="45" t="s">
        <v>207</v>
      </c>
      <c r="B222" s="64">
        <v>1460671</v>
      </c>
      <c r="C222" s="64">
        <v>1383974.2</v>
      </c>
      <c r="D222" s="4">
        <f t="shared" si="58"/>
        <v>0.94749207727133622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17831.3</v>
      </c>
      <c r="O222" s="35">
        <v>13586.1</v>
      </c>
      <c r="P222" s="4">
        <f t="shared" si="59"/>
        <v>0.76192425678441844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5" t="s">
        <v>380</v>
      </c>
      <c r="W222" s="5" t="s">
        <v>380</v>
      </c>
      <c r="X222" s="5" t="s">
        <v>380</v>
      </c>
      <c r="Y222" s="5" t="s">
        <v>380</v>
      </c>
      <c r="Z222" s="5">
        <v>58</v>
      </c>
      <c r="AA222" s="5">
        <v>62</v>
      </c>
      <c r="AB222" s="4">
        <f t="shared" si="60"/>
        <v>1.0689655172413792</v>
      </c>
      <c r="AC222" s="5">
        <v>20</v>
      </c>
      <c r="AD222" s="5" t="s">
        <v>360</v>
      </c>
      <c r="AE222" s="5" t="s">
        <v>360</v>
      </c>
      <c r="AF222" s="5" t="s">
        <v>360</v>
      </c>
      <c r="AG222" s="5" t="s">
        <v>360</v>
      </c>
      <c r="AH222" s="5" t="s">
        <v>360</v>
      </c>
      <c r="AI222" s="5" t="s">
        <v>360</v>
      </c>
      <c r="AJ222" s="5" t="s">
        <v>360</v>
      </c>
      <c r="AK222" s="5" t="s">
        <v>360</v>
      </c>
      <c r="AL222" s="5" t="s">
        <v>360</v>
      </c>
      <c r="AM222" s="5" t="s">
        <v>360</v>
      </c>
      <c r="AN222" s="5" t="s">
        <v>360</v>
      </c>
      <c r="AO222" s="5" t="s">
        <v>360</v>
      </c>
      <c r="AP222" s="43">
        <f t="shared" si="68"/>
        <v>0.91900568593050291</v>
      </c>
      <c r="AQ222" s="44">
        <v>51</v>
      </c>
      <c r="AR222" s="35">
        <f t="shared" si="61"/>
        <v>27.81818181818182</v>
      </c>
      <c r="AS222" s="35">
        <f t="shared" si="62"/>
        <v>25.6</v>
      </c>
      <c r="AT222" s="35">
        <f t="shared" si="63"/>
        <v>-2.2181818181818187</v>
      </c>
      <c r="AU222" s="35">
        <v>3.9</v>
      </c>
      <c r="AV222" s="35">
        <v>1.9</v>
      </c>
      <c r="AW222" s="35">
        <v>6</v>
      </c>
      <c r="AX222" s="35">
        <v>4.8</v>
      </c>
      <c r="AY222" s="35">
        <v>4.5</v>
      </c>
      <c r="AZ222" s="35">
        <v>1</v>
      </c>
      <c r="BA222" s="35">
        <f t="shared" si="64"/>
        <v>3.5</v>
      </c>
      <c r="BB222" s="86"/>
      <c r="BC222" s="35">
        <f t="shared" si="65"/>
        <v>3.5</v>
      </c>
      <c r="BD222" s="35">
        <v>0</v>
      </c>
      <c r="BE222" s="35">
        <f t="shared" si="66"/>
        <v>3.5</v>
      </c>
      <c r="BF222" s="35"/>
      <c r="BG222" s="35">
        <f t="shared" si="67"/>
        <v>3.5</v>
      </c>
      <c r="BH222" s="86"/>
      <c r="BI222" s="86"/>
      <c r="BJ222" s="86"/>
      <c r="BK222" s="86"/>
      <c r="BL222" s="86"/>
      <c r="BM222" s="86"/>
      <c r="BN222" s="35">
        <f t="shared" si="69"/>
        <v>3.5</v>
      </c>
      <c r="BO222" s="70"/>
      <c r="BP222" s="1"/>
      <c r="BQ222" s="1"/>
      <c r="BR222" s="1"/>
      <c r="BS222" s="1"/>
      <c r="BT222" s="1"/>
      <c r="BU222" s="1"/>
      <c r="BV222" s="1"/>
      <c r="BW222" s="1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10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10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10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10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10"/>
      <c r="HD222" s="9"/>
      <c r="HE222" s="9"/>
    </row>
    <row r="223" spans="1:213" s="2" customFormat="1" ht="17.149999999999999" customHeight="1">
      <c r="A223" s="45" t="s">
        <v>208</v>
      </c>
      <c r="B223" s="64">
        <v>38582</v>
      </c>
      <c r="C223" s="64">
        <v>99667.7</v>
      </c>
      <c r="D223" s="4">
        <f t="shared" si="58"/>
        <v>1.3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2031.6</v>
      </c>
      <c r="O223" s="35">
        <v>1567.7</v>
      </c>
      <c r="P223" s="4">
        <f t="shared" si="59"/>
        <v>0.7716578066548534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5" t="s">
        <v>380</v>
      </c>
      <c r="W223" s="5" t="s">
        <v>380</v>
      </c>
      <c r="X223" s="5" t="s">
        <v>380</v>
      </c>
      <c r="Y223" s="5" t="s">
        <v>380</v>
      </c>
      <c r="Z223" s="5">
        <v>249</v>
      </c>
      <c r="AA223" s="5">
        <v>275</v>
      </c>
      <c r="AB223" s="4">
        <f t="shared" si="60"/>
        <v>1.1044176706827309</v>
      </c>
      <c r="AC223" s="5">
        <v>20</v>
      </c>
      <c r="AD223" s="5" t="s">
        <v>360</v>
      </c>
      <c r="AE223" s="5" t="s">
        <v>360</v>
      </c>
      <c r="AF223" s="5" t="s">
        <v>360</v>
      </c>
      <c r="AG223" s="5" t="s">
        <v>360</v>
      </c>
      <c r="AH223" s="5" t="s">
        <v>360</v>
      </c>
      <c r="AI223" s="5" t="s">
        <v>360</v>
      </c>
      <c r="AJ223" s="5" t="s">
        <v>360</v>
      </c>
      <c r="AK223" s="5" t="s">
        <v>360</v>
      </c>
      <c r="AL223" s="5" t="s">
        <v>360</v>
      </c>
      <c r="AM223" s="5" t="s">
        <v>360</v>
      </c>
      <c r="AN223" s="5" t="s">
        <v>360</v>
      </c>
      <c r="AO223" s="5" t="s">
        <v>360</v>
      </c>
      <c r="AP223" s="43">
        <f t="shared" si="68"/>
        <v>0.97825576770559308</v>
      </c>
      <c r="AQ223" s="44">
        <v>2587</v>
      </c>
      <c r="AR223" s="35">
        <f t="shared" si="61"/>
        <v>1411.090909090909</v>
      </c>
      <c r="AS223" s="35">
        <f t="shared" si="62"/>
        <v>1380.4</v>
      </c>
      <c r="AT223" s="35">
        <f t="shared" si="63"/>
        <v>-30.690909090908917</v>
      </c>
      <c r="AU223" s="35">
        <v>239.1</v>
      </c>
      <c r="AV223" s="35">
        <v>250.6</v>
      </c>
      <c r="AW223" s="35">
        <v>226.4</v>
      </c>
      <c r="AX223" s="35">
        <v>229.3</v>
      </c>
      <c r="AY223" s="35">
        <v>203.2</v>
      </c>
      <c r="AZ223" s="35"/>
      <c r="BA223" s="35">
        <f t="shared" si="64"/>
        <v>231.8</v>
      </c>
      <c r="BB223" s="86"/>
      <c r="BC223" s="35">
        <f t="shared" si="65"/>
        <v>231.8</v>
      </c>
      <c r="BD223" s="35">
        <v>0</v>
      </c>
      <c r="BE223" s="35">
        <f t="shared" si="66"/>
        <v>231.8</v>
      </c>
      <c r="BF223" s="35"/>
      <c r="BG223" s="35">
        <f t="shared" si="67"/>
        <v>231.8</v>
      </c>
      <c r="BH223" s="86"/>
      <c r="BI223" s="86"/>
      <c r="BJ223" s="86"/>
      <c r="BK223" s="86"/>
      <c r="BL223" s="86"/>
      <c r="BM223" s="86"/>
      <c r="BN223" s="35">
        <f t="shared" si="69"/>
        <v>231.8</v>
      </c>
      <c r="BO223" s="70"/>
      <c r="BP223" s="1"/>
      <c r="BQ223" s="1"/>
      <c r="BR223" s="1"/>
      <c r="BS223" s="1"/>
      <c r="BT223" s="1"/>
      <c r="BU223" s="1"/>
      <c r="BV223" s="1"/>
      <c r="BW223" s="1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10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10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10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10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10"/>
      <c r="HD223" s="9"/>
      <c r="HE223" s="9"/>
    </row>
    <row r="224" spans="1:213" s="2" customFormat="1" ht="17.149999999999999" customHeight="1">
      <c r="A224" s="45" t="s">
        <v>209</v>
      </c>
      <c r="B224" s="64">
        <v>950484</v>
      </c>
      <c r="C224" s="64">
        <v>1083562.3999999999</v>
      </c>
      <c r="D224" s="4">
        <f t="shared" si="58"/>
        <v>1.1400111942968003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13396.1</v>
      </c>
      <c r="O224" s="35">
        <v>9905.4</v>
      </c>
      <c r="P224" s="4">
        <f t="shared" si="59"/>
        <v>0.73942416076320716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5" t="s">
        <v>380</v>
      </c>
      <c r="W224" s="5" t="s">
        <v>380</v>
      </c>
      <c r="X224" s="5" t="s">
        <v>380</v>
      </c>
      <c r="Y224" s="5" t="s">
        <v>380</v>
      </c>
      <c r="Z224" s="5">
        <v>1046</v>
      </c>
      <c r="AA224" s="5">
        <v>1123</v>
      </c>
      <c r="AB224" s="4">
        <f t="shared" si="60"/>
        <v>1.0736137667304015</v>
      </c>
      <c r="AC224" s="5">
        <v>20</v>
      </c>
      <c r="AD224" s="5" t="s">
        <v>360</v>
      </c>
      <c r="AE224" s="5" t="s">
        <v>360</v>
      </c>
      <c r="AF224" s="5" t="s">
        <v>360</v>
      </c>
      <c r="AG224" s="5" t="s">
        <v>360</v>
      </c>
      <c r="AH224" s="5" t="s">
        <v>360</v>
      </c>
      <c r="AI224" s="5" t="s">
        <v>360</v>
      </c>
      <c r="AJ224" s="5" t="s">
        <v>360</v>
      </c>
      <c r="AK224" s="5" t="s">
        <v>360</v>
      </c>
      <c r="AL224" s="5" t="s">
        <v>360</v>
      </c>
      <c r="AM224" s="5" t="s">
        <v>360</v>
      </c>
      <c r="AN224" s="5" t="s">
        <v>360</v>
      </c>
      <c r="AO224" s="5" t="s">
        <v>360</v>
      </c>
      <c r="AP224" s="43">
        <f t="shared" si="68"/>
        <v>0.93246254491902614</v>
      </c>
      <c r="AQ224" s="44">
        <v>914</v>
      </c>
      <c r="AR224" s="35">
        <f t="shared" si="61"/>
        <v>498.54545454545456</v>
      </c>
      <c r="AS224" s="35">
        <f t="shared" si="62"/>
        <v>464.9</v>
      </c>
      <c r="AT224" s="35">
        <f t="shared" si="63"/>
        <v>-33.645454545454584</v>
      </c>
      <c r="AU224" s="35">
        <v>78</v>
      </c>
      <c r="AV224" s="35">
        <v>56</v>
      </c>
      <c r="AW224" s="35">
        <v>111.7</v>
      </c>
      <c r="AX224" s="35">
        <v>45.8</v>
      </c>
      <c r="AY224" s="35">
        <v>55.7</v>
      </c>
      <c r="AZ224" s="35"/>
      <c r="BA224" s="35">
        <f t="shared" si="64"/>
        <v>117.7</v>
      </c>
      <c r="BB224" s="86"/>
      <c r="BC224" s="35">
        <f t="shared" si="65"/>
        <v>117.7</v>
      </c>
      <c r="BD224" s="35">
        <v>0</v>
      </c>
      <c r="BE224" s="35">
        <f t="shared" si="66"/>
        <v>117.7</v>
      </c>
      <c r="BF224" s="35"/>
      <c r="BG224" s="35">
        <f t="shared" si="67"/>
        <v>117.7</v>
      </c>
      <c r="BH224" s="86"/>
      <c r="BI224" s="86"/>
      <c r="BJ224" s="86"/>
      <c r="BK224" s="86"/>
      <c r="BL224" s="86"/>
      <c r="BM224" s="86"/>
      <c r="BN224" s="35">
        <f t="shared" si="69"/>
        <v>117.7</v>
      </c>
      <c r="BO224" s="70"/>
      <c r="BP224" s="1"/>
      <c r="BQ224" s="1"/>
      <c r="BR224" s="1"/>
      <c r="BS224" s="1"/>
      <c r="BT224" s="1"/>
      <c r="BU224" s="1"/>
      <c r="BV224" s="1"/>
      <c r="BW224" s="1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10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10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10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10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10"/>
      <c r="HD224" s="9"/>
      <c r="HE224" s="9"/>
    </row>
    <row r="225" spans="1:213" s="2" customFormat="1" ht="17.149999999999999" customHeight="1">
      <c r="A225" s="45" t="s">
        <v>210</v>
      </c>
      <c r="B225" s="64">
        <v>0</v>
      </c>
      <c r="C225" s="64">
        <v>0</v>
      </c>
      <c r="D225" s="4">
        <f t="shared" si="58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1092</v>
      </c>
      <c r="O225" s="35">
        <v>862.7</v>
      </c>
      <c r="P225" s="4">
        <f t="shared" si="59"/>
        <v>0.7900183150183151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5" t="s">
        <v>380</v>
      </c>
      <c r="W225" s="5" t="s">
        <v>380</v>
      </c>
      <c r="X225" s="5" t="s">
        <v>380</v>
      </c>
      <c r="Y225" s="5" t="s">
        <v>380</v>
      </c>
      <c r="Z225" s="5">
        <v>70</v>
      </c>
      <c r="AA225" s="5">
        <v>76</v>
      </c>
      <c r="AB225" s="4">
        <f t="shared" si="60"/>
        <v>1.0857142857142856</v>
      </c>
      <c r="AC225" s="5">
        <v>20</v>
      </c>
      <c r="AD225" s="5" t="s">
        <v>360</v>
      </c>
      <c r="AE225" s="5" t="s">
        <v>360</v>
      </c>
      <c r="AF225" s="5" t="s">
        <v>360</v>
      </c>
      <c r="AG225" s="5" t="s">
        <v>360</v>
      </c>
      <c r="AH225" s="5" t="s">
        <v>360</v>
      </c>
      <c r="AI225" s="5" t="s">
        <v>360</v>
      </c>
      <c r="AJ225" s="5" t="s">
        <v>360</v>
      </c>
      <c r="AK225" s="5" t="s">
        <v>360</v>
      </c>
      <c r="AL225" s="5" t="s">
        <v>360</v>
      </c>
      <c r="AM225" s="5" t="s">
        <v>360</v>
      </c>
      <c r="AN225" s="5" t="s">
        <v>360</v>
      </c>
      <c r="AO225" s="5" t="s">
        <v>360</v>
      </c>
      <c r="AP225" s="43">
        <f t="shared" si="68"/>
        <v>0.93786630036630036</v>
      </c>
      <c r="AQ225" s="44">
        <v>1147</v>
      </c>
      <c r="AR225" s="35">
        <f t="shared" si="61"/>
        <v>625.63636363636363</v>
      </c>
      <c r="AS225" s="35">
        <f t="shared" si="62"/>
        <v>586.79999999999995</v>
      </c>
      <c r="AT225" s="35">
        <f t="shared" si="63"/>
        <v>-38.836363636363672</v>
      </c>
      <c r="AU225" s="35">
        <v>74.8</v>
      </c>
      <c r="AV225" s="35">
        <v>64.7</v>
      </c>
      <c r="AW225" s="35">
        <v>128.9</v>
      </c>
      <c r="AX225" s="35">
        <v>14.8</v>
      </c>
      <c r="AY225" s="35">
        <v>31.1</v>
      </c>
      <c r="AZ225" s="35"/>
      <c r="BA225" s="35">
        <f t="shared" si="64"/>
        <v>272.5</v>
      </c>
      <c r="BB225" s="86"/>
      <c r="BC225" s="35">
        <f t="shared" si="65"/>
        <v>272.5</v>
      </c>
      <c r="BD225" s="35">
        <v>0</v>
      </c>
      <c r="BE225" s="35">
        <f t="shared" si="66"/>
        <v>272.5</v>
      </c>
      <c r="BF225" s="35"/>
      <c r="BG225" s="35">
        <f t="shared" si="67"/>
        <v>272.5</v>
      </c>
      <c r="BH225" s="86"/>
      <c r="BI225" s="86"/>
      <c r="BJ225" s="86"/>
      <c r="BK225" s="86"/>
      <c r="BL225" s="86"/>
      <c r="BM225" s="86"/>
      <c r="BN225" s="35">
        <f t="shared" si="69"/>
        <v>272.5</v>
      </c>
      <c r="BO225" s="70"/>
      <c r="BP225" s="1"/>
      <c r="BQ225" s="1"/>
      <c r="BR225" s="1"/>
      <c r="BS225" s="1"/>
      <c r="BT225" s="1"/>
      <c r="BU225" s="1"/>
      <c r="BV225" s="1"/>
      <c r="BW225" s="1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10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10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10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10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10"/>
      <c r="HD225" s="9"/>
      <c r="HE225" s="9"/>
    </row>
    <row r="226" spans="1:213" s="2" customFormat="1" ht="17.149999999999999" customHeight="1">
      <c r="A226" s="45" t="s">
        <v>211</v>
      </c>
      <c r="B226" s="64">
        <v>6756</v>
      </c>
      <c r="C226" s="64">
        <v>13114.2</v>
      </c>
      <c r="D226" s="4">
        <f t="shared" si="58"/>
        <v>1.2741119005328596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1387.7</v>
      </c>
      <c r="O226" s="35">
        <v>562.79999999999995</v>
      </c>
      <c r="P226" s="4">
        <f t="shared" si="59"/>
        <v>0.4055631620667291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5" t="s">
        <v>380</v>
      </c>
      <c r="W226" s="5" t="s">
        <v>380</v>
      </c>
      <c r="X226" s="5" t="s">
        <v>380</v>
      </c>
      <c r="Y226" s="5" t="s">
        <v>380</v>
      </c>
      <c r="Z226" s="5">
        <v>1299</v>
      </c>
      <c r="AA226" s="5">
        <v>1704</v>
      </c>
      <c r="AB226" s="4">
        <f t="shared" si="60"/>
        <v>1.2111778290993072</v>
      </c>
      <c r="AC226" s="5">
        <v>20</v>
      </c>
      <c r="AD226" s="5" t="s">
        <v>360</v>
      </c>
      <c r="AE226" s="5" t="s">
        <v>360</v>
      </c>
      <c r="AF226" s="5" t="s">
        <v>360</v>
      </c>
      <c r="AG226" s="5" t="s">
        <v>360</v>
      </c>
      <c r="AH226" s="5" t="s">
        <v>360</v>
      </c>
      <c r="AI226" s="5" t="s">
        <v>360</v>
      </c>
      <c r="AJ226" s="5" t="s">
        <v>360</v>
      </c>
      <c r="AK226" s="5" t="s">
        <v>360</v>
      </c>
      <c r="AL226" s="5" t="s">
        <v>360</v>
      </c>
      <c r="AM226" s="5" t="s">
        <v>360</v>
      </c>
      <c r="AN226" s="5" t="s">
        <v>360</v>
      </c>
      <c r="AO226" s="5" t="s">
        <v>360</v>
      </c>
      <c r="AP226" s="43">
        <f t="shared" si="68"/>
        <v>0.86011954057744489</v>
      </c>
      <c r="AQ226" s="44">
        <v>2119</v>
      </c>
      <c r="AR226" s="35">
        <f t="shared" si="61"/>
        <v>1155.8181818181818</v>
      </c>
      <c r="AS226" s="35">
        <f t="shared" si="62"/>
        <v>994.1</v>
      </c>
      <c r="AT226" s="35">
        <f t="shared" si="63"/>
        <v>-161.71818181818173</v>
      </c>
      <c r="AU226" s="35">
        <v>209.5</v>
      </c>
      <c r="AV226" s="35">
        <v>134.6</v>
      </c>
      <c r="AW226" s="35">
        <v>142.80000000000001</v>
      </c>
      <c r="AX226" s="35">
        <v>205.1</v>
      </c>
      <c r="AY226" s="35">
        <v>95.8</v>
      </c>
      <c r="AZ226" s="35">
        <v>15.7</v>
      </c>
      <c r="BA226" s="35">
        <f t="shared" si="64"/>
        <v>190.6</v>
      </c>
      <c r="BB226" s="86"/>
      <c r="BC226" s="35">
        <f t="shared" si="65"/>
        <v>190.6</v>
      </c>
      <c r="BD226" s="35">
        <v>0</v>
      </c>
      <c r="BE226" s="35">
        <f t="shared" si="66"/>
        <v>190.6</v>
      </c>
      <c r="BF226" s="35"/>
      <c r="BG226" s="35">
        <f t="shared" si="67"/>
        <v>190.6</v>
      </c>
      <c r="BH226" s="86"/>
      <c r="BI226" s="86"/>
      <c r="BJ226" s="86"/>
      <c r="BK226" s="86"/>
      <c r="BL226" s="86"/>
      <c r="BM226" s="86"/>
      <c r="BN226" s="35">
        <f t="shared" si="69"/>
        <v>190.6</v>
      </c>
      <c r="BO226" s="70"/>
      <c r="BP226" s="1"/>
      <c r="BQ226" s="1"/>
      <c r="BR226" s="1"/>
      <c r="BS226" s="1"/>
      <c r="BT226" s="1"/>
      <c r="BU226" s="1"/>
      <c r="BV226" s="1"/>
      <c r="BW226" s="1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10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10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10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10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10"/>
      <c r="HD226" s="9"/>
      <c r="HE226" s="9"/>
    </row>
    <row r="227" spans="1:213" s="2" customFormat="1" ht="17.149999999999999" customHeight="1">
      <c r="A227" s="45" t="s">
        <v>212</v>
      </c>
      <c r="B227" s="64">
        <v>49649</v>
      </c>
      <c r="C227" s="64">
        <v>64188.3</v>
      </c>
      <c r="D227" s="4">
        <f t="shared" si="58"/>
        <v>1.2092841749078531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4976.5</v>
      </c>
      <c r="O227" s="35">
        <v>4826.3999999999996</v>
      </c>
      <c r="P227" s="4">
        <f t="shared" si="59"/>
        <v>0.96983823972671546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5" t="s">
        <v>380</v>
      </c>
      <c r="W227" s="5" t="s">
        <v>380</v>
      </c>
      <c r="X227" s="5" t="s">
        <v>380</v>
      </c>
      <c r="Y227" s="5" t="s">
        <v>380</v>
      </c>
      <c r="Z227" s="5">
        <v>942</v>
      </c>
      <c r="AA227" s="5">
        <v>943</v>
      </c>
      <c r="AB227" s="4">
        <f t="shared" si="60"/>
        <v>1.0010615711252655</v>
      </c>
      <c r="AC227" s="5">
        <v>20</v>
      </c>
      <c r="AD227" s="5" t="s">
        <v>360</v>
      </c>
      <c r="AE227" s="5" t="s">
        <v>360</v>
      </c>
      <c r="AF227" s="5" t="s">
        <v>360</v>
      </c>
      <c r="AG227" s="5" t="s">
        <v>360</v>
      </c>
      <c r="AH227" s="5" t="s">
        <v>360</v>
      </c>
      <c r="AI227" s="5" t="s">
        <v>360</v>
      </c>
      <c r="AJ227" s="5" t="s">
        <v>360</v>
      </c>
      <c r="AK227" s="5" t="s">
        <v>360</v>
      </c>
      <c r="AL227" s="5" t="s">
        <v>360</v>
      </c>
      <c r="AM227" s="5" t="s">
        <v>360</v>
      </c>
      <c r="AN227" s="5" t="s">
        <v>360</v>
      </c>
      <c r="AO227" s="5" t="s">
        <v>360</v>
      </c>
      <c r="AP227" s="43">
        <f t="shared" si="68"/>
        <v>1.0103203798128639</v>
      </c>
      <c r="AQ227" s="44">
        <v>1059</v>
      </c>
      <c r="AR227" s="35">
        <f t="shared" si="61"/>
        <v>577.63636363636363</v>
      </c>
      <c r="AS227" s="35">
        <f t="shared" si="62"/>
        <v>583.6</v>
      </c>
      <c r="AT227" s="35">
        <f t="shared" si="63"/>
        <v>5.9636363636363967</v>
      </c>
      <c r="AU227" s="35">
        <v>119.4</v>
      </c>
      <c r="AV227" s="35">
        <v>22.8</v>
      </c>
      <c r="AW227" s="35">
        <v>127.1</v>
      </c>
      <c r="AX227" s="35">
        <v>95.3</v>
      </c>
      <c r="AY227" s="35">
        <v>121.9</v>
      </c>
      <c r="AZ227" s="35"/>
      <c r="BA227" s="35">
        <f t="shared" si="64"/>
        <v>97.1</v>
      </c>
      <c r="BB227" s="86"/>
      <c r="BC227" s="35">
        <f t="shared" si="65"/>
        <v>97.1</v>
      </c>
      <c r="BD227" s="35">
        <v>0</v>
      </c>
      <c r="BE227" s="35">
        <f t="shared" si="66"/>
        <v>97.1</v>
      </c>
      <c r="BF227" s="35"/>
      <c r="BG227" s="35">
        <f t="shared" si="67"/>
        <v>97.1</v>
      </c>
      <c r="BH227" s="86"/>
      <c r="BI227" s="86"/>
      <c r="BJ227" s="86"/>
      <c r="BK227" s="86"/>
      <c r="BL227" s="86"/>
      <c r="BM227" s="86"/>
      <c r="BN227" s="35">
        <f t="shared" si="69"/>
        <v>97.1</v>
      </c>
      <c r="BO227" s="70"/>
      <c r="BP227" s="1"/>
      <c r="BQ227" s="1"/>
      <c r="BR227" s="1"/>
      <c r="BS227" s="1"/>
      <c r="BT227" s="1"/>
      <c r="BU227" s="1"/>
      <c r="BV227" s="1"/>
      <c r="BW227" s="1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10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10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10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10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10"/>
      <c r="HD227" s="9"/>
      <c r="HE227" s="9"/>
    </row>
    <row r="228" spans="1:213" s="2" customFormat="1" ht="17.149999999999999" customHeight="1">
      <c r="A228" s="45" t="s">
        <v>213</v>
      </c>
      <c r="B228" s="64">
        <v>0</v>
      </c>
      <c r="C228" s="64">
        <v>0</v>
      </c>
      <c r="D228" s="4">
        <f t="shared" si="58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479.6</v>
      </c>
      <c r="O228" s="35">
        <v>275.7</v>
      </c>
      <c r="P228" s="4">
        <f t="shared" si="59"/>
        <v>0.57485404503753124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5" t="s">
        <v>380</v>
      </c>
      <c r="W228" s="5" t="s">
        <v>380</v>
      </c>
      <c r="X228" s="5" t="s">
        <v>380</v>
      </c>
      <c r="Y228" s="5" t="s">
        <v>380</v>
      </c>
      <c r="Z228" s="5">
        <v>65</v>
      </c>
      <c r="AA228" s="5">
        <v>65</v>
      </c>
      <c r="AB228" s="4">
        <f t="shared" si="60"/>
        <v>1</v>
      </c>
      <c r="AC228" s="5">
        <v>20</v>
      </c>
      <c r="AD228" s="5" t="s">
        <v>360</v>
      </c>
      <c r="AE228" s="5" t="s">
        <v>360</v>
      </c>
      <c r="AF228" s="5" t="s">
        <v>360</v>
      </c>
      <c r="AG228" s="5" t="s">
        <v>360</v>
      </c>
      <c r="AH228" s="5" t="s">
        <v>360</v>
      </c>
      <c r="AI228" s="5" t="s">
        <v>360</v>
      </c>
      <c r="AJ228" s="5" t="s">
        <v>360</v>
      </c>
      <c r="AK228" s="5" t="s">
        <v>360</v>
      </c>
      <c r="AL228" s="5" t="s">
        <v>360</v>
      </c>
      <c r="AM228" s="5" t="s">
        <v>360</v>
      </c>
      <c r="AN228" s="5" t="s">
        <v>360</v>
      </c>
      <c r="AO228" s="5" t="s">
        <v>360</v>
      </c>
      <c r="AP228" s="43">
        <f t="shared" si="68"/>
        <v>0.78742702251876562</v>
      </c>
      <c r="AQ228" s="44">
        <v>888</v>
      </c>
      <c r="AR228" s="35">
        <f t="shared" si="61"/>
        <v>484.36363636363637</v>
      </c>
      <c r="AS228" s="35">
        <f t="shared" si="62"/>
        <v>381.4</v>
      </c>
      <c r="AT228" s="35">
        <f t="shared" si="63"/>
        <v>-102.9636363636364</v>
      </c>
      <c r="AU228" s="35">
        <v>97.1</v>
      </c>
      <c r="AV228" s="35">
        <v>25.2</v>
      </c>
      <c r="AW228" s="35">
        <v>56.3</v>
      </c>
      <c r="AX228" s="35">
        <v>62</v>
      </c>
      <c r="AY228" s="35">
        <v>98.3</v>
      </c>
      <c r="AZ228" s="35"/>
      <c r="BA228" s="35">
        <f t="shared" si="64"/>
        <v>42.5</v>
      </c>
      <c r="BB228" s="86"/>
      <c r="BC228" s="35">
        <f t="shared" si="65"/>
        <v>42.5</v>
      </c>
      <c r="BD228" s="35">
        <v>0</v>
      </c>
      <c r="BE228" s="35">
        <f t="shared" si="66"/>
        <v>42.5</v>
      </c>
      <c r="BF228" s="35"/>
      <c r="BG228" s="35">
        <f t="shared" si="67"/>
        <v>42.5</v>
      </c>
      <c r="BH228" s="86"/>
      <c r="BI228" s="86"/>
      <c r="BJ228" s="86"/>
      <c r="BK228" s="86"/>
      <c r="BL228" s="86"/>
      <c r="BM228" s="86"/>
      <c r="BN228" s="35">
        <f t="shared" si="69"/>
        <v>42.5</v>
      </c>
      <c r="BO228" s="70"/>
      <c r="BP228" s="1"/>
      <c r="BQ228" s="1"/>
      <c r="BR228" s="1"/>
      <c r="BS228" s="1"/>
      <c r="BT228" s="1"/>
      <c r="BU228" s="1"/>
      <c r="BV228" s="1"/>
      <c r="BW228" s="1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10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10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10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10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10"/>
      <c r="HD228" s="9"/>
      <c r="HE228" s="9"/>
    </row>
    <row r="229" spans="1:213" s="2" customFormat="1" ht="17.149999999999999" customHeight="1">
      <c r="A229" s="18" t="s">
        <v>214</v>
      </c>
      <c r="B229" s="6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35"/>
      <c r="BE229" s="35"/>
      <c r="BF229" s="35"/>
      <c r="BG229" s="35"/>
      <c r="BH229" s="86"/>
      <c r="BI229" s="86"/>
      <c r="BJ229" s="86"/>
      <c r="BK229" s="86"/>
      <c r="BL229" s="86"/>
      <c r="BM229" s="86"/>
      <c r="BN229" s="35"/>
      <c r="BO229" s="70"/>
      <c r="BP229" s="1"/>
      <c r="BQ229" s="1"/>
      <c r="BR229" s="1"/>
      <c r="BS229" s="1"/>
      <c r="BT229" s="1"/>
      <c r="BU229" s="1"/>
      <c r="BV229" s="1"/>
      <c r="BW229" s="1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10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10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10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10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10"/>
      <c r="HD229" s="9"/>
      <c r="HE229" s="9"/>
    </row>
    <row r="230" spans="1:213" s="2" customFormat="1" ht="17.149999999999999" customHeight="1">
      <c r="A230" s="14" t="s">
        <v>215</v>
      </c>
      <c r="B230" s="64">
        <v>0</v>
      </c>
      <c r="C230" s="64">
        <v>0</v>
      </c>
      <c r="D230" s="4">
        <f t="shared" si="58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643.29999999999995</v>
      </c>
      <c r="O230" s="35">
        <v>823.1</v>
      </c>
      <c r="P230" s="4">
        <f t="shared" si="59"/>
        <v>1.2079496346960983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5" t="s">
        <v>380</v>
      </c>
      <c r="W230" s="5" t="s">
        <v>380</v>
      </c>
      <c r="X230" s="5" t="s">
        <v>380</v>
      </c>
      <c r="Y230" s="5" t="s">
        <v>380</v>
      </c>
      <c r="Z230" s="5">
        <v>90</v>
      </c>
      <c r="AA230" s="5">
        <v>136</v>
      </c>
      <c r="AB230" s="4">
        <f t="shared" si="60"/>
        <v>1.231111111111111</v>
      </c>
      <c r="AC230" s="5">
        <v>20</v>
      </c>
      <c r="AD230" s="5" t="s">
        <v>360</v>
      </c>
      <c r="AE230" s="5" t="s">
        <v>360</v>
      </c>
      <c r="AF230" s="5" t="s">
        <v>360</v>
      </c>
      <c r="AG230" s="5" t="s">
        <v>360</v>
      </c>
      <c r="AH230" s="5" t="s">
        <v>360</v>
      </c>
      <c r="AI230" s="5" t="s">
        <v>360</v>
      </c>
      <c r="AJ230" s="5" t="s">
        <v>360</v>
      </c>
      <c r="AK230" s="5" t="s">
        <v>360</v>
      </c>
      <c r="AL230" s="5" t="s">
        <v>360</v>
      </c>
      <c r="AM230" s="5" t="s">
        <v>360</v>
      </c>
      <c r="AN230" s="5" t="s">
        <v>360</v>
      </c>
      <c r="AO230" s="5" t="s">
        <v>360</v>
      </c>
      <c r="AP230" s="43">
        <f t="shared" si="68"/>
        <v>1.2195303729036047</v>
      </c>
      <c r="AQ230" s="44">
        <v>988</v>
      </c>
      <c r="AR230" s="35">
        <f t="shared" si="61"/>
        <v>538.90909090909088</v>
      </c>
      <c r="AS230" s="35">
        <f t="shared" si="62"/>
        <v>657.2</v>
      </c>
      <c r="AT230" s="35">
        <f t="shared" si="63"/>
        <v>118.29090909090917</v>
      </c>
      <c r="AU230" s="35">
        <v>84.9</v>
      </c>
      <c r="AV230" s="35">
        <v>99.2</v>
      </c>
      <c r="AW230" s="35">
        <v>140.80000000000001</v>
      </c>
      <c r="AX230" s="35">
        <v>88.4</v>
      </c>
      <c r="AY230" s="35">
        <v>116.8</v>
      </c>
      <c r="AZ230" s="35"/>
      <c r="BA230" s="35">
        <f t="shared" si="64"/>
        <v>127.1</v>
      </c>
      <c r="BB230" s="86"/>
      <c r="BC230" s="35">
        <f t="shared" si="65"/>
        <v>127.1</v>
      </c>
      <c r="BD230" s="35">
        <v>0</v>
      </c>
      <c r="BE230" s="35">
        <f t="shared" si="66"/>
        <v>127.1</v>
      </c>
      <c r="BF230" s="35"/>
      <c r="BG230" s="35">
        <f t="shared" si="67"/>
        <v>127.1</v>
      </c>
      <c r="BH230" s="86"/>
      <c r="BI230" s="86"/>
      <c r="BJ230" s="86"/>
      <c r="BK230" s="86"/>
      <c r="BL230" s="86"/>
      <c r="BM230" s="86"/>
      <c r="BN230" s="35">
        <f t="shared" si="69"/>
        <v>127.1</v>
      </c>
      <c r="BO230" s="70"/>
      <c r="BP230" s="1"/>
      <c r="BQ230" s="1"/>
      <c r="BR230" s="1"/>
      <c r="BS230" s="1"/>
      <c r="BT230" s="1"/>
      <c r="BU230" s="1"/>
      <c r="BV230" s="1"/>
      <c r="BW230" s="1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10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10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10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10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10"/>
      <c r="HD230" s="9"/>
      <c r="HE230" s="9"/>
    </row>
    <row r="231" spans="1:213" s="2" customFormat="1" ht="17.149999999999999" customHeight="1">
      <c r="A231" s="14" t="s">
        <v>144</v>
      </c>
      <c r="B231" s="64">
        <v>0</v>
      </c>
      <c r="C231" s="64">
        <v>0</v>
      </c>
      <c r="D231" s="4">
        <f t="shared" si="58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593.20000000000005</v>
      </c>
      <c r="O231" s="35">
        <v>390.3</v>
      </c>
      <c r="P231" s="4">
        <f t="shared" si="59"/>
        <v>0.65795684423465939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5" t="s">
        <v>380</v>
      </c>
      <c r="W231" s="5" t="s">
        <v>380</v>
      </c>
      <c r="X231" s="5" t="s">
        <v>380</v>
      </c>
      <c r="Y231" s="5" t="s">
        <v>380</v>
      </c>
      <c r="Z231" s="5">
        <v>530</v>
      </c>
      <c r="AA231" s="5">
        <v>551</v>
      </c>
      <c r="AB231" s="4">
        <f t="shared" si="60"/>
        <v>1.0396226415094341</v>
      </c>
      <c r="AC231" s="5">
        <v>20</v>
      </c>
      <c r="AD231" s="5" t="s">
        <v>360</v>
      </c>
      <c r="AE231" s="5" t="s">
        <v>360</v>
      </c>
      <c r="AF231" s="5" t="s">
        <v>360</v>
      </c>
      <c r="AG231" s="5" t="s">
        <v>360</v>
      </c>
      <c r="AH231" s="5" t="s">
        <v>360</v>
      </c>
      <c r="AI231" s="5" t="s">
        <v>360</v>
      </c>
      <c r="AJ231" s="5" t="s">
        <v>360</v>
      </c>
      <c r="AK231" s="5" t="s">
        <v>360</v>
      </c>
      <c r="AL231" s="5" t="s">
        <v>360</v>
      </c>
      <c r="AM231" s="5" t="s">
        <v>360</v>
      </c>
      <c r="AN231" s="5" t="s">
        <v>360</v>
      </c>
      <c r="AO231" s="5" t="s">
        <v>360</v>
      </c>
      <c r="AP231" s="43">
        <f t="shared" si="68"/>
        <v>0.84878974287204678</v>
      </c>
      <c r="AQ231" s="44">
        <v>969</v>
      </c>
      <c r="AR231" s="35">
        <f t="shared" si="61"/>
        <v>528.5454545454545</v>
      </c>
      <c r="AS231" s="35">
        <f t="shared" si="62"/>
        <v>448.6</v>
      </c>
      <c r="AT231" s="35">
        <f t="shared" si="63"/>
        <v>-79.945454545454481</v>
      </c>
      <c r="AU231" s="35">
        <v>77.099999999999994</v>
      </c>
      <c r="AV231" s="35">
        <v>25.9</v>
      </c>
      <c r="AW231" s="35">
        <v>112.3</v>
      </c>
      <c r="AX231" s="35">
        <v>55.1</v>
      </c>
      <c r="AY231" s="35">
        <v>44.9</v>
      </c>
      <c r="AZ231" s="35"/>
      <c r="BA231" s="35">
        <f t="shared" si="64"/>
        <v>133.30000000000001</v>
      </c>
      <c r="BB231" s="86"/>
      <c r="BC231" s="35">
        <f t="shared" si="65"/>
        <v>133.30000000000001</v>
      </c>
      <c r="BD231" s="35">
        <v>0</v>
      </c>
      <c r="BE231" s="35">
        <f t="shared" si="66"/>
        <v>133.30000000000001</v>
      </c>
      <c r="BF231" s="35"/>
      <c r="BG231" s="35">
        <f t="shared" si="67"/>
        <v>133.30000000000001</v>
      </c>
      <c r="BH231" s="86"/>
      <c r="BI231" s="86"/>
      <c r="BJ231" s="86"/>
      <c r="BK231" s="86"/>
      <c r="BL231" s="86"/>
      <c r="BM231" s="86"/>
      <c r="BN231" s="35">
        <f t="shared" si="69"/>
        <v>133.30000000000001</v>
      </c>
      <c r="BO231" s="70"/>
      <c r="BP231" s="1"/>
      <c r="BQ231" s="1"/>
      <c r="BR231" s="1"/>
      <c r="BS231" s="1"/>
      <c r="BT231" s="1"/>
      <c r="BU231" s="1"/>
      <c r="BV231" s="1"/>
      <c r="BW231" s="1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10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10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10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10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10"/>
      <c r="HD231" s="9"/>
      <c r="HE231" s="9"/>
    </row>
    <row r="232" spans="1:213" s="2" customFormat="1" ht="17.149999999999999" customHeight="1">
      <c r="A232" s="14" t="s">
        <v>216</v>
      </c>
      <c r="B232" s="64">
        <v>0</v>
      </c>
      <c r="C232" s="64">
        <v>0</v>
      </c>
      <c r="D232" s="4">
        <f t="shared" si="58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317.7</v>
      </c>
      <c r="O232" s="35">
        <v>342.2</v>
      </c>
      <c r="P232" s="4">
        <f t="shared" si="59"/>
        <v>1.0771167768334906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5" t="s">
        <v>380</v>
      </c>
      <c r="W232" s="5" t="s">
        <v>380</v>
      </c>
      <c r="X232" s="5" t="s">
        <v>380</v>
      </c>
      <c r="Y232" s="5" t="s">
        <v>380</v>
      </c>
      <c r="Z232" s="5">
        <v>400</v>
      </c>
      <c r="AA232" s="5">
        <v>412</v>
      </c>
      <c r="AB232" s="4">
        <f t="shared" si="60"/>
        <v>1.03</v>
      </c>
      <c r="AC232" s="5">
        <v>20</v>
      </c>
      <c r="AD232" s="5" t="s">
        <v>360</v>
      </c>
      <c r="AE232" s="5" t="s">
        <v>360</v>
      </c>
      <c r="AF232" s="5" t="s">
        <v>360</v>
      </c>
      <c r="AG232" s="5" t="s">
        <v>360</v>
      </c>
      <c r="AH232" s="5" t="s">
        <v>360</v>
      </c>
      <c r="AI232" s="5" t="s">
        <v>360</v>
      </c>
      <c r="AJ232" s="5" t="s">
        <v>360</v>
      </c>
      <c r="AK232" s="5" t="s">
        <v>360</v>
      </c>
      <c r="AL232" s="5" t="s">
        <v>360</v>
      </c>
      <c r="AM232" s="5" t="s">
        <v>360</v>
      </c>
      <c r="AN232" s="5" t="s">
        <v>360</v>
      </c>
      <c r="AO232" s="5" t="s">
        <v>360</v>
      </c>
      <c r="AP232" s="43">
        <f t="shared" si="68"/>
        <v>1.0535583884167452</v>
      </c>
      <c r="AQ232" s="44">
        <v>1062</v>
      </c>
      <c r="AR232" s="35">
        <f t="shared" si="61"/>
        <v>579.27272727272725</v>
      </c>
      <c r="AS232" s="35">
        <f t="shared" si="62"/>
        <v>610.29999999999995</v>
      </c>
      <c r="AT232" s="35">
        <f t="shared" si="63"/>
        <v>31.027272727272702</v>
      </c>
      <c r="AU232" s="35">
        <v>125.5</v>
      </c>
      <c r="AV232" s="35">
        <v>13.6</v>
      </c>
      <c r="AW232" s="35">
        <v>93.4</v>
      </c>
      <c r="AX232" s="35">
        <v>60.6</v>
      </c>
      <c r="AY232" s="35">
        <v>65.8</v>
      </c>
      <c r="AZ232" s="35">
        <v>71.599999999999994</v>
      </c>
      <c r="BA232" s="35">
        <f t="shared" si="64"/>
        <v>179.8</v>
      </c>
      <c r="BB232" s="86"/>
      <c r="BC232" s="35">
        <f t="shared" si="65"/>
        <v>179.8</v>
      </c>
      <c r="BD232" s="35">
        <v>0</v>
      </c>
      <c r="BE232" s="35">
        <f t="shared" si="66"/>
        <v>179.8</v>
      </c>
      <c r="BF232" s="35"/>
      <c r="BG232" s="35">
        <f t="shared" si="67"/>
        <v>179.8</v>
      </c>
      <c r="BH232" s="86"/>
      <c r="BI232" s="86"/>
      <c r="BJ232" s="86"/>
      <c r="BK232" s="86"/>
      <c r="BL232" s="86"/>
      <c r="BM232" s="86"/>
      <c r="BN232" s="35">
        <f t="shared" si="69"/>
        <v>179.8</v>
      </c>
      <c r="BO232" s="70"/>
      <c r="BP232" s="1"/>
      <c r="BQ232" s="1"/>
      <c r="BR232" s="1"/>
      <c r="BS232" s="1"/>
      <c r="BT232" s="1"/>
      <c r="BU232" s="1"/>
      <c r="BV232" s="1"/>
      <c r="BW232" s="1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10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10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10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10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10"/>
      <c r="HD232" s="9"/>
      <c r="HE232" s="9"/>
    </row>
    <row r="233" spans="1:213" s="2" customFormat="1" ht="17.149999999999999" customHeight="1">
      <c r="A233" s="14" t="s">
        <v>217</v>
      </c>
      <c r="B233" s="64">
        <v>0</v>
      </c>
      <c r="C233" s="64">
        <v>0</v>
      </c>
      <c r="D233" s="4">
        <f t="shared" si="58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883</v>
      </c>
      <c r="O233" s="35">
        <v>724.6</v>
      </c>
      <c r="P233" s="4">
        <f t="shared" si="59"/>
        <v>0.82061155152887888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5" t="s">
        <v>380</v>
      </c>
      <c r="W233" s="5" t="s">
        <v>380</v>
      </c>
      <c r="X233" s="5" t="s">
        <v>380</v>
      </c>
      <c r="Y233" s="5" t="s">
        <v>380</v>
      </c>
      <c r="Z233" s="5">
        <v>125</v>
      </c>
      <c r="AA233" s="5">
        <v>125</v>
      </c>
      <c r="AB233" s="4">
        <f t="shared" si="60"/>
        <v>1</v>
      </c>
      <c r="AC233" s="5">
        <v>20</v>
      </c>
      <c r="AD233" s="5" t="s">
        <v>360</v>
      </c>
      <c r="AE233" s="5" t="s">
        <v>360</v>
      </c>
      <c r="AF233" s="5" t="s">
        <v>360</v>
      </c>
      <c r="AG233" s="5" t="s">
        <v>360</v>
      </c>
      <c r="AH233" s="5" t="s">
        <v>360</v>
      </c>
      <c r="AI233" s="5" t="s">
        <v>360</v>
      </c>
      <c r="AJ233" s="5" t="s">
        <v>360</v>
      </c>
      <c r="AK233" s="5" t="s">
        <v>360</v>
      </c>
      <c r="AL233" s="5" t="s">
        <v>360</v>
      </c>
      <c r="AM233" s="5" t="s">
        <v>360</v>
      </c>
      <c r="AN233" s="5" t="s">
        <v>360</v>
      </c>
      <c r="AO233" s="5" t="s">
        <v>360</v>
      </c>
      <c r="AP233" s="43">
        <f t="shared" si="68"/>
        <v>0.91030577576443927</v>
      </c>
      <c r="AQ233" s="44">
        <v>785</v>
      </c>
      <c r="AR233" s="35">
        <f t="shared" si="61"/>
        <v>428.18181818181813</v>
      </c>
      <c r="AS233" s="35">
        <f t="shared" si="62"/>
        <v>389.8</v>
      </c>
      <c r="AT233" s="35">
        <f t="shared" si="63"/>
        <v>-38.381818181818119</v>
      </c>
      <c r="AU233" s="35">
        <v>14.2</v>
      </c>
      <c r="AV233" s="35">
        <v>89.3</v>
      </c>
      <c r="AW233" s="35">
        <v>78.8</v>
      </c>
      <c r="AX233" s="35">
        <v>85.5</v>
      </c>
      <c r="AY233" s="35">
        <v>87.3</v>
      </c>
      <c r="AZ233" s="35"/>
      <c r="BA233" s="35">
        <f t="shared" si="64"/>
        <v>34.700000000000003</v>
      </c>
      <c r="BB233" s="86"/>
      <c r="BC233" s="35">
        <f t="shared" si="65"/>
        <v>34.700000000000003</v>
      </c>
      <c r="BD233" s="35">
        <v>0</v>
      </c>
      <c r="BE233" s="35">
        <f t="shared" si="66"/>
        <v>34.700000000000003</v>
      </c>
      <c r="BF233" s="35"/>
      <c r="BG233" s="35">
        <f t="shared" si="67"/>
        <v>34.700000000000003</v>
      </c>
      <c r="BH233" s="86"/>
      <c r="BI233" s="86"/>
      <c r="BJ233" s="86"/>
      <c r="BK233" s="86"/>
      <c r="BL233" s="86"/>
      <c r="BM233" s="86"/>
      <c r="BN233" s="35">
        <f t="shared" si="69"/>
        <v>34.700000000000003</v>
      </c>
      <c r="BO233" s="70"/>
      <c r="BP233" s="1"/>
      <c r="BQ233" s="1"/>
      <c r="BR233" s="1"/>
      <c r="BS233" s="1"/>
      <c r="BT233" s="1"/>
      <c r="BU233" s="1"/>
      <c r="BV233" s="1"/>
      <c r="BW233" s="1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10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10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10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10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10"/>
      <c r="HD233" s="9"/>
      <c r="HE233" s="9"/>
    </row>
    <row r="234" spans="1:213" s="2" customFormat="1" ht="17.149999999999999" customHeight="1">
      <c r="A234" s="45" t="s">
        <v>218</v>
      </c>
      <c r="B234" s="64">
        <v>42019</v>
      </c>
      <c r="C234" s="64">
        <v>51646.1</v>
      </c>
      <c r="D234" s="4">
        <f t="shared" si="58"/>
        <v>1.2029113020300339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1126.3</v>
      </c>
      <c r="O234" s="35">
        <v>2016.4</v>
      </c>
      <c r="P234" s="4">
        <f t="shared" si="59"/>
        <v>1.2590286779721211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5" t="s">
        <v>380</v>
      </c>
      <c r="W234" s="5" t="s">
        <v>380</v>
      </c>
      <c r="X234" s="5" t="s">
        <v>380</v>
      </c>
      <c r="Y234" s="5" t="s">
        <v>380</v>
      </c>
      <c r="Z234" s="5">
        <v>50</v>
      </c>
      <c r="AA234" s="5">
        <v>52</v>
      </c>
      <c r="AB234" s="4">
        <f t="shared" si="60"/>
        <v>1.04</v>
      </c>
      <c r="AC234" s="5">
        <v>20</v>
      </c>
      <c r="AD234" s="5" t="s">
        <v>360</v>
      </c>
      <c r="AE234" s="5" t="s">
        <v>360</v>
      </c>
      <c r="AF234" s="5" t="s">
        <v>360</v>
      </c>
      <c r="AG234" s="5" t="s">
        <v>360</v>
      </c>
      <c r="AH234" s="5" t="s">
        <v>360</v>
      </c>
      <c r="AI234" s="5" t="s">
        <v>360</v>
      </c>
      <c r="AJ234" s="5" t="s">
        <v>360</v>
      </c>
      <c r="AK234" s="5" t="s">
        <v>360</v>
      </c>
      <c r="AL234" s="5" t="s">
        <v>360</v>
      </c>
      <c r="AM234" s="5" t="s">
        <v>360</v>
      </c>
      <c r="AN234" s="5" t="s">
        <v>360</v>
      </c>
      <c r="AO234" s="5" t="s">
        <v>360</v>
      </c>
      <c r="AP234" s="43">
        <f t="shared" si="68"/>
        <v>1.1554473348798353</v>
      </c>
      <c r="AQ234" s="44">
        <v>414</v>
      </c>
      <c r="AR234" s="35">
        <f t="shared" si="61"/>
        <v>225.81818181818181</v>
      </c>
      <c r="AS234" s="35">
        <f t="shared" si="62"/>
        <v>260.89999999999998</v>
      </c>
      <c r="AT234" s="35">
        <f t="shared" si="63"/>
        <v>35.081818181818164</v>
      </c>
      <c r="AU234" s="35">
        <v>48.4</v>
      </c>
      <c r="AV234" s="35">
        <v>35.1</v>
      </c>
      <c r="AW234" s="35">
        <v>49</v>
      </c>
      <c r="AX234" s="35">
        <v>45.7</v>
      </c>
      <c r="AY234" s="35">
        <v>45</v>
      </c>
      <c r="AZ234" s="35"/>
      <c r="BA234" s="35">
        <f t="shared" si="64"/>
        <v>37.700000000000003</v>
      </c>
      <c r="BB234" s="86"/>
      <c r="BC234" s="35">
        <f t="shared" si="65"/>
        <v>37.700000000000003</v>
      </c>
      <c r="BD234" s="35">
        <v>0</v>
      </c>
      <c r="BE234" s="35">
        <f t="shared" si="66"/>
        <v>37.700000000000003</v>
      </c>
      <c r="BF234" s="35"/>
      <c r="BG234" s="35">
        <f t="shared" si="67"/>
        <v>37.700000000000003</v>
      </c>
      <c r="BH234" s="86"/>
      <c r="BI234" s="86"/>
      <c r="BJ234" s="86"/>
      <c r="BK234" s="86"/>
      <c r="BL234" s="86"/>
      <c r="BM234" s="86"/>
      <c r="BN234" s="35">
        <f t="shared" si="69"/>
        <v>37.700000000000003</v>
      </c>
      <c r="BO234" s="70"/>
      <c r="BP234" s="1"/>
      <c r="BQ234" s="1"/>
      <c r="BR234" s="1"/>
      <c r="BS234" s="1"/>
      <c r="BT234" s="1"/>
      <c r="BU234" s="1"/>
      <c r="BV234" s="1"/>
      <c r="BW234" s="1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10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10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10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10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10"/>
      <c r="HD234" s="9"/>
      <c r="HE234" s="9"/>
    </row>
    <row r="235" spans="1:213" s="2" customFormat="1" ht="17.149999999999999" customHeight="1">
      <c r="A235" s="14" t="s">
        <v>219</v>
      </c>
      <c r="B235" s="64">
        <v>6485152</v>
      </c>
      <c r="C235" s="64">
        <v>7489566.5</v>
      </c>
      <c r="D235" s="4">
        <f t="shared" si="58"/>
        <v>1.1548790992100109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24385.9</v>
      </c>
      <c r="O235" s="35">
        <v>17671.599999999999</v>
      </c>
      <c r="P235" s="4">
        <f t="shared" si="59"/>
        <v>0.72466466277644037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5" t="s">
        <v>380</v>
      </c>
      <c r="W235" s="5" t="s">
        <v>380</v>
      </c>
      <c r="X235" s="5" t="s">
        <v>380</v>
      </c>
      <c r="Y235" s="5" t="s">
        <v>380</v>
      </c>
      <c r="Z235" s="5">
        <v>0</v>
      </c>
      <c r="AA235" s="5">
        <v>0</v>
      </c>
      <c r="AB235" s="4">
        <f t="shared" si="60"/>
        <v>1</v>
      </c>
      <c r="AC235" s="5">
        <v>20</v>
      </c>
      <c r="AD235" s="5" t="s">
        <v>360</v>
      </c>
      <c r="AE235" s="5" t="s">
        <v>360</v>
      </c>
      <c r="AF235" s="5" t="s">
        <v>360</v>
      </c>
      <c r="AG235" s="5" t="s">
        <v>360</v>
      </c>
      <c r="AH235" s="5" t="s">
        <v>360</v>
      </c>
      <c r="AI235" s="5" t="s">
        <v>360</v>
      </c>
      <c r="AJ235" s="5" t="s">
        <v>360</v>
      </c>
      <c r="AK235" s="5" t="s">
        <v>360</v>
      </c>
      <c r="AL235" s="5" t="s">
        <v>360</v>
      </c>
      <c r="AM235" s="5" t="s">
        <v>360</v>
      </c>
      <c r="AN235" s="5" t="s">
        <v>360</v>
      </c>
      <c r="AO235" s="5" t="s">
        <v>360</v>
      </c>
      <c r="AP235" s="43">
        <f t="shared" si="68"/>
        <v>0.89483752781286352</v>
      </c>
      <c r="AQ235" s="44">
        <v>286</v>
      </c>
      <c r="AR235" s="35">
        <f t="shared" si="61"/>
        <v>156</v>
      </c>
      <c r="AS235" s="35">
        <f t="shared" si="62"/>
        <v>139.6</v>
      </c>
      <c r="AT235" s="35">
        <f t="shared" si="63"/>
        <v>-16.400000000000006</v>
      </c>
      <c r="AU235" s="35">
        <v>27.2</v>
      </c>
      <c r="AV235" s="35">
        <v>16</v>
      </c>
      <c r="AW235" s="35">
        <v>24.6</v>
      </c>
      <c r="AX235" s="35">
        <v>22.4</v>
      </c>
      <c r="AY235" s="35">
        <v>23</v>
      </c>
      <c r="AZ235" s="35"/>
      <c r="BA235" s="35">
        <f t="shared" si="64"/>
        <v>26.4</v>
      </c>
      <c r="BB235" s="86"/>
      <c r="BC235" s="35">
        <f t="shared" si="65"/>
        <v>26.4</v>
      </c>
      <c r="BD235" s="35">
        <v>0</v>
      </c>
      <c r="BE235" s="35">
        <f t="shared" si="66"/>
        <v>26.4</v>
      </c>
      <c r="BF235" s="35"/>
      <c r="BG235" s="35">
        <f t="shared" si="67"/>
        <v>26.4</v>
      </c>
      <c r="BH235" s="86"/>
      <c r="BI235" s="86"/>
      <c r="BJ235" s="86"/>
      <c r="BK235" s="86"/>
      <c r="BL235" s="86"/>
      <c r="BM235" s="86"/>
      <c r="BN235" s="35">
        <f t="shared" si="69"/>
        <v>26.4</v>
      </c>
      <c r="BO235" s="70"/>
      <c r="BP235" s="1"/>
      <c r="BQ235" s="1"/>
      <c r="BR235" s="1"/>
      <c r="BS235" s="1"/>
      <c r="BT235" s="1"/>
      <c r="BU235" s="1"/>
      <c r="BV235" s="1"/>
      <c r="BW235" s="1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10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10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10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10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10"/>
      <c r="HD235" s="9"/>
      <c r="HE235" s="9"/>
    </row>
    <row r="236" spans="1:213" s="2" customFormat="1" ht="17.149999999999999" customHeight="1">
      <c r="A236" s="14" t="s">
        <v>220</v>
      </c>
      <c r="B236" s="64">
        <v>0</v>
      </c>
      <c r="C236" s="64">
        <v>0</v>
      </c>
      <c r="D236" s="4">
        <f t="shared" si="58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262.10000000000002</v>
      </c>
      <c r="O236" s="35">
        <v>387.1</v>
      </c>
      <c r="P236" s="4">
        <f t="shared" si="59"/>
        <v>1.2276917207172835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5" t="s">
        <v>380</v>
      </c>
      <c r="W236" s="5" t="s">
        <v>380</v>
      </c>
      <c r="X236" s="5" t="s">
        <v>380</v>
      </c>
      <c r="Y236" s="5" t="s">
        <v>380</v>
      </c>
      <c r="Z236" s="5">
        <v>450</v>
      </c>
      <c r="AA236" s="5">
        <v>437</v>
      </c>
      <c r="AB236" s="4">
        <f t="shared" si="60"/>
        <v>0.97111111111111115</v>
      </c>
      <c r="AC236" s="5">
        <v>20</v>
      </c>
      <c r="AD236" s="5" t="s">
        <v>360</v>
      </c>
      <c r="AE236" s="5" t="s">
        <v>360</v>
      </c>
      <c r="AF236" s="5" t="s">
        <v>360</v>
      </c>
      <c r="AG236" s="5" t="s">
        <v>360</v>
      </c>
      <c r="AH236" s="5" t="s">
        <v>360</v>
      </c>
      <c r="AI236" s="5" t="s">
        <v>360</v>
      </c>
      <c r="AJ236" s="5" t="s">
        <v>360</v>
      </c>
      <c r="AK236" s="5" t="s">
        <v>360</v>
      </c>
      <c r="AL236" s="5" t="s">
        <v>360</v>
      </c>
      <c r="AM236" s="5" t="s">
        <v>360</v>
      </c>
      <c r="AN236" s="5" t="s">
        <v>360</v>
      </c>
      <c r="AO236" s="5" t="s">
        <v>360</v>
      </c>
      <c r="AP236" s="43">
        <f t="shared" si="68"/>
        <v>1.0994014159141972</v>
      </c>
      <c r="AQ236" s="44">
        <v>1367</v>
      </c>
      <c r="AR236" s="35">
        <f t="shared" si="61"/>
        <v>745.63636363636363</v>
      </c>
      <c r="AS236" s="35">
        <f t="shared" si="62"/>
        <v>819.8</v>
      </c>
      <c r="AT236" s="35">
        <f t="shared" si="63"/>
        <v>74.163636363636328</v>
      </c>
      <c r="AU236" s="35">
        <v>161.6</v>
      </c>
      <c r="AV236" s="35">
        <v>148</v>
      </c>
      <c r="AW236" s="35">
        <v>81.099999999999994</v>
      </c>
      <c r="AX236" s="35">
        <v>158.5</v>
      </c>
      <c r="AY236" s="35">
        <v>155.80000000000001</v>
      </c>
      <c r="AZ236" s="35"/>
      <c r="BA236" s="35">
        <f t="shared" si="64"/>
        <v>114.8</v>
      </c>
      <c r="BB236" s="86"/>
      <c r="BC236" s="35">
        <f t="shared" si="65"/>
        <v>114.8</v>
      </c>
      <c r="BD236" s="35">
        <v>0</v>
      </c>
      <c r="BE236" s="35">
        <f t="shared" si="66"/>
        <v>114.8</v>
      </c>
      <c r="BF236" s="35"/>
      <c r="BG236" s="35">
        <f t="shared" si="67"/>
        <v>114.8</v>
      </c>
      <c r="BH236" s="86"/>
      <c r="BI236" s="86"/>
      <c r="BJ236" s="86"/>
      <c r="BK236" s="86"/>
      <c r="BL236" s="86"/>
      <c r="BM236" s="86"/>
      <c r="BN236" s="35">
        <f t="shared" si="69"/>
        <v>114.8</v>
      </c>
      <c r="BO236" s="70"/>
      <c r="BP236" s="1"/>
      <c r="BQ236" s="1"/>
      <c r="BR236" s="1"/>
      <c r="BS236" s="1"/>
      <c r="BT236" s="1"/>
      <c r="BU236" s="1"/>
      <c r="BV236" s="1"/>
      <c r="BW236" s="1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10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10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10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10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10"/>
      <c r="HD236" s="9"/>
      <c r="HE236" s="9"/>
    </row>
    <row r="237" spans="1:213" s="2" customFormat="1" ht="17.149999999999999" customHeight="1">
      <c r="A237" s="14" t="s">
        <v>221</v>
      </c>
      <c r="B237" s="64">
        <v>0</v>
      </c>
      <c r="C237" s="64">
        <v>0</v>
      </c>
      <c r="D237" s="4">
        <f t="shared" si="58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3863.3</v>
      </c>
      <c r="O237" s="35">
        <v>4389.8</v>
      </c>
      <c r="P237" s="4">
        <f t="shared" si="59"/>
        <v>1.1362824528253048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5" t="s">
        <v>380</v>
      </c>
      <c r="W237" s="5" t="s">
        <v>380</v>
      </c>
      <c r="X237" s="5" t="s">
        <v>380</v>
      </c>
      <c r="Y237" s="5" t="s">
        <v>380</v>
      </c>
      <c r="Z237" s="5">
        <v>56</v>
      </c>
      <c r="AA237" s="5">
        <v>58</v>
      </c>
      <c r="AB237" s="4">
        <f t="shared" si="60"/>
        <v>1.0357142857142858</v>
      </c>
      <c r="AC237" s="5">
        <v>20</v>
      </c>
      <c r="AD237" s="5" t="s">
        <v>360</v>
      </c>
      <c r="AE237" s="5" t="s">
        <v>360</v>
      </c>
      <c r="AF237" s="5" t="s">
        <v>360</v>
      </c>
      <c r="AG237" s="5" t="s">
        <v>360</v>
      </c>
      <c r="AH237" s="5" t="s">
        <v>360</v>
      </c>
      <c r="AI237" s="5" t="s">
        <v>360</v>
      </c>
      <c r="AJ237" s="5" t="s">
        <v>360</v>
      </c>
      <c r="AK237" s="5" t="s">
        <v>360</v>
      </c>
      <c r="AL237" s="5" t="s">
        <v>360</v>
      </c>
      <c r="AM237" s="5" t="s">
        <v>360</v>
      </c>
      <c r="AN237" s="5" t="s">
        <v>360</v>
      </c>
      <c r="AO237" s="5" t="s">
        <v>360</v>
      </c>
      <c r="AP237" s="43">
        <f t="shared" si="68"/>
        <v>1.0859983692697952</v>
      </c>
      <c r="AQ237" s="44">
        <v>1063</v>
      </c>
      <c r="AR237" s="35">
        <f t="shared" si="61"/>
        <v>579.81818181818187</v>
      </c>
      <c r="AS237" s="35">
        <f t="shared" si="62"/>
        <v>629.70000000000005</v>
      </c>
      <c r="AT237" s="35">
        <f t="shared" si="63"/>
        <v>49.881818181818176</v>
      </c>
      <c r="AU237" s="35">
        <v>105.4</v>
      </c>
      <c r="AV237" s="35">
        <v>116.6</v>
      </c>
      <c r="AW237" s="35">
        <v>76.599999999999994</v>
      </c>
      <c r="AX237" s="35">
        <v>118.9</v>
      </c>
      <c r="AY237" s="35">
        <v>107</v>
      </c>
      <c r="AZ237" s="35"/>
      <c r="BA237" s="35">
        <f t="shared" si="64"/>
        <v>105.2</v>
      </c>
      <c r="BB237" s="86"/>
      <c r="BC237" s="35">
        <f t="shared" si="65"/>
        <v>105.2</v>
      </c>
      <c r="BD237" s="35">
        <v>0</v>
      </c>
      <c r="BE237" s="35">
        <f t="shared" si="66"/>
        <v>105.2</v>
      </c>
      <c r="BF237" s="35"/>
      <c r="BG237" s="35">
        <f t="shared" si="67"/>
        <v>105.2</v>
      </c>
      <c r="BH237" s="86"/>
      <c r="BI237" s="86"/>
      <c r="BJ237" s="86"/>
      <c r="BK237" s="86"/>
      <c r="BL237" s="86"/>
      <c r="BM237" s="86"/>
      <c r="BN237" s="35">
        <f t="shared" si="69"/>
        <v>105.2</v>
      </c>
      <c r="BO237" s="70"/>
      <c r="BP237" s="1"/>
      <c r="BQ237" s="1"/>
      <c r="BR237" s="1"/>
      <c r="BS237" s="1"/>
      <c r="BT237" s="1"/>
      <c r="BU237" s="1"/>
      <c r="BV237" s="1"/>
      <c r="BW237" s="1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10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10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10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10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10"/>
      <c r="HD237" s="9"/>
      <c r="HE237" s="9"/>
    </row>
    <row r="238" spans="1:213" s="2" customFormat="1" ht="17.149999999999999" customHeight="1">
      <c r="A238" s="14" t="s">
        <v>222</v>
      </c>
      <c r="B238" s="64">
        <v>422568</v>
      </c>
      <c r="C238" s="64">
        <v>293203.7</v>
      </c>
      <c r="D238" s="4">
        <f t="shared" si="58"/>
        <v>0.69386157967475059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3146.6</v>
      </c>
      <c r="O238" s="35">
        <v>3290.6</v>
      </c>
      <c r="P238" s="4">
        <f t="shared" si="59"/>
        <v>1.0457636814339286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5" t="s">
        <v>380</v>
      </c>
      <c r="W238" s="5" t="s">
        <v>380</v>
      </c>
      <c r="X238" s="5" t="s">
        <v>380</v>
      </c>
      <c r="Y238" s="5" t="s">
        <v>380</v>
      </c>
      <c r="Z238" s="5">
        <v>275</v>
      </c>
      <c r="AA238" s="5">
        <v>299</v>
      </c>
      <c r="AB238" s="4">
        <f t="shared" si="60"/>
        <v>1.0872727272727272</v>
      </c>
      <c r="AC238" s="5">
        <v>20</v>
      </c>
      <c r="AD238" s="5" t="s">
        <v>360</v>
      </c>
      <c r="AE238" s="5" t="s">
        <v>360</v>
      </c>
      <c r="AF238" s="5" t="s">
        <v>360</v>
      </c>
      <c r="AG238" s="5" t="s">
        <v>360</v>
      </c>
      <c r="AH238" s="5" t="s">
        <v>360</v>
      </c>
      <c r="AI238" s="5" t="s">
        <v>360</v>
      </c>
      <c r="AJ238" s="5" t="s">
        <v>360</v>
      </c>
      <c r="AK238" s="5" t="s">
        <v>360</v>
      </c>
      <c r="AL238" s="5" t="s">
        <v>360</v>
      </c>
      <c r="AM238" s="5" t="s">
        <v>360</v>
      </c>
      <c r="AN238" s="5" t="s">
        <v>360</v>
      </c>
      <c r="AO238" s="5" t="s">
        <v>360</v>
      </c>
      <c r="AP238" s="43">
        <f t="shared" si="68"/>
        <v>1.0251119127223749</v>
      </c>
      <c r="AQ238" s="44">
        <v>1832</v>
      </c>
      <c r="AR238" s="35">
        <f t="shared" si="61"/>
        <v>999.27272727272725</v>
      </c>
      <c r="AS238" s="35">
        <f t="shared" si="62"/>
        <v>1024.4000000000001</v>
      </c>
      <c r="AT238" s="35">
        <f t="shared" si="63"/>
        <v>25.127272727272839</v>
      </c>
      <c r="AU238" s="35">
        <v>205.1</v>
      </c>
      <c r="AV238" s="35">
        <v>143.4</v>
      </c>
      <c r="AW238" s="35">
        <v>122.7</v>
      </c>
      <c r="AX238" s="35">
        <v>190.4</v>
      </c>
      <c r="AY238" s="35">
        <v>193.2</v>
      </c>
      <c r="AZ238" s="35">
        <v>9.8000000000000007</v>
      </c>
      <c r="BA238" s="35">
        <f t="shared" si="64"/>
        <v>159.80000000000001</v>
      </c>
      <c r="BB238" s="86"/>
      <c r="BC238" s="35">
        <f t="shared" si="65"/>
        <v>159.80000000000001</v>
      </c>
      <c r="BD238" s="35">
        <v>0</v>
      </c>
      <c r="BE238" s="35">
        <f t="shared" si="66"/>
        <v>159.80000000000001</v>
      </c>
      <c r="BF238" s="35"/>
      <c r="BG238" s="35">
        <f t="shared" si="67"/>
        <v>159.80000000000001</v>
      </c>
      <c r="BH238" s="86"/>
      <c r="BI238" s="86"/>
      <c r="BJ238" s="86"/>
      <c r="BK238" s="86"/>
      <c r="BL238" s="86"/>
      <c r="BM238" s="86"/>
      <c r="BN238" s="35">
        <f t="shared" si="69"/>
        <v>159.80000000000001</v>
      </c>
      <c r="BO238" s="70"/>
      <c r="BP238" s="1"/>
      <c r="BQ238" s="1"/>
      <c r="BR238" s="1"/>
      <c r="BS238" s="1"/>
      <c r="BT238" s="1"/>
      <c r="BU238" s="1"/>
      <c r="BV238" s="1"/>
      <c r="BW238" s="1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10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10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10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10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10"/>
      <c r="HD238" s="9"/>
      <c r="HE238" s="9"/>
    </row>
    <row r="239" spans="1:213" s="2" customFormat="1" ht="17.149999999999999" customHeight="1">
      <c r="A239" s="18" t="s">
        <v>223</v>
      </c>
      <c r="B239" s="6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35"/>
      <c r="BE239" s="35"/>
      <c r="BF239" s="35"/>
      <c r="BG239" s="35"/>
      <c r="BH239" s="86"/>
      <c r="BI239" s="86"/>
      <c r="BJ239" s="86"/>
      <c r="BK239" s="86"/>
      <c r="BL239" s="86"/>
      <c r="BM239" s="86"/>
      <c r="BN239" s="35"/>
      <c r="BO239" s="70"/>
      <c r="BP239" s="1"/>
      <c r="BQ239" s="1"/>
      <c r="BR239" s="1"/>
      <c r="BS239" s="1"/>
      <c r="BT239" s="1"/>
      <c r="BU239" s="1"/>
      <c r="BV239" s="1"/>
      <c r="BW239" s="1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10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10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10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10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10"/>
      <c r="HD239" s="9"/>
      <c r="HE239" s="9"/>
    </row>
    <row r="240" spans="1:213" s="2" customFormat="1" ht="17.149999999999999" customHeight="1">
      <c r="A240" s="14" t="s">
        <v>224</v>
      </c>
      <c r="B240" s="64">
        <v>0</v>
      </c>
      <c r="C240" s="64">
        <v>0</v>
      </c>
      <c r="D240" s="4">
        <f t="shared" si="58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651.29999999999995</v>
      </c>
      <c r="O240" s="35">
        <v>616.20000000000005</v>
      </c>
      <c r="P240" s="4">
        <f t="shared" si="59"/>
        <v>0.94610778443113785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5" t="s">
        <v>380</v>
      </c>
      <c r="W240" s="5" t="s">
        <v>380</v>
      </c>
      <c r="X240" s="5" t="s">
        <v>380</v>
      </c>
      <c r="Y240" s="5" t="s">
        <v>380</v>
      </c>
      <c r="Z240" s="5">
        <v>126</v>
      </c>
      <c r="AA240" s="5">
        <v>130</v>
      </c>
      <c r="AB240" s="4">
        <f t="shared" si="60"/>
        <v>1.0317460317460319</v>
      </c>
      <c r="AC240" s="5">
        <v>20</v>
      </c>
      <c r="AD240" s="5" t="s">
        <v>360</v>
      </c>
      <c r="AE240" s="5" t="s">
        <v>360</v>
      </c>
      <c r="AF240" s="5" t="s">
        <v>360</v>
      </c>
      <c r="AG240" s="5" t="s">
        <v>360</v>
      </c>
      <c r="AH240" s="5" t="s">
        <v>360</v>
      </c>
      <c r="AI240" s="5" t="s">
        <v>360</v>
      </c>
      <c r="AJ240" s="5" t="s">
        <v>360</v>
      </c>
      <c r="AK240" s="5" t="s">
        <v>360</v>
      </c>
      <c r="AL240" s="5" t="s">
        <v>360</v>
      </c>
      <c r="AM240" s="5" t="s">
        <v>360</v>
      </c>
      <c r="AN240" s="5" t="s">
        <v>360</v>
      </c>
      <c r="AO240" s="5" t="s">
        <v>360</v>
      </c>
      <c r="AP240" s="43">
        <f t="shared" si="68"/>
        <v>0.98892690808858497</v>
      </c>
      <c r="AQ240" s="44">
        <v>1960</v>
      </c>
      <c r="AR240" s="35">
        <f t="shared" si="61"/>
        <v>1069.090909090909</v>
      </c>
      <c r="AS240" s="35">
        <f t="shared" si="62"/>
        <v>1057.3</v>
      </c>
      <c r="AT240" s="35">
        <f t="shared" si="63"/>
        <v>-11.790909090909054</v>
      </c>
      <c r="AU240" s="35">
        <v>166.7</v>
      </c>
      <c r="AV240" s="35">
        <v>130.19999999999999</v>
      </c>
      <c r="AW240" s="35">
        <v>300.10000000000002</v>
      </c>
      <c r="AX240" s="35">
        <v>19.7</v>
      </c>
      <c r="AY240" s="35">
        <v>225.5</v>
      </c>
      <c r="AZ240" s="35"/>
      <c r="BA240" s="35">
        <f t="shared" si="64"/>
        <v>215.1</v>
      </c>
      <c r="BB240" s="86"/>
      <c r="BC240" s="35">
        <f t="shared" si="65"/>
        <v>215.1</v>
      </c>
      <c r="BD240" s="35">
        <v>0</v>
      </c>
      <c r="BE240" s="35">
        <f t="shared" si="66"/>
        <v>215.1</v>
      </c>
      <c r="BF240" s="35"/>
      <c r="BG240" s="35">
        <f t="shared" si="67"/>
        <v>215.1</v>
      </c>
      <c r="BH240" s="86"/>
      <c r="BI240" s="86"/>
      <c r="BJ240" s="86"/>
      <c r="BK240" s="86"/>
      <c r="BL240" s="86"/>
      <c r="BM240" s="86"/>
      <c r="BN240" s="35">
        <f t="shared" si="69"/>
        <v>215.1</v>
      </c>
      <c r="BO240" s="70"/>
      <c r="BP240" s="1"/>
      <c r="BQ240" s="1"/>
      <c r="BR240" s="1"/>
      <c r="BS240" s="1"/>
      <c r="BT240" s="1"/>
      <c r="BU240" s="1"/>
      <c r="BV240" s="1"/>
      <c r="BW240" s="1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10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10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10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10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10"/>
      <c r="HD240" s="9"/>
      <c r="HE240" s="9"/>
    </row>
    <row r="241" spans="1:213" s="2" customFormat="1" ht="17.149999999999999" customHeight="1">
      <c r="A241" s="14" t="s">
        <v>225</v>
      </c>
      <c r="B241" s="64">
        <v>0</v>
      </c>
      <c r="C241" s="64">
        <v>0</v>
      </c>
      <c r="D241" s="4">
        <f t="shared" si="58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766.8</v>
      </c>
      <c r="O241" s="35">
        <v>732.8</v>
      </c>
      <c r="P241" s="4">
        <f t="shared" si="59"/>
        <v>0.95565988523735002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5" t="s">
        <v>380</v>
      </c>
      <c r="W241" s="5" t="s">
        <v>380</v>
      </c>
      <c r="X241" s="5" t="s">
        <v>380</v>
      </c>
      <c r="Y241" s="5" t="s">
        <v>380</v>
      </c>
      <c r="Z241" s="5">
        <v>382</v>
      </c>
      <c r="AA241" s="5">
        <v>380</v>
      </c>
      <c r="AB241" s="4">
        <f t="shared" si="60"/>
        <v>0.99476439790575921</v>
      </c>
      <c r="AC241" s="5">
        <v>20</v>
      </c>
      <c r="AD241" s="5" t="s">
        <v>360</v>
      </c>
      <c r="AE241" s="5" t="s">
        <v>360</v>
      </c>
      <c r="AF241" s="5" t="s">
        <v>360</v>
      </c>
      <c r="AG241" s="5" t="s">
        <v>360</v>
      </c>
      <c r="AH241" s="5" t="s">
        <v>360</v>
      </c>
      <c r="AI241" s="5" t="s">
        <v>360</v>
      </c>
      <c r="AJ241" s="5" t="s">
        <v>360</v>
      </c>
      <c r="AK241" s="5" t="s">
        <v>360</v>
      </c>
      <c r="AL241" s="5" t="s">
        <v>360</v>
      </c>
      <c r="AM241" s="5" t="s">
        <v>360</v>
      </c>
      <c r="AN241" s="5" t="s">
        <v>360</v>
      </c>
      <c r="AO241" s="5" t="s">
        <v>360</v>
      </c>
      <c r="AP241" s="43">
        <f t="shared" si="68"/>
        <v>0.97521214157155467</v>
      </c>
      <c r="AQ241" s="44">
        <v>1708</v>
      </c>
      <c r="AR241" s="35">
        <f t="shared" si="61"/>
        <v>931.63636363636374</v>
      </c>
      <c r="AS241" s="35">
        <f t="shared" si="62"/>
        <v>908.5</v>
      </c>
      <c r="AT241" s="35">
        <f t="shared" si="63"/>
        <v>-23.13636363636374</v>
      </c>
      <c r="AU241" s="35">
        <v>110.6</v>
      </c>
      <c r="AV241" s="35">
        <v>77.5</v>
      </c>
      <c r="AW241" s="35">
        <v>334</v>
      </c>
      <c r="AX241" s="35">
        <v>40.200000000000003</v>
      </c>
      <c r="AY241" s="35">
        <v>38.5</v>
      </c>
      <c r="AZ241" s="35"/>
      <c r="BA241" s="35">
        <f t="shared" si="64"/>
        <v>307.7</v>
      </c>
      <c r="BB241" s="86"/>
      <c r="BC241" s="35">
        <f t="shared" si="65"/>
        <v>307.7</v>
      </c>
      <c r="BD241" s="35">
        <v>0</v>
      </c>
      <c r="BE241" s="35">
        <f t="shared" si="66"/>
        <v>307.7</v>
      </c>
      <c r="BF241" s="35"/>
      <c r="BG241" s="35">
        <f t="shared" si="67"/>
        <v>307.7</v>
      </c>
      <c r="BH241" s="86"/>
      <c r="BI241" s="86"/>
      <c r="BJ241" s="86"/>
      <c r="BK241" s="86"/>
      <c r="BL241" s="86"/>
      <c r="BM241" s="86"/>
      <c r="BN241" s="35">
        <f t="shared" si="69"/>
        <v>307.7</v>
      </c>
      <c r="BO241" s="70"/>
      <c r="BP241" s="1"/>
      <c r="BQ241" s="1"/>
      <c r="BR241" s="1"/>
      <c r="BS241" s="1"/>
      <c r="BT241" s="1"/>
      <c r="BU241" s="1"/>
      <c r="BV241" s="1"/>
      <c r="BW241" s="1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10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10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10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10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10"/>
      <c r="HD241" s="9"/>
      <c r="HE241" s="9"/>
    </row>
    <row r="242" spans="1:213" s="2" customFormat="1" ht="17.149999999999999" customHeight="1">
      <c r="A242" s="14" t="s">
        <v>226</v>
      </c>
      <c r="B242" s="64">
        <v>0</v>
      </c>
      <c r="C242" s="64">
        <v>0</v>
      </c>
      <c r="D242" s="4">
        <f t="shared" si="58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1813.7</v>
      </c>
      <c r="O242" s="35">
        <v>1591</v>
      </c>
      <c r="P242" s="4">
        <f t="shared" si="59"/>
        <v>0.87721232838948004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5" t="s">
        <v>380</v>
      </c>
      <c r="W242" s="5" t="s">
        <v>380</v>
      </c>
      <c r="X242" s="5" t="s">
        <v>380</v>
      </c>
      <c r="Y242" s="5" t="s">
        <v>380</v>
      </c>
      <c r="Z242" s="5">
        <v>463</v>
      </c>
      <c r="AA242" s="5">
        <v>485</v>
      </c>
      <c r="AB242" s="4">
        <f t="shared" si="60"/>
        <v>1.0475161987041037</v>
      </c>
      <c r="AC242" s="5">
        <v>20</v>
      </c>
      <c r="AD242" s="5" t="s">
        <v>360</v>
      </c>
      <c r="AE242" s="5" t="s">
        <v>360</v>
      </c>
      <c r="AF242" s="5" t="s">
        <v>360</v>
      </c>
      <c r="AG242" s="5" t="s">
        <v>360</v>
      </c>
      <c r="AH242" s="5" t="s">
        <v>360</v>
      </c>
      <c r="AI242" s="5" t="s">
        <v>360</v>
      </c>
      <c r="AJ242" s="5" t="s">
        <v>360</v>
      </c>
      <c r="AK242" s="5" t="s">
        <v>360</v>
      </c>
      <c r="AL242" s="5" t="s">
        <v>360</v>
      </c>
      <c r="AM242" s="5" t="s">
        <v>360</v>
      </c>
      <c r="AN242" s="5" t="s">
        <v>360</v>
      </c>
      <c r="AO242" s="5" t="s">
        <v>360</v>
      </c>
      <c r="AP242" s="43">
        <f t="shared" si="68"/>
        <v>0.96236426354679183</v>
      </c>
      <c r="AQ242" s="44">
        <v>2801</v>
      </c>
      <c r="AR242" s="35">
        <f t="shared" si="61"/>
        <v>1527.8181818181818</v>
      </c>
      <c r="AS242" s="35">
        <f t="shared" si="62"/>
        <v>1470.3</v>
      </c>
      <c r="AT242" s="35">
        <f t="shared" si="63"/>
        <v>-57.518181818181802</v>
      </c>
      <c r="AU242" s="35">
        <v>290.7</v>
      </c>
      <c r="AV242" s="35">
        <v>217.6</v>
      </c>
      <c r="AW242" s="35">
        <v>342.3</v>
      </c>
      <c r="AX242" s="35">
        <v>36.9</v>
      </c>
      <c r="AY242" s="35">
        <v>331</v>
      </c>
      <c r="AZ242" s="35"/>
      <c r="BA242" s="35">
        <f t="shared" si="64"/>
        <v>251.8</v>
      </c>
      <c r="BB242" s="86"/>
      <c r="BC242" s="35">
        <f t="shared" si="65"/>
        <v>251.8</v>
      </c>
      <c r="BD242" s="35">
        <v>0</v>
      </c>
      <c r="BE242" s="35">
        <f t="shared" si="66"/>
        <v>251.8</v>
      </c>
      <c r="BF242" s="35"/>
      <c r="BG242" s="35">
        <f t="shared" si="67"/>
        <v>251.8</v>
      </c>
      <c r="BH242" s="86"/>
      <c r="BI242" s="86"/>
      <c r="BJ242" s="86"/>
      <c r="BK242" s="86"/>
      <c r="BL242" s="86"/>
      <c r="BM242" s="86"/>
      <c r="BN242" s="35">
        <f t="shared" si="69"/>
        <v>251.8</v>
      </c>
      <c r="BO242" s="70"/>
      <c r="BP242" s="1"/>
      <c r="BQ242" s="1"/>
      <c r="BR242" s="1"/>
      <c r="BS242" s="1"/>
      <c r="BT242" s="1"/>
      <c r="BU242" s="1"/>
      <c r="BV242" s="1"/>
      <c r="BW242" s="1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10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10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10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10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10"/>
      <c r="HD242" s="9"/>
      <c r="HE242" s="9"/>
    </row>
    <row r="243" spans="1:213" s="2" customFormat="1" ht="17.149999999999999" customHeight="1">
      <c r="A243" s="14" t="s">
        <v>227</v>
      </c>
      <c r="B243" s="64">
        <v>640</v>
      </c>
      <c r="C243" s="64">
        <v>2650</v>
      </c>
      <c r="D243" s="4">
        <f t="shared" si="58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2226.4</v>
      </c>
      <c r="O243" s="35">
        <v>1287.0999999999999</v>
      </c>
      <c r="P243" s="4">
        <f t="shared" si="59"/>
        <v>0.57810815666546889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5" t="s">
        <v>380</v>
      </c>
      <c r="W243" s="5" t="s">
        <v>380</v>
      </c>
      <c r="X243" s="5" t="s">
        <v>380</v>
      </c>
      <c r="Y243" s="5" t="s">
        <v>380</v>
      </c>
      <c r="Z243" s="5">
        <v>168</v>
      </c>
      <c r="AA243" s="5">
        <v>177</v>
      </c>
      <c r="AB243" s="4">
        <f t="shared" si="60"/>
        <v>1.0535714285714286</v>
      </c>
      <c r="AC243" s="5">
        <v>20</v>
      </c>
      <c r="AD243" s="5" t="s">
        <v>360</v>
      </c>
      <c r="AE243" s="5" t="s">
        <v>360</v>
      </c>
      <c r="AF243" s="5" t="s">
        <v>360</v>
      </c>
      <c r="AG243" s="5" t="s">
        <v>360</v>
      </c>
      <c r="AH243" s="5" t="s">
        <v>360</v>
      </c>
      <c r="AI243" s="5" t="s">
        <v>360</v>
      </c>
      <c r="AJ243" s="5" t="s">
        <v>360</v>
      </c>
      <c r="AK243" s="5" t="s">
        <v>360</v>
      </c>
      <c r="AL243" s="5" t="s">
        <v>360</v>
      </c>
      <c r="AM243" s="5" t="s">
        <v>360</v>
      </c>
      <c r="AN243" s="5" t="s">
        <v>360</v>
      </c>
      <c r="AO243" s="5" t="s">
        <v>360</v>
      </c>
      <c r="AP243" s="43">
        <f t="shared" si="68"/>
        <v>0.86963537121639889</v>
      </c>
      <c r="AQ243" s="44">
        <v>2253</v>
      </c>
      <c r="AR243" s="35">
        <f t="shared" si="61"/>
        <v>1228.909090909091</v>
      </c>
      <c r="AS243" s="35">
        <f t="shared" si="62"/>
        <v>1068.7</v>
      </c>
      <c r="AT243" s="35">
        <f t="shared" si="63"/>
        <v>-160.20909090909095</v>
      </c>
      <c r="AU243" s="35">
        <v>196.4</v>
      </c>
      <c r="AV243" s="35">
        <v>108.5</v>
      </c>
      <c r="AW243" s="35">
        <v>240.1</v>
      </c>
      <c r="AX243" s="35">
        <v>176.3</v>
      </c>
      <c r="AY243" s="35">
        <v>228.2</v>
      </c>
      <c r="AZ243" s="35"/>
      <c r="BA243" s="35">
        <f t="shared" si="64"/>
        <v>119.2</v>
      </c>
      <c r="BB243" s="86"/>
      <c r="BC243" s="35">
        <f t="shared" si="65"/>
        <v>119.2</v>
      </c>
      <c r="BD243" s="35">
        <v>0</v>
      </c>
      <c r="BE243" s="35">
        <f t="shared" si="66"/>
        <v>119.2</v>
      </c>
      <c r="BF243" s="35"/>
      <c r="BG243" s="35">
        <f t="shared" si="67"/>
        <v>119.2</v>
      </c>
      <c r="BH243" s="86"/>
      <c r="BI243" s="86"/>
      <c r="BJ243" s="86"/>
      <c r="BK243" s="86"/>
      <c r="BL243" s="86"/>
      <c r="BM243" s="86"/>
      <c r="BN243" s="35">
        <f t="shared" si="69"/>
        <v>119.2</v>
      </c>
      <c r="BO243" s="70"/>
      <c r="BP243" s="1"/>
      <c r="BQ243" s="1"/>
      <c r="BR243" s="1"/>
      <c r="BS243" s="1"/>
      <c r="BT243" s="1"/>
      <c r="BU243" s="1"/>
      <c r="BV243" s="1"/>
      <c r="BW243" s="1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10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10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10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10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10"/>
      <c r="HD243" s="9"/>
      <c r="HE243" s="9"/>
    </row>
    <row r="244" spans="1:213" s="2" customFormat="1" ht="17.149999999999999" customHeight="1">
      <c r="A244" s="14" t="s">
        <v>228</v>
      </c>
      <c r="B244" s="64">
        <v>0</v>
      </c>
      <c r="C244" s="64">
        <v>0</v>
      </c>
      <c r="D244" s="4">
        <f t="shared" si="58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299.89999999999998</v>
      </c>
      <c r="O244" s="35">
        <v>397.6</v>
      </c>
      <c r="P244" s="4">
        <f t="shared" si="59"/>
        <v>1.2125775258419473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5" t="s">
        <v>380</v>
      </c>
      <c r="W244" s="5" t="s">
        <v>380</v>
      </c>
      <c r="X244" s="5" t="s">
        <v>380</v>
      </c>
      <c r="Y244" s="5" t="s">
        <v>380</v>
      </c>
      <c r="Z244" s="5">
        <v>295</v>
      </c>
      <c r="AA244" s="5">
        <v>301</v>
      </c>
      <c r="AB244" s="4">
        <f t="shared" si="60"/>
        <v>1.0203389830508474</v>
      </c>
      <c r="AC244" s="5">
        <v>20</v>
      </c>
      <c r="AD244" s="5" t="s">
        <v>360</v>
      </c>
      <c r="AE244" s="5" t="s">
        <v>360</v>
      </c>
      <c r="AF244" s="5" t="s">
        <v>360</v>
      </c>
      <c r="AG244" s="5" t="s">
        <v>360</v>
      </c>
      <c r="AH244" s="5" t="s">
        <v>360</v>
      </c>
      <c r="AI244" s="5" t="s">
        <v>360</v>
      </c>
      <c r="AJ244" s="5" t="s">
        <v>360</v>
      </c>
      <c r="AK244" s="5" t="s">
        <v>360</v>
      </c>
      <c r="AL244" s="5" t="s">
        <v>360</v>
      </c>
      <c r="AM244" s="5" t="s">
        <v>360</v>
      </c>
      <c r="AN244" s="5" t="s">
        <v>360</v>
      </c>
      <c r="AO244" s="5" t="s">
        <v>360</v>
      </c>
      <c r="AP244" s="43">
        <f t="shared" si="68"/>
        <v>1.1164582544463975</v>
      </c>
      <c r="AQ244" s="44">
        <v>936</v>
      </c>
      <c r="AR244" s="35">
        <f t="shared" si="61"/>
        <v>510.54545454545456</v>
      </c>
      <c r="AS244" s="35">
        <f t="shared" si="62"/>
        <v>570</v>
      </c>
      <c r="AT244" s="35">
        <f t="shared" si="63"/>
        <v>59.454545454545439</v>
      </c>
      <c r="AU244" s="35">
        <v>110.6</v>
      </c>
      <c r="AV244" s="35">
        <v>94.2</v>
      </c>
      <c r="AW244" s="35">
        <v>88.8</v>
      </c>
      <c r="AX244" s="35">
        <v>75.099999999999994</v>
      </c>
      <c r="AY244" s="35">
        <v>96.9</v>
      </c>
      <c r="AZ244" s="35"/>
      <c r="BA244" s="35">
        <f t="shared" si="64"/>
        <v>104.4</v>
      </c>
      <c r="BB244" s="86"/>
      <c r="BC244" s="35">
        <f t="shared" si="65"/>
        <v>104.4</v>
      </c>
      <c r="BD244" s="35">
        <v>0</v>
      </c>
      <c r="BE244" s="35">
        <f t="shared" si="66"/>
        <v>104.4</v>
      </c>
      <c r="BF244" s="35"/>
      <c r="BG244" s="35">
        <f t="shared" si="67"/>
        <v>104.4</v>
      </c>
      <c r="BH244" s="86"/>
      <c r="BI244" s="86"/>
      <c r="BJ244" s="86"/>
      <c r="BK244" s="86"/>
      <c r="BL244" s="86"/>
      <c r="BM244" s="86"/>
      <c r="BN244" s="35">
        <f t="shared" si="69"/>
        <v>104.4</v>
      </c>
      <c r="BO244" s="70"/>
      <c r="BP244" s="1"/>
      <c r="BQ244" s="1"/>
      <c r="BR244" s="1"/>
      <c r="BS244" s="1"/>
      <c r="BT244" s="1"/>
      <c r="BU244" s="1"/>
      <c r="BV244" s="1"/>
      <c r="BW244" s="1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10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10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10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10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10"/>
      <c r="HD244" s="9"/>
      <c r="HE244" s="9"/>
    </row>
    <row r="245" spans="1:213" s="2" customFormat="1" ht="17.149999999999999" customHeight="1">
      <c r="A245" s="14" t="s">
        <v>229</v>
      </c>
      <c r="B245" s="64">
        <v>0</v>
      </c>
      <c r="C245" s="64">
        <v>0</v>
      </c>
      <c r="D245" s="4">
        <f t="shared" si="58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1146.3</v>
      </c>
      <c r="O245" s="35">
        <v>889.5</v>
      </c>
      <c r="P245" s="4">
        <f t="shared" si="59"/>
        <v>0.77597487568699297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5" t="s">
        <v>380</v>
      </c>
      <c r="W245" s="5" t="s">
        <v>380</v>
      </c>
      <c r="X245" s="5" t="s">
        <v>380</v>
      </c>
      <c r="Y245" s="5" t="s">
        <v>380</v>
      </c>
      <c r="Z245" s="5">
        <v>205</v>
      </c>
      <c r="AA245" s="5">
        <v>185</v>
      </c>
      <c r="AB245" s="4">
        <f t="shared" si="60"/>
        <v>0.90243902439024393</v>
      </c>
      <c r="AC245" s="5">
        <v>20</v>
      </c>
      <c r="AD245" s="5" t="s">
        <v>360</v>
      </c>
      <c r="AE245" s="5" t="s">
        <v>360</v>
      </c>
      <c r="AF245" s="5" t="s">
        <v>360</v>
      </c>
      <c r="AG245" s="5" t="s">
        <v>360</v>
      </c>
      <c r="AH245" s="5" t="s">
        <v>360</v>
      </c>
      <c r="AI245" s="5" t="s">
        <v>360</v>
      </c>
      <c r="AJ245" s="5" t="s">
        <v>360</v>
      </c>
      <c r="AK245" s="5" t="s">
        <v>360</v>
      </c>
      <c r="AL245" s="5" t="s">
        <v>360</v>
      </c>
      <c r="AM245" s="5" t="s">
        <v>360</v>
      </c>
      <c r="AN245" s="5" t="s">
        <v>360</v>
      </c>
      <c r="AO245" s="5" t="s">
        <v>360</v>
      </c>
      <c r="AP245" s="43">
        <f t="shared" si="68"/>
        <v>0.83920695003861856</v>
      </c>
      <c r="AQ245" s="44">
        <v>2240</v>
      </c>
      <c r="AR245" s="35">
        <f t="shared" si="61"/>
        <v>1221.8181818181818</v>
      </c>
      <c r="AS245" s="35">
        <f t="shared" si="62"/>
        <v>1025.4000000000001</v>
      </c>
      <c r="AT245" s="35">
        <f t="shared" si="63"/>
        <v>-196.41818181818167</v>
      </c>
      <c r="AU245" s="35">
        <v>156.69999999999999</v>
      </c>
      <c r="AV245" s="35">
        <v>51.3</v>
      </c>
      <c r="AW245" s="35">
        <v>405.9</v>
      </c>
      <c r="AX245" s="35">
        <v>15.6</v>
      </c>
      <c r="AY245" s="35">
        <v>40.1</v>
      </c>
      <c r="AZ245" s="35">
        <v>79.7</v>
      </c>
      <c r="BA245" s="35">
        <f t="shared" si="64"/>
        <v>276.10000000000002</v>
      </c>
      <c r="BB245" s="86"/>
      <c r="BC245" s="35">
        <f t="shared" si="65"/>
        <v>276.10000000000002</v>
      </c>
      <c r="BD245" s="35">
        <v>0</v>
      </c>
      <c r="BE245" s="35">
        <f t="shared" si="66"/>
        <v>276.10000000000002</v>
      </c>
      <c r="BF245" s="35"/>
      <c r="BG245" s="35">
        <f t="shared" si="67"/>
        <v>276.10000000000002</v>
      </c>
      <c r="BH245" s="86"/>
      <c r="BI245" s="86"/>
      <c r="BJ245" s="86"/>
      <c r="BK245" s="86"/>
      <c r="BL245" s="86"/>
      <c r="BM245" s="86"/>
      <c r="BN245" s="35">
        <f t="shared" si="69"/>
        <v>276.10000000000002</v>
      </c>
      <c r="BO245" s="70"/>
      <c r="BP245" s="1"/>
      <c r="BQ245" s="1"/>
      <c r="BR245" s="1"/>
      <c r="BS245" s="1"/>
      <c r="BT245" s="1"/>
      <c r="BU245" s="1"/>
      <c r="BV245" s="1"/>
      <c r="BW245" s="1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10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10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10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10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10"/>
      <c r="HD245" s="9"/>
      <c r="HE245" s="9"/>
    </row>
    <row r="246" spans="1:213" s="2" customFormat="1" ht="17.149999999999999" customHeight="1">
      <c r="A246" s="14" t="s">
        <v>230</v>
      </c>
      <c r="B246" s="64">
        <v>17425</v>
      </c>
      <c r="C246" s="64">
        <v>16767</v>
      </c>
      <c r="D246" s="4">
        <f t="shared" si="58"/>
        <v>0.96223816355810621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777.2</v>
      </c>
      <c r="O246" s="35">
        <v>717.4</v>
      </c>
      <c r="P246" s="4">
        <f t="shared" si="59"/>
        <v>0.92305712815234164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5" t="s">
        <v>380</v>
      </c>
      <c r="W246" s="5" t="s">
        <v>380</v>
      </c>
      <c r="X246" s="5" t="s">
        <v>380</v>
      </c>
      <c r="Y246" s="5" t="s">
        <v>380</v>
      </c>
      <c r="Z246" s="5">
        <v>200</v>
      </c>
      <c r="AA246" s="5">
        <v>200</v>
      </c>
      <c r="AB246" s="4">
        <f t="shared" si="60"/>
        <v>1</v>
      </c>
      <c r="AC246" s="5">
        <v>20</v>
      </c>
      <c r="AD246" s="5" t="s">
        <v>360</v>
      </c>
      <c r="AE246" s="5" t="s">
        <v>360</v>
      </c>
      <c r="AF246" s="5" t="s">
        <v>360</v>
      </c>
      <c r="AG246" s="5" t="s">
        <v>360</v>
      </c>
      <c r="AH246" s="5" t="s">
        <v>360</v>
      </c>
      <c r="AI246" s="5" t="s">
        <v>360</v>
      </c>
      <c r="AJ246" s="5" t="s">
        <v>360</v>
      </c>
      <c r="AK246" s="5" t="s">
        <v>360</v>
      </c>
      <c r="AL246" s="5" t="s">
        <v>360</v>
      </c>
      <c r="AM246" s="5" t="s">
        <v>360</v>
      </c>
      <c r="AN246" s="5" t="s">
        <v>360</v>
      </c>
      <c r="AO246" s="5" t="s">
        <v>360</v>
      </c>
      <c r="AP246" s="43">
        <f t="shared" si="68"/>
        <v>0.96160740846305259</v>
      </c>
      <c r="AQ246" s="44">
        <v>5006</v>
      </c>
      <c r="AR246" s="35">
        <f t="shared" si="61"/>
        <v>2730.5454545454545</v>
      </c>
      <c r="AS246" s="35">
        <f t="shared" si="62"/>
        <v>2625.7</v>
      </c>
      <c r="AT246" s="35">
        <f t="shared" si="63"/>
        <v>-104.84545454545469</v>
      </c>
      <c r="AU246" s="35">
        <v>568.70000000000005</v>
      </c>
      <c r="AV246" s="35">
        <v>14.9</v>
      </c>
      <c r="AW246" s="35">
        <v>637.9</v>
      </c>
      <c r="AX246" s="35">
        <v>379.1</v>
      </c>
      <c r="AY246" s="35">
        <v>539.9</v>
      </c>
      <c r="AZ246" s="35">
        <v>97.8</v>
      </c>
      <c r="BA246" s="35">
        <f t="shared" si="64"/>
        <v>387.4</v>
      </c>
      <c r="BB246" s="86"/>
      <c r="BC246" s="35">
        <f t="shared" si="65"/>
        <v>387.4</v>
      </c>
      <c r="BD246" s="35">
        <v>0</v>
      </c>
      <c r="BE246" s="35">
        <f t="shared" si="66"/>
        <v>387.4</v>
      </c>
      <c r="BF246" s="35"/>
      <c r="BG246" s="35">
        <f t="shared" si="67"/>
        <v>387.4</v>
      </c>
      <c r="BH246" s="86"/>
      <c r="BI246" s="86"/>
      <c r="BJ246" s="86"/>
      <c r="BK246" s="86"/>
      <c r="BL246" s="86"/>
      <c r="BM246" s="86"/>
      <c r="BN246" s="35">
        <f t="shared" si="69"/>
        <v>387.4</v>
      </c>
      <c r="BO246" s="70"/>
      <c r="BP246" s="1"/>
      <c r="BQ246" s="1"/>
      <c r="BR246" s="1"/>
      <c r="BS246" s="1"/>
      <c r="BT246" s="1"/>
      <c r="BU246" s="1"/>
      <c r="BV246" s="1"/>
      <c r="BW246" s="1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10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10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10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10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10"/>
      <c r="HD246" s="9"/>
      <c r="HE246" s="9"/>
    </row>
    <row r="247" spans="1:213" s="2" customFormat="1" ht="17.149999999999999" customHeight="1">
      <c r="A247" s="14" t="s">
        <v>231</v>
      </c>
      <c r="B247" s="64">
        <v>972143</v>
      </c>
      <c r="C247" s="64">
        <v>675929.4</v>
      </c>
      <c r="D247" s="4">
        <f t="shared" si="58"/>
        <v>0.69529832545211967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8738.6</v>
      </c>
      <c r="O247" s="35">
        <v>7892.1</v>
      </c>
      <c r="P247" s="4">
        <f t="shared" si="59"/>
        <v>0.90313093630558672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5" t="s">
        <v>380</v>
      </c>
      <c r="W247" s="5" t="s">
        <v>380</v>
      </c>
      <c r="X247" s="5" t="s">
        <v>380</v>
      </c>
      <c r="Y247" s="5" t="s">
        <v>380</v>
      </c>
      <c r="Z247" s="5">
        <v>175</v>
      </c>
      <c r="AA247" s="5">
        <v>175</v>
      </c>
      <c r="AB247" s="4">
        <f t="shared" si="60"/>
        <v>1</v>
      </c>
      <c r="AC247" s="5">
        <v>20</v>
      </c>
      <c r="AD247" s="5" t="s">
        <v>360</v>
      </c>
      <c r="AE247" s="5" t="s">
        <v>360</v>
      </c>
      <c r="AF247" s="5" t="s">
        <v>360</v>
      </c>
      <c r="AG247" s="5" t="s">
        <v>360</v>
      </c>
      <c r="AH247" s="5" t="s">
        <v>360</v>
      </c>
      <c r="AI247" s="5" t="s">
        <v>360</v>
      </c>
      <c r="AJ247" s="5" t="s">
        <v>360</v>
      </c>
      <c r="AK247" s="5" t="s">
        <v>360</v>
      </c>
      <c r="AL247" s="5" t="s">
        <v>360</v>
      </c>
      <c r="AM247" s="5" t="s">
        <v>360</v>
      </c>
      <c r="AN247" s="5" t="s">
        <v>360</v>
      </c>
      <c r="AO247" s="5" t="s">
        <v>360</v>
      </c>
      <c r="AP247" s="43">
        <f t="shared" si="68"/>
        <v>0.92309134118605174</v>
      </c>
      <c r="AQ247" s="44">
        <v>2150</v>
      </c>
      <c r="AR247" s="35">
        <f t="shared" si="61"/>
        <v>1172.7272727272727</v>
      </c>
      <c r="AS247" s="35">
        <f t="shared" si="62"/>
        <v>1082.5</v>
      </c>
      <c r="AT247" s="35">
        <f t="shared" si="63"/>
        <v>-90.227272727272748</v>
      </c>
      <c r="AU247" s="35">
        <v>216.7</v>
      </c>
      <c r="AV247" s="35">
        <v>23.4</v>
      </c>
      <c r="AW247" s="35">
        <v>266.5</v>
      </c>
      <c r="AX247" s="35">
        <v>139.4</v>
      </c>
      <c r="AY247" s="35">
        <v>178.8</v>
      </c>
      <c r="AZ247" s="35">
        <v>106.60000000000001</v>
      </c>
      <c r="BA247" s="35">
        <f t="shared" si="64"/>
        <v>151.1</v>
      </c>
      <c r="BB247" s="86"/>
      <c r="BC247" s="35">
        <f t="shared" si="65"/>
        <v>151.1</v>
      </c>
      <c r="BD247" s="35">
        <v>0</v>
      </c>
      <c r="BE247" s="35">
        <f t="shared" si="66"/>
        <v>151.1</v>
      </c>
      <c r="BF247" s="35"/>
      <c r="BG247" s="35">
        <f t="shared" si="67"/>
        <v>151.1</v>
      </c>
      <c r="BH247" s="86"/>
      <c r="BI247" s="86"/>
      <c r="BJ247" s="86"/>
      <c r="BK247" s="86"/>
      <c r="BL247" s="86"/>
      <c r="BM247" s="86"/>
      <c r="BN247" s="35">
        <f t="shared" si="69"/>
        <v>151.1</v>
      </c>
      <c r="BO247" s="70"/>
      <c r="BP247" s="1"/>
      <c r="BQ247" s="1"/>
      <c r="BR247" s="1"/>
      <c r="BS247" s="1"/>
      <c r="BT247" s="1"/>
      <c r="BU247" s="1"/>
      <c r="BV247" s="1"/>
      <c r="BW247" s="1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10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10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10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10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10"/>
      <c r="HD247" s="9"/>
      <c r="HE247" s="9"/>
    </row>
    <row r="248" spans="1:213" s="2" customFormat="1" ht="17.149999999999999" customHeight="1">
      <c r="A248" s="18" t="s">
        <v>232</v>
      </c>
      <c r="B248" s="6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35"/>
      <c r="BE248" s="35"/>
      <c r="BF248" s="35"/>
      <c r="BG248" s="35"/>
      <c r="BH248" s="86"/>
      <c r="BI248" s="86"/>
      <c r="BJ248" s="86"/>
      <c r="BK248" s="86"/>
      <c r="BL248" s="86"/>
      <c r="BM248" s="86"/>
      <c r="BN248" s="35"/>
      <c r="BO248" s="70"/>
      <c r="BP248" s="1"/>
      <c r="BQ248" s="1"/>
      <c r="BR248" s="1"/>
      <c r="BS248" s="1"/>
      <c r="BT248" s="1"/>
      <c r="BU248" s="1"/>
      <c r="BV248" s="1"/>
      <c r="BW248" s="1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10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10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10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10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10"/>
      <c r="HD248" s="9"/>
      <c r="HE248" s="9"/>
    </row>
    <row r="249" spans="1:213" s="2" customFormat="1" ht="17.149999999999999" customHeight="1">
      <c r="A249" s="14" t="s">
        <v>233</v>
      </c>
      <c r="B249" s="64">
        <v>12125</v>
      </c>
      <c r="C249" s="64">
        <v>12925</v>
      </c>
      <c r="D249" s="4">
        <f t="shared" ref="D249:D312" si="70">IF(E249=0,0,IF(B249=0,1,IF(C249&lt;0,0,IF(C249/B249&gt;1.2,IF((C249/B249-1.2)*0.1+1.2&gt;1.3,1.3,(C249/B249-1.2)*0.1+1.2),C249/B249))))</f>
        <v>1.065979381443299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450</v>
      </c>
      <c r="O249" s="35">
        <v>565.79999999999995</v>
      </c>
      <c r="P249" s="4">
        <f t="shared" ref="P249:P312" si="71">IF(Q249=0,0,IF(N249=0,1,IF(O249&lt;0,0,IF(O249/N249&gt;1.2,IF((O249/N249-1.2)*0.1+1.2&gt;1.3,1.3,(O249/N249-1.2)*0.1+1.2),O249/N249))))</f>
        <v>1.2057333333333333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5" t="s">
        <v>380</v>
      </c>
      <c r="W249" s="5" t="s">
        <v>380</v>
      </c>
      <c r="X249" s="5" t="s">
        <v>380</v>
      </c>
      <c r="Y249" s="5" t="s">
        <v>380</v>
      </c>
      <c r="Z249" s="5">
        <v>794</v>
      </c>
      <c r="AA249" s="5">
        <v>717</v>
      </c>
      <c r="AB249" s="4">
        <f t="shared" ref="AB249:AB312" si="72">IF(AC249=0,0,IF(Z249=0,1,IF(AA249&lt;0,0,IF(AA249/Z249&gt;1.2,IF((AA249/Z249-1.2)*0.1+1.2&gt;1.3,1.3,(AA249/Z249-1.2)*0.1+1.2),AA249/Z249))))</f>
        <v>0.90302267002518888</v>
      </c>
      <c r="AC249" s="5">
        <v>20</v>
      </c>
      <c r="AD249" s="5" t="s">
        <v>360</v>
      </c>
      <c r="AE249" s="5" t="s">
        <v>360</v>
      </c>
      <c r="AF249" s="5" t="s">
        <v>360</v>
      </c>
      <c r="AG249" s="5" t="s">
        <v>360</v>
      </c>
      <c r="AH249" s="5" t="s">
        <v>360</v>
      </c>
      <c r="AI249" s="5" t="s">
        <v>360</v>
      </c>
      <c r="AJ249" s="5" t="s">
        <v>360</v>
      </c>
      <c r="AK249" s="5" t="s">
        <v>360</v>
      </c>
      <c r="AL249" s="5" t="s">
        <v>360</v>
      </c>
      <c r="AM249" s="5" t="s">
        <v>360</v>
      </c>
      <c r="AN249" s="5" t="s">
        <v>360</v>
      </c>
      <c r="AO249" s="5" t="s">
        <v>360</v>
      </c>
      <c r="AP249" s="43">
        <f t="shared" si="68"/>
        <v>1.0556670438752651</v>
      </c>
      <c r="AQ249" s="44">
        <v>1233</v>
      </c>
      <c r="AR249" s="35">
        <f t="shared" ref="AR249:AR312" si="73">AQ249/11*6</f>
        <v>672.5454545454545</v>
      </c>
      <c r="AS249" s="35">
        <f t="shared" ref="AS249:AS312" si="74">ROUND(AP249*AR249,1)</f>
        <v>710</v>
      </c>
      <c r="AT249" s="35">
        <f t="shared" ref="AT249:AT312" si="75">AS249-AR249</f>
        <v>37.454545454545496</v>
      </c>
      <c r="AU249" s="35">
        <v>128.9</v>
      </c>
      <c r="AV249" s="35">
        <v>137.9</v>
      </c>
      <c r="AW249" s="35">
        <v>124.1</v>
      </c>
      <c r="AX249" s="35">
        <v>132.4</v>
      </c>
      <c r="AY249" s="35">
        <v>131.5</v>
      </c>
      <c r="AZ249" s="35"/>
      <c r="BA249" s="35">
        <f t="shared" ref="BA249:BA312" si="76">ROUND(AS249-SUM(AU249:AZ249),1)</f>
        <v>55.2</v>
      </c>
      <c r="BB249" s="86"/>
      <c r="BC249" s="35">
        <f t="shared" ref="BC249:BC312" si="77">IF(OR(BA249&lt;0,BB249="+"),0,BA249)</f>
        <v>55.2</v>
      </c>
      <c r="BD249" s="35">
        <v>0</v>
      </c>
      <c r="BE249" s="35">
        <f t="shared" ref="BE249:BE312" si="78">ROUND(BC249+BD249,1)</f>
        <v>55.2</v>
      </c>
      <c r="BF249" s="35"/>
      <c r="BG249" s="35">
        <f t="shared" ref="BG249:BG312" si="79">IF((BE249-BF249)&gt;0,ROUND(BE249-BF249,1),0)</f>
        <v>55.2</v>
      </c>
      <c r="BH249" s="86"/>
      <c r="BI249" s="86"/>
      <c r="BJ249" s="86"/>
      <c r="BK249" s="86"/>
      <c r="BL249" s="86"/>
      <c r="BM249" s="86"/>
      <c r="BN249" s="35">
        <f t="shared" si="69"/>
        <v>55.2</v>
      </c>
      <c r="BO249" s="70"/>
      <c r="BP249" s="1"/>
      <c r="BQ249" s="1"/>
      <c r="BR249" s="1"/>
      <c r="BS249" s="1"/>
      <c r="BT249" s="1"/>
      <c r="BU249" s="1"/>
      <c r="BV249" s="1"/>
      <c r="BW249" s="1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10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10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10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10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10"/>
      <c r="HD249" s="9"/>
      <c r="HE249" s="9"/>
    </row>
    <row r="250" spans="1:213" s="2" customFormat="1" ht="17.149999999999999" customHeight="1">
      <c r="A250" s="14" t="s">
        <v>234</v>
      </c>
      <c r="B250" s="64">
        <v>0</v>
      </c>
      <c r="C250" s="64">
        <v>0</v>
      </c>
      <c r="D250" s="4">
        <f t="shared" si="70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1004.3</v>
      </c>
      <c r="O250" s="35">
        <v>879.1</v>
      </c>
      <c r="P250" s="4">
        <f t="shared" si="71"/>
        <v>0.8753360549636563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5" t="s">
        <v>380</v>
      </c>
      <c r="W250" s="5" t="s">
        <v>380</v>
      </c>
      <c r="X250" s="5" t="s">
        <v>380</v>
      </c>
      <c r="Y250" s="5" t="s">
        <v>380</v>
      </c>
      <c r="Z250" s="5">
        <v>80</v>
      </c>
      <c r="AA250" s="5">
        <v>85</v>
      </c>
      <c r="AB250" s="4">
        <f t="shared" si="72"/>
        <v>1.0625</v>
      </c>
      <c r="AC250" s="5">
        <v>20</v>
      </c>
      <c r="AD250" s="5" t="s">
        <v>360</v>
      </c>
      <c r="AE250" s="5" t="s">
        <v>360</v>
      </c>
      <c r="AF250" s="5" t="s">
        <v>360</v>
      </c>
      <c r="AG250" s="5" t="s">
        <v>360</v>
      </c>
      <c r="AH250" s="5" t="s">
        <v>360</v>
      </c>
      <c r="AI250" s="5" t="s">
        <v>360</v>
      </c>
      <c r="AJ250" s="5" t="s">
        <v>360</v>
      </c>
      <c r="AK250" s="5" t="s">
        <v>360</v>
      </c>
      <c r="AL250" s="5" t="s">
        <v>360</v>
      </c>
      <c r="AM250" s="5" t="s">
        <v>360</v>
      </c>
      <c r="AN250" s="5" t="s">
        <v>360</v>
      </c>
      <c r="AO250" s="5" t="s">
        <v>360</v>
      </c>
      <c r="AP250" s="43">
        <f t="shared" ref="AP250:AP313" si="80">(D250*E250+P250*Q250+AB250*AC250)/(E250+Q250+AC250)</f>
        <v>0.96891802748182809</v>
      </c>
      <c r="AQ250" s="44">
        <v>1631</v>
      </c>
      <c r="AR250" s="35">
        <f t="shared" si="73"/>
        <v>889.63636363636374</v>
      </c>
      <c r="AS250" s="35">
        <f t="shared" si="74"/>
        <v>862</v>
      </c>
      <c r="AT250" s="35">
        <f t="shared" si="75"/>
        <v>-27.63636363636374</v>
      </c>
      <c r="AU250" s="35">
        <v>162.69999999999999</v>
      </c>
      <c r="AV250" s="35">
        <v>70.099999999999994</v>
      </c>
      <c r="AW250" s="35">
        <v>165.1</v>
      </c>
      <c r="AX250" s="35">
        <v>136.4</v>
      </c>
      <c r="AY250" s="35">
        <v>161.30000000000001</v>
      </c>
      <c r="AZ250" s="35"/>
      <c r="BA250" s="35">
        <f t="shared" si="76"/>
        <v>166.4</v>
      </c>
      <c r="BB250" s="86"/>
      <c r="BC250" s="35">
        <f t="shared" si="77"/>
        <v>166.4</v>
      </c>
      <c r="BD250" s="35">
        <v>0</v>
      </c>
      <c r="BE250" s="35">
        <f t="shared" si="78"/>
        <v>166.4</v>
      </c>
      <c r="BF250" s="35"/>
      <c r="BG250" s="35">
        <f t="shared" si="79"/>
        <v>166.4</v>
      </c>
      <c r="BH250" s="86"/>
      <c r="BI250" s="86"/>
      <c r="BJ250" s="86"/>
      <c r="BK250" s="86"/>
      <c r="BL250" s="86"/>
      <c r="BM250" s="86"/>
      <c r="BN250" s="35">
        <f t="shared" si="69"/>
        <v>166.4</v>
      </c>
      <c r="BO250" s="70"/>
      <c r="BP250" s="1"/>
      <c r="BQ250" s="1"/>
      <c r="BR250" s="1"/>
      <c r="BS250" s="1"/>
      <c r="BT250" s="1"/>
      <c r="BU250" s="1"/>
      <c r="BV250" s="1"/>
      <c r="BW250" s="1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10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10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10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10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10"/>
      <c r="HD250" s="9"/>
      <c r="HE250" s="9"/>
    </row>
    <row r="251" spans="1:213" s="2" customFormat="1" ht="17.149999999999999" customHeight="1">
      <c r="A251" s="14" t="s">
        <v>235</v>
      </c>
      <c r="B251" s="64">
        <v>3051</v>
      </c>
      <c r="C251" s="64">
        <v>4041.4</v>
      </c>
      <c r="D251" s="4">
        <f t="shared" si="70"/>
        <v>1.2124614880367093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775</v>
      </c>
      <c r="O251" s="35">
        <v>602.29999999999995</v>
      </c>
      <c r="P251" s="4">
        <f t="shared" si="71"/>
        <v>0.77716129032258063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5" t="s">
        <v>380</v>
      </c>
      <c r="W251" s="5" t="s">
        <v>380</v>
      </c>
      <c r="X251" s="5" t="s">
        <v>380</v>
      </c>
      <c r="Y251" s="5" t="s">
        <v>380</v>
      </c>
      <c r="Z251" s="5">
        <v>237</v>
      </c>
      <c r="AA251" s="5">
        <v>237</v>
      </c>
      <c r="AB251" s="4">
        <f t="shared" si="72"/>
        <v>1</v>
      </c>
      <c r="AC251" s="5">
        <v>20</v>
      </c>
      <c r="AD251" s="5" t="s">
        <v>360</v>
      </c>
      <c r="AE251" s="5" t="s">
        <v>360</v>
      </c>
      <c r="AF251" s="5" t="s">
        <v>360</v>
      </c>
      <c r="AG251" s="5" t="s">
        <v>360</v>
      </c>
      <c r="AH251" s="5" t="s">
        <v>360</v>
      </c>
      <c r="AI251" s="5" t="s">
        <v>360</v>
      </c>
      <c r="AJ251" s="5" t="s">
        <v>360</v>
      </c>
      <c r="AK251" s="5" t="s">
        <v>360</v>
      </c>
      <c r="AL251" s="5" t="s">
        <v>360</v>
      </c>
      <c r="AM251" s="5" t="s">
        <v>360</v>
      </c>
      <c r="AN251" s="5" t="s">
        <v>360</v>
      </c>
      <c r="AO251" s="5" t="s">
        <v>360</v>
      </c>
      <c r="AP251" s="43">
        <f t="shared" si="80"/>
        <v>0.92456740548078131</v>
      </c>
      <c r="AQ251" s="44">
        <v>1243</v>
      </c>
      <c r="AR251" s="35">
        <f t="shared" si="73"/>
        <v>678</v>
      </c>
      <c r="AS251" s="35">
        <f t="shared" si="74"/>
        <v>626.9</v>
      </c>
      <c r="AT251" s="35">
        <f t="shared" si="75"/>
        <v>-51.100000000000023</v>
      </c>
      <c r="AU251" s="35">
        <v>80.599999999999994</v>
      </c>
      <c r="AV251" s="35">
        <v>120.3</v>
      </c>
      <c r="AW251" s="35">
        <v>118.1</v>
      </c>
      <c r="AX251" s="35">
        <v>87.1</v>
      </c>
      <c r="AY251" s="35">
        <v>136.1</v>
      </c>
      <c r="AZ251" s="35"/>
      <c r="BA251" s="35">
        <f t="shared" si="76"/>
        <v>84.7</v>
      </c>
      <c r="BB251" s="86"/>
      <c r="BC251" s="35">
        <f t="shared" si="77"/>
        <v>84.7</v>
      </c>
      <c r="BD251" s="35">
        <v>0</v>
      </c>
      <c r="BE251" s="35">
        <f t="shared" si="78"/>
        <v>84.7</v>
      </c>
      <c r="BF251" s="35"/>
      <c r="BG251" s="35">
        <f t="shared" si="79"/>
        <v>84.7</v>
      </c>
      <c r="BH251" s="86"/>
      <c r="BI251" s="86"/>
      <c r="BJ251" s="86"/>
      <c r="BK251" s="86"/>
      <c r="BL251" s="86"/>
      <c r="BM251" s="86"/>
      <c r="BN251" s="35">
        <f t="shared" si="69"/>
        <v>84.7</v>
      </c>
      <c r="BO251" s="70"/>
      <c r="BP251" s="1"/>
      <c r="BQ251" s="1"/>
      <c r="BR251" s="1"/>
      <c r="BS251" s="1"/>
      <c r="BT251" s="1"/>
      <c r="BU251" s="1"/>
      <c r="BV251" s="1"/>
      <c r="BW251" s="1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10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10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10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10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10"/>
      <c r="HD251" s="9"/>
      <c r="HE251" s="9"/>
    </row>
    <row r="252" spans="1:213" s="2" customFormat="1" ht="17.149999999999999" customHeight="1">
      <c r="A252" s="14" t="s">
        <v>236</v>
      </c>
      <c r="B252" s="64">
        <v>0</v>
      </c>
      <c r="C252" s="64">
        <v>0</v>
      </c>
      <c r="D252" s="4">
        <f t="shared" si="70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616.20000000000005</v>
      </c>
      <c r="O252" s="35">
        <v>665.9</v>
      </c>
      <c r="P252" s="4">
        <f t="shared" si="71"/>
        <v>1.0806556312885425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5" t="s">
        <v>380</v>
      </c>
      <c r="W252" s="5" t="s">
        <v>380</v>
      </c>
      <c r="X252" s="5" t="s">
        <v>380</v>
      </c>
      <c r="Y252" s="5" t="s">
        <v>380</v>
      </c>
      <c r="Z252" s="5">
        <v>339</v>
      </c>
      <c r="AA252" s="5">
        <v>339</v>
      </c>
      <c r="AB252" s="4">
        <f t="shared" si="72"/>
        <v>1</v>
      </c>
      <c r="AC252" s="5">
        <v>20</v>
      </c>
      <c r="AD252" s="5" t="s">
        <v>360</v>
      </c>
      <c r="AE252" s="5" t="s">
        <v>360</v>
      </c>
      <c r="AF252" s="5" t="s">
        <v>360</v>
      </c>
      <c r="AG252" s="5" t="s">
        <v>360</v>
      </c>
      <c r="AH252" s="5" t="s">
        <v>360</v>
      </c>
      <c r="AI252" s="5" t="s">
        <v>360</v>
      </c>
      <c r="AJ252" s="5" t="s">
        <v>360</v>
      </c>
      <c r="AK252" s="5" t="s">
        <v>360</v>
      </c>
      <c r="AL252" s="5" t="s">
        <v>360</v>
      </c>
      <c r="AM252" s="5" t="s">
        <v>360</v>
      </c>
      <c r="AN252" s="5" t="s">
        <v>360</v>
      </c>
      <c r="AO252" s="5" t="s">
        <v>360</v>
      </c>
      <c r="AP252" s="43">
        <f t="shared" si="80"/>
        <v>1.0403278156442712</v>
      </c>
      <c r="AQ252" s="44">
        <v>1464</v>
      </c>
      <c r="AR252" s="35">
        <f t="shared" si="73"/>
        <v>798.5454545454545</v>
      </c>
      <c r="AS252" s="35">
        <f t="shared" si="74"/>
        <v>830.7</v>
      </c>
      <c r="AT252" s="35">
        <f t="shared" si="75"/>
        <v>32.154545454545541</v>
      </c>
      <c r="AU252" s="35">
        <v>107.4</v>
      </c>
      <c r="AV252" s="35">
        <v>114.2</v>
      </c>
      <c r="AW252" s="35">
        <v>221</v>
      </c>
      <c r="AX252" s="35">
        <v>119.5</v>
      </c>
      <c r="AY252" s="35">
        <v>162.69999999999999</v>
      </c>
      <c r="AZ252" s="35"/>
      <c r="BA252" s="35">
        <f t="shared" si="76"/>
        <v>105.9</v>
      </c>
      <c r="BB252" s="86"/>
      <c r="BC252" s="35">
        <f t="shared" si="77"/>
        <v>105.9</v>
      </c>
      <c r="BD252" s="35">
        <v>0</v>
      </c>
      <c r="BE252" s="35">
        <f t="shared" si="78"/>
        <v>105.9</v>
      </c>
      <c r="BF252" s="35"/>
      <c r="BG252" s="35">
        <f t="shared" si="79"/>
        <v>105.9</v>
      </c>
      <c r="BH252" s="86"/>
      <c r="BI252" s="86"/>
      <c r="BJ252" s="86"/>
      <c r="BK252" s="86"/>
      <c r="BL252" s="86"/>
      <c r="BM252" s="86"/>
      <c r="BN252" s="35">
        <f t="shared" si="69"/>
        <v>105.9</v>
      </c>
      <c r="BO252" s="70"/>
      <c r="BP252" s="1"/>
      <c r="BQ252" s="1"/>
      <c r="BR252" s="1"/>
      <c r="BS252" s="1"/>
      <c r="BT252" s="1"/>
      <c r="BU252" s="1"/>
      <c r="BV252" s="1"/>
      <c r="BW252" s="1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10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10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10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10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10"/>
      <c r="HD252" s="9"/>
      <c r="HE252" s="9"/>
    </row>
    <row r="253" spans="1:213" s="2" customFormat="1" ht="17.149999999999999" customHeight="1">
      <c r="A253" s="14" t="s">
        <v>237</v>
      </c>
      <c r="B253" s="64">
        <v>0</v>
      </c>
      <c r="C253" s="64">
        <v>0</v>
      </c>
      <c r="D253" s="4">
        <f t="shared" si="70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571.70000000000005</v>
      </c>
      <c r="O253" s="35">
        <v>404.1</v>
      </c>
      <c r="P253" s="4">
        <f t="shared" si="71"/>
        <v>0.7068392513556061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5" t="s">
        <v>380</v>
      </c>
      <c r="W253" s="5" t="s">
        <v>380</v>
      </c>
      <c r="X253" s="5" t="s">
        <v>380</v>
      </c>
      <c r="Y253" s="5" t="s">
        <v>380</v>
      </c>
      <c r="Z253" s="5">
        <v>102</v>
      </c>
      <c r="AA253" s="5">
        <v>100</v>
      </c>
      <c r="AB253" s="4">
        <f t="shared" si="72"/>
        <v>0.98039215686274506</v>
      </c>
      <c r="AC253" s="5">
        <v>20</v>
      </c>
      <c r="AD253" s="5" t="s">
        <v>360</v>
      </c>
      <c r="AE253" s="5" t="s">
        <v>360</v>
      </c>
      <c r="AF253" s="5" t="s">
        <v>360</v>
      </c>
      <c r="AG253" s="5" t="s">
        <v>360</v>
      </c>
      <c r="AH253" s="5" t="s">
        <v>360</v>
      </c>
      <c r="AI253" s="5" t="s">
        <v>360</v>
      </c>
      <c r="AJ253" s="5" t="s">
        <v>360</v>
      </c>
      <c r="AK253" s="5" t="s">
        <v>360</v>
      </c>
      <c r="AL253" s="5" t="s">
        <v>360</v>
      </c>
      <c r="AM253" s="5" t="s">
        <v>360</v>
      </c>
      <c r="AN253" s="5" t="s">
        <v>360</v>
      </c>
      <c r="AO253" s="5" t="s">
        <v>360</v>
      </c>
      <c r="AP253" s="43">
        <f t="shared" si="80"/>
        <v>0.84361570410917552</v>
      </c>
      <c r="AQ253" s="44">
        <v>1312</v>
      </c>
      <c r="AR253" s="35">
        <f t="shared" si="73"/>
        <v>715.63636363636363</v>
      </c>
      <c r="AS253" s="35">
        <f t="shared" si="74"/>
        <v>603.70000000000005</v>
      </c>
      <c r="AT253" s="35">
        <f t="shared" si="75"/>
        <v>-111.93636363636358</v>
      </c>
      <c r="AU253" s="35">
        <v>56.9</v>
      </c>
      <c r="AV253" s="35">
        <v>152.9</v>
      </c>
      <c r="AW253" s="35">
        <v>170.4</v>
      </c>
      <c r="AX253" s="35">
        <v>26.7</v>
      </c>
      <c r="AY253" s="35">
        <v>148.80000000000001</v>
      </c>
      <c r="AZ253" s="35"/>
      <c r="BA253" s="35">
        <f t="shared" si="76"/>
        <v>48</v>
      </c>
      <c r="BB253" s="86"/>
      <c r="BC253" s="35">
        <f t="shared" si="77"/>
        <v>48</v>
      </c>
      <c r="BD253" s="35">
        <v>0</v>
      </c>
      <c r="BE253" s="35">
        <f t="shared" si="78"/>
        <v>48</v>
      </c>
      <c r="BF253" s="35"/>
      <c r="BG253" s="35">
        <f t="shared" si="79"/>
        <v>48</v>
      </c>
      <c r="BH253" s="86"/>
      <c r="BI253" s="86"/>
      <c r="BJ253" s="86"/>
      <c r="BK253" s="86"/>
      <c r="BL253" s="86"/>
      <c r="BM253" s="86"/>
      <c r="BN253" s="35">
        <f t="shared" si="69"/>
        <v>48</v>
      </c>
      <c r="BO253" s="70"/>
      <c r="BP253" s="1"/>
      <c r="BQ253" s="1"/>
      <c r="BR253" s="1"/>
      <c r="BS253" s="1"/>
      <c r="BT253" s="1"/>
      <c r="BU253" s="1"/>
      <c r="BV253" s="1"/>
      <c r="BW253" s="1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10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10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10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10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10"/>
      <c r="HD253" s="9"/>
      <c r="HE253" s="9"/>
    </row>
    <row r="254" spans="1:213" s="2" customFormat="1" ht="17.149999999999999" customHeight="1">
      <c r="A254" s="14" t="s">
        <v>238</v>
      </c>
      <c r="B254" s="64">
        <v>0</v>
      </c>
      <c r="C254" s="64">
        <v>0</v>
      </c>
      <c r="D254" s="4">
        <f t="shared" si="70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768.8</v>
      </c>
      <c r="O254" s="35">
        <v>629.9</v>
      </c>
      <c r="P254" s="4">
        <f t="shared" si="71"/>
        <v>0.81932882414151931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5" t="s">
        <v>380</v>
      </c>
      <c r="W254" s="5" t="s">
        <v>380</v>
      </c>
      <c r="X254" s="5" t="s">
        <v>380</v>
      </c>
      <c r="Y254" s="5" t="s">
        <v>380</v>
      </c>
      <c r="Z254" s="5">
        <v>208</v>
      </c>
      <c r="AA254" s="5">
        <v>186</v>
      </c>
      <c r="AB254" s="4">
        <f t="shared" si="72"/>
        <v>0.89423076923076927</v>
      </c>
      <c r="AC254" s="5">
        <v>20</v>
      </c>
      <c r="AD254" s="5" t="s">
        <v>360</v>
      </c>
      <c r="AE254" s="5" t="s">
        <v>360</v>
      </c>
      <c r="AF254" s="5" t="s">
        <v>360</v>
      </c>
      <c r="AG254" s="5" t="s">
        <v>360</v>
      </c>
      <c r="AH254" s="5" t="s">
        <v>360</v>
      </c>
      <c r="AI254" s="5" t="s">
        <v>360</v>
      </c>
      <c r="AJ254" s="5" t="s">
        <v>360</v>
      </c>
      <c r="AK254" s="5" t="s">
        <v>360</v>
      </c>
      <c r="AL254" s="5" t="s">
        <v>360</v>
      </c>
      <c r="AM254" s="5" t="s">
        <v>360</v>
      </c>
      <c r="AN254" s="5" t="s">
        <v>360</v>
      </c>
      <c r="AO254" s="5" t="s">
        <v>360</v>
      </c>
      <c r="AP254" s="43">
        <f t="shared" si="80"/>
        <v>0.85677979668614435</v>
      </c>
      <c r="AQ254" s="44">
        <v>1204</v>
      </c>
      <c r="AR254" s="35">
        <f t="shared" si="73"/>
        <v>656.72727272727275</v>
      </c>
      <c r="AS254" s="35">
        <f t="shared" si="74"/>
        <v>562.70000000000005</v>
      </c>
      <c r="AT254" s="35">
        <f t="shared" si="75"/>
        <v>-94.027272727272702</v>
      </c>
      <c r="AU254" s="35">
        <v>76.900000000000006</v>
      </c>
      <c r="AV254" s="35">
        <v>71.2</v>
      </c>
      <c r="AW254" s="35">
        <v>142.9</v>
      </c>
      <c r="AX254" s="35">
        <v>98.9</v>
      </c>
      <c r="AY254" s="35">
        <v>136.4</v>
      </c>
      <c r="AZ254" s="35"/>
      <c r="BA254" s="35">
        <f t="shared" si="76"/>
        <v>36.4</v>
      </c>
      <c r="BB254" s="86"/>
      <c r="BC254" s="35">
        <f t="shared" si="77"/>
        <v>36.4</v>
      </c>
      <c r="BD254" s="35">
        <v>0</v>
      </c>
      <c r="BE254" s="35">
        <f t="shared" si="78"/>
        <v>36.4</v>
      </c>
      <c r="BF254" s="35"/>
      <c r="BG254" s="35">
        <f t="shared" si="79"/>
        <v>36.4</v>
      </c>
      <c r="BH254" s="86"/>
      <c r="BI254" s="86"/>
      <c r="BJ254" s="86"/>
      <c r="BK254" s="86"/>
      <c r="BL254" s="86"/>
      <c r="BM254" s="86"/>
      <c r="BN254" s="35">
        <f t="shared" si="69"/>
        <v>36.4</v>
      </c>
      <c r="BO254" s="70"/>
      <c r="BP254" s="1"/>
      <c r="BQ254" s="1"/>
      <c r="BR254" s="1"/>
      <c r="BS254" s="1"/>
      <c r="BT254" s="1"/>
      <c r="BU254" s="1"/>
      <c r="BV254" s="1"/>
      <c r="BW254" s="1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10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10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10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10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10"/>
      <c r="HD254" s="9"/>
      <c r="HE254" s="9"/>
    </row>
    <row r="255" spans="1:213" s="2" customFormat="1" ht="17.149999999999999" customHeight="1">
      <c r="A255" s="14" t="s">
        <v>239</v>
      </c>
      <c r="B255" s="64">
        <v>0</v>
      </c>
      <c r="C255" s="64">
        <v>0</v>
      </c>
      <c r="D255" s="4">
        <f t="shared" si="70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730.4</v>
      </c>
      <c r="O255" s="35">
        <v>1019</v>
      </c>
      <c r="P255" s="4">
        <f t="shared" si="71"/>
        <v>1.219512595837897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5" t="s">
        <v>380</v>
      </c>
      <c r="W255" s="5" t="s">
        <v>380</v>
      </c>
      <c r="X255" s="5" t="s">
        <v>380</v>
      </c>
      <c r="Y255" s="5" t="s">
        <v>380</v>
      </c>
      <c r="Z255" s="5">
        <v>239</v>
      </c>
      <c r="AA255" s="5">
        <v>267</v>
      </c>
      <c r="AB255" s="4">
        <f t="shared" si="72"/>
        <v>1.1171548117154813</v>
      </c>
      <c r="AC255" s="5">
        <v>20</v>
      </c>
      <c r="AD255" s="5" t="s">
        <v>360</v>
      </c>
      <c r="AE255" s="5" t="s">
        <v>360</v>
      </c>
      <c r="AF255" s="5" t="s">
        <v>360</v>
      </c>
      <c r="AG255" s="5" t="s">
        <v>360</v>
      </c>
      <c r="AH255" s="5" t="s">
        <v>360</v>
      </c>
      <c r="AI255" s="5" t="s">
        <v>360</v>
      </c>
      <c r="AJ255" s="5" t="s">
        <v>360</v>
      </c>
      <c r="AK255" s="5" t="s">
        <v>360</v>
      </c>
      <c r="AL255" s="5" t="s">
        <v>360</v>
      </c>
      <c r="AM255" s="5" t="s">
        <v>360</v>
      </c>
      <c r="AN255" s="5" t="s">
        <v>360</v>
      </c>
      <c r="AO255" s="5" t="s">
        <v>360</v>
      </c>
      <c r="AP255" s="43">
        <f t="shared" si="80"/>
        <v>1.1683337037766892</v>
      </c>
      <c r="AQ255" s="44">
        <v>1407</v>
      </c>
      <c r="AR255" s="35">
        <f t="shared" si="73"/>
        <v>767.4545454545455</v>
      </c>
      <c r="AS255" s="35">
        <f t="shared" si="74"/>
        <v>896.6</v>
      </c>
      <c r="AT255" s="35">
        <f t="shared" si="75"/>
        <v>129.14545454545453</v>
      </c>
      <c r="AU255" s="35">
        <v>162.5</v>
      </c>
      <c r="AV255" s="35">
        <v>117.7</v>
      </c>
      <c r="AW255" s="35">
        <v>136.9</v>
      </c>
      <c r="AX255" s="35">
        <v>162.80000000000001</v>
      </c>
      <c r="AY255" s="35">
        <v>133.9</v>
      </c>
      <c r="AZ255" s="35">
        <v>34.5</v>
      </c>
      <c r="BA255" s="35">
        <f t="shared" si="76"/>
        <v>148.30000000000001</v>
      </c>
      <c r="BB255" s="86"/>
      <c r="BC255" s="35">
        <f t="shared" si="77"/>
        <v>148.30000000000001</v>
      </c>
      <c r="BD255" s="35">
        <v>0</v>
      </c>
      <c r="BE255" s="35">
        <f t="shared" si="78"/>
        <v>148.30000000000001</v>
      </c>
      <c r="BF255" s="35"/>
      <c r="BG255" s="35">
        <f t="shared" si="79"/>
        <v>148.30000000000001</v>
      </c>
      <c r="BH255" s="86"/>
      <c r="BI255" s="86"/>
      <c r="BJ255" s="86"/>
      <c r="BK255" s="86"/>
      <c r="BL255" s="86"/>
      <c r="BM255" s="86"/>
      <c r="BN255" s="35">
        <f t="shared" si="69"/>
        <v>148.30000000000001</v>
      </c>
      <c r="BO255" s="70"/>
      <c r="BP255" s="1"/>
      <c r="BQ255" s="1"/>
      <c r="BR255" s="1"/>
      <c r="BS255" s="1"/>
      <c r="BT255" s="1"/>
      <c r="BU255" s="1"/>
      <c r="BV255" s="1"/>
      <c r="BW255" s="1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10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10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10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10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10"/>
      <c r="HD255" s="9"/>
      <c r="HE255" s="9"/>
    </row>
    <row r="256" spans="1:213" s="2" customFormat="1" ht="17.149999999999999" customHeight="1">
      <c r="A256" s="14" t="s">
        <v>240</v>
      </c>
      <c r="B256" s="64">
        <v>0</v>
      </c>
      <c r="C256" s="64">
        <v>0</v>
      </c>
      <c r="D256" s="4">
        <f t="shared" si="70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1064.7</v>
      </c>
      <c r="O256" s="35">
        <v>1170.9000000000001</v>
      </c>
      <c r="P256" s="4">
        <f t="shared" si="71"/>
        <v>1.0997464074387151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5" t="s">
        <v>380</v>
      </c>
      <c r="W256" s="5" t="s">
        <v>380</v>
      </c>
      <c r="X256" s="5" t="s">
        <v>380</v>
      </c>
      <c r="Y256" s="5" t="s">
        <v>380</v>
      </c>
      <c r="Z256" s="5">
        <v>770</v>
      </c>
      <c r="AA256" s="5">
        <v>792</v>
      </c>
      <c r="AB256" s="4">
        <f t="shared" si="72"/>
        <v>1.0285714285714285</v>
      </c>
      <c r="AC256" s="5">
        <v>20</v>
      </c>
      <c r="AD256" s="5" t="s">
        <v>360</v>
      </c>
      <c r="AE256" s="5" t="s">
        <v>360</v>
      </c>
      <c r="AF256" s="5" t="s">
        <v>360</v>
      </c>
      <c r="AG256" s="5" t="s">
        <v>360</v>
      </c>
      <c r="AH256" s="5" t="s">
        <v>360</v>
      </c>
      <c r="AI256" s="5" t="s">
        <v>360</v>
      </c>
      <c r="AJ256" s="5" t="s">
        <v>360</v>
      </c>
      <c r="AK256" s="5" t="s">
        <v>360</v>
      </c>
      <c r="AL256" s="5" t="s">
        <v>360</v>
      </c>
      <c r="AM256" s="5" t="s">
        <v>360</v>
      </c>
      <c r="AN256" s="5" t="s">
        <v>360</v>
      </c>
      <c r="AO256" s="5" t="s">
        <v>360</v>
      </c>
      <c r="AP256" s="43">
        <f t="shared" si="80"/>
        <v>1.0641589180050719</v>
      </c>
      <c r="AQ256" s="44">
        <v>1236</v>
      </c>
      <c r="AR256" s="35">
        <f t="shared" si="73"/>
        <v>674.18181818181813</v>
      </c>
      <c r="AS256" s="35">
        <f t="shared" si="74"/>
        <v>717.4</v>
      </c>
      <c r="AT256" s="35">
        <f t="shared" si="75"/>
        <v>43.218181818181847</v>
      </c>
      <c r="AU256" s="35">
        <v>139.4</v>
      </c>
      <c r="AV256" s="35">
        <v>45</v>
      </c>
      <c r="AW256" s="35">
        <v>129.19999999999999</v>
      </c>
      <c r="AX256" s="35">
        <v>100.1</v>
      </c>
      <c r="AY256" s="35">
        <v>133.6</v>
      </c>
      <c r="AZ256" s="35">
        <v>23.1</v>
      </c>
      <c r="BA256" s="35">
        <f t="shared" si="76"/>
        <v>147</v>
      </c>
      <c r="BB256" s="86"/>
      <c r="BC256" s="35">
        <f t="shared" si="77"/>
        <v>147</v>
      </c>
      <c r="BD256" s="35">
        <v>0</v>
      </c>
      <c r="BE256" s="35">
        <f t="shared" si="78"/>
        <v>147</v>
      </c>
      <c r="BF256" s="35"/>
      <c r="BG256" s="35">
        <f t="shared" si="79"/>
        <v>147</v>
      </c>
      <c r="BH256" s="86"/>
      <c r="BI256" s="86"/>
      <c r="BJ256" s="86"/>
      <c r="BK256" s="86"/>
      <c r="BL256" s="86"/>
      <c r="BM256" s="86"/>
      <c r="BN256" s="35">
        <f t="shared" si="69"/>
        <v>147</v>
      </c>
      <c r="BO256" s="70"/>
      <c r="BP256" s="1"/>
      <c r="BQ256" s="1"/>
      <c r="BR256" s="1"/>
      <c r="BS256" s="1"/>
      <c r="BT256" s="1"/>
      <c r="BU256" s="1"/>
      <c r="BV256" s="1"/>
      <c r="BW256" s="1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10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10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10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10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10"/>
      <c r="HD256" s="9"/>
      <c r="HE256" s="9"/>
    </row>
    <row r="257" spans="1:213" s="2" customFormat="1" ht="17.149999999999999" customHeight="1">
      <c r="A257" s="14" t="s">
        <v>241</v>
      </c>
      <c r="B257" s="64">
        <v>42651</v>
      </c>
      <c r="C257" s="64">
        <v>50142.3</v>
      </c>
      <c r="D257" s="4">
        <f t="shared" si="70"/>
        <v>1.1756418372371105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1797.5</v>
      </c>
      <c r="O257" s="35">
        <v>1749.8</v>
      </c>
      <c r="P257" s="4">
        <f t="shared" si="71"/>
        <v>0.9734631432545201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5" t="s">
        <v>380</v>
      </c>
      <c r="W257" s="5" t="s">
        <v>380</v>
      </c>
      <c r="X257" s="5" t="s">
        <v>380</v>
      </c>
      <c r="Y257" s="5" t="s">
        <v>380</v>
      </c>
      <c r="Z257" s="5">
        <v>63</v>
      </c>
      <c r="AA257" s="5">
        <v>64</v>
      </c>
      <c r="AB257" s="4">
        <f t="shared" si="72"/>
        <v>1.0158730158730158</v>
      </c>
      <c r="AC257" s="5">
        <v>20</v>
      </c>
      <c r="AD257" s="5" t="s">
        <v>360</v>
      </c>
      <c r="AE257" s="5" t="s">
        <v>360</v>
      </c>
      <c r="AF257" s="5" t="s">
        <v>360</v>
      </c>
      <c r="AG257" s="5" t="s">
        <v>360</v>
      </c>
      <c r="AH257" s="5" t="s">
        <v>360</v>
      </c>
      <c r="AI257" s="5" t="s">
        <v>360</v>
      </c>
      <c r="AJ257" s="5" t="s">
        <v>360</v>
      </c>
      <c r="AK257" s="5" t="s">
        <v>360</v>
      </c>
      <c r="AL257" s="5" t="s">
        <v>360</v>
      </c>
      <c r="AM257" s="5" t="s">
        <v>360</v>
      </c>
      <c r="AN257" s="5" t="s">
        <v>360</v>
      </c>
      <c r="AO257" s="5" t="s">
        <v>360</v>
      </c>
      <c r="AP257" s="43">
        <f t="shared" si="80"/>
        <v>1.014776274860806</v>
      </c>
      <c r="AQ257" s="44">
        <v>1441</v>
      </c>
      <c r="AR257" s="35">
        <f t="shared" si="73"/>
        <v>786</v>
      </c>
      <c r="AS257" s="35">
        <f t="shared" si="74"/>
        <v>797.6</v>
      </c>
      <c r="AT257" s="35">
        <f t="shared" si="75"/>
        <v>11.600000000000023</v>
      </c>
      <c r="AU257" s="35">
        <v>103.1</v>
      </c>
      <c r="AV257" s="35">
        <v>157.9</v>
      </c>
      <c r="AW257" s="35">
        <v>173.9</v>
      </c>
      <c r="AX257" s="35">
        <v>128.69999999999999</v>
      </c>
      <c r="AY257" s="35">
        <v>125.7</v>
      </c>
      <c r="AZ257" s="35"/>
      <c r="BA257" s="35">
        <f t="shared" si="76"/>
        <v>108.3</v>
      </c>
      <c r="BB257" s="86"/>
      <c r="BC257" s="35">
        <f t="shared" si="77"/>
        <v>108.3</v>
      </c>
      <c r="BD257" s="35">
        <v>0</v>
      </c>
      <c r="BE257" s="35">
        <f t="shared" si="78"/>
        <v>108.3</v>
      </c>
      <c r="BF257" s="35"/>
      <c r="BG257" s="35">
        <f t="shared" si="79"/>
        <v>108.3</v>
      </c>
      <c r="BH257" s="86"/>
      <c r="BI257" s="86"/>
      <c r="BJ257" s="86"/>
      <c r="BK257" s="86"/>
      <c r="BL257" s="86"/>
      <c r="BM257" s="86"/>
      <c r="BN257" s="35">
        <f t="shared" si="69"/>
        <v>108.3</v>
      </c>
      <c r="BO257" s="70"/>
      <c r="BP257" s="1"/>
      <c r="BQ257" s="1"/>
      <c r="BR257" s="1"/>
      <c r="BS257" s="1"/>
      <c r="BT257" s="1"/>
      <c r="BU257" s="1"/>
      <c r="BV257" s="1"/>
      <c r="BW257" s="1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10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10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10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10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10"/>
      <c r="HD257" s="9"/>
      <c r="HE257" s="9"/>
    </row>
    <row r="258" spans="1:213" s="2" customFormat="1" ht="17.149999999999999" customHeight="1">
      <c r="A258" s="14" t="s">
        <v>242</v>
      </c>
      <c r="B258" s="64">
        <v>0</v>
      </c>
      <c r="C258" s="64">
        <v>0</v>
      </c>
      <c r="D258" s="4">
        <f t="shared" si="70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572.20000000000005</v>
      </c>
      <c r="O258" s="35">
        <v>674.4</v>
      </c>
      <c r="P258" s="4">
        <f t="shared" si="71"/>
        <v>1.17860887801468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5" t="s">
        <v>380</v>
      </c>
      <c r="W258" s="5" t="s">
        <v>380</v>
      </c>
      <c r="X258" s="5" t="s">
        <v>380</v>
      </c>
      <c r="Y258" s="5" t="s">
        <v>380</v>
      </c>
      <c r="Z258" s="5">
        <v>97</v>
      </c>
      <c r="AA258" s="5">
        <v>97</v>
      </c>
      <c r="AB258" s="4">
        <f t="shared" si="72"/>
        <v>1</v>
      </c>
      <c r="AC258" s="5">
        <v>20</v>
      </c>
      <c r="AD258" s="5" t="s">
        <v>360</v>
      </c>
      <c r="AE258" s="5" t="s">
        <v>360</v>
      </c>
      <c r="AF258" s="5" t="s">
        <v>360</v>
      </c>
      <c r="AG258" s="5" t="s">
        <v>360</v>
      </c>
      <c r="AH258" s="5" t="s">
        <v>360</v>
      </c>
      <c r="AI258" s="5" t="s">
        <v>360</v>
      </c>
      <c r="AJ258" s="5" t="s">
        <v>360</v>
      </c>
      <c r="AK258" s="5" t="s">
        <v>360</v>
      </c>
      <c r="AL258" s="5" t="s">
        <v>360</v>
      </c>
      <c r="AM258" s="5" t="s">
        <v>360</v>
      </c>
      <c r="AN258" s="5" t="s">
        <v>360</v>
      </c>
      <c r="AO258" s="5" t="s">
        <v>360</v>
      </c>
      <c r="AP258" s="43">
        <f t="shared" si="80"/>
        <v>1.0893044390073399</v>
      </c>
      <c r="AQ258" s="44">
        <v>1130</v>
      </c>
      <c r="AR258" s="35">
        <f t="shared" si="73"/>
        <v>616.36363636363637</v>
      </c>
      <c r="AS258" s="35">
        <f t="shared" si="74"/>
        <v>671.4</v>
      </c>
      <c r="AT258" s="35">
        <f t="shared" si="75"/>
        <v>55.036363636363603</v>
      </c>
      <c r="AU258" s="35">
        <v>127.1</v>
      </c>
      <c r="AV258" s="35">
        <v>112.3</v>
      </c>
      <c r="AW258" s="35">
        <v>48.1</v>
      </c>
      <c r="AX258" s="35">
        <v>123.7</v>
      </c>
      <c r="AY258" s="35">
        <v>77.900000000000006</v>
      </c>
      <c r="AZ258" s="35">
        <v>11.8</v>
      </c>
      <c r="BA258" s="35">
        <f t="shared" si="76"/>
        <v>170.5</v>
      </c>
      <c r="BB258" s="86"/>
      <c r="BC258" s="35">
        <f t="shared" si="77"/>
        <v>170.5</v>
      </c>
      <c r="BD258" s="35">
        <v>0</v>
      </c>
      <c r="BE258" s="35">
        <f t="shared" si="78"/>
        <v>170.5</v>
      </c>
      <c r="BF258" s="35"/>
      <c r="BG258" s="35">
        <f t="shared" si="79"/>
        <v>170.5</v>
      </c>
      <c r="BH258" s="86"/>
      <c r="BI258" s="86"/>
      <c r="BJ258" s="86"/>
      <c r="BK258" s="86"/>
      <c r="BL258" s="86"/>
      <c r="BM258" s="86"/>
      <c r="BN258" s="35">
        <f t="shared" si="69"/>
        <v>170.5</v>
      </c>
      <c r="BO258" s="70"/>
      <c r="BP258" s="1"/>
      <c r="BQ258" s="1"/>
      <c r="BR258" s="1"/>
      <c r="BS258" s="1"/>
      <c r="BT258" s="1"/>
      <c r="BU258" s="1"/>
      <c r="BV258" s="1"/>
      <c r="BW258" s="1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10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10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10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10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10"/>
      <c r="HD258" s="9"/>
      <c r="HE258" s="9"/>
    </row>
    <row r="259" spans="1:213" s="2" customFormat="1" ht="17.149999999999999" customHeight="1">
      <c r="A259" s="14" t="s">
        <v>243</v>
      </c>
      <c r="B259" s="64">
        <v>9310</v>
      </c>
      <c r="C259" s="64">
        <v>8839</v>
      </c>
      <c r="D259" s="4">
        <f t="shared" si="70"/>
        <v>0.94940923737916216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3267</v>
      </c>
      <c r="O259" s="35">
        <v>3042.7</v>
      </c>
      <c r="P259" s="4">
        <f t="shared" si="71"/>
        <v>0.93134374043464951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5" t="s">
        <v>380</v>
      </c>
      <c r="W259" s="5" t="s">
        <v>380</v>
      </c>
      <c r="X259" s="5" t="s">
        <v>380</v>
      </c>
      <c r="Y259" s="5" t="s">
        <v>380</v>
      </c>
      <c r="Z259" s="5">
        <v>1049</v>
      </c>
      <c r="AA259" s="5">
        <v>1051</v>
      </c>
      <c r="AB259" s="4">
        <f t="shared" si="72"/>
        <v>1.0019065776930409</v>
      </c>
      <c r="AC259" s="5">
        <v>20</v>
      </c>
      <c r="AD259" s="5" t="s">
        <v>360</v>
      </c>
      <c r="AE259" s="5" t="s">
        <v>360</v>
      </c>
      <c r="AF259" s="5" t="s">
        <v>360</v>
      </c>
      <c r="AG259" s="5" t="s">
        <v>360</v>
      </c>
      <c r="AH259" s="5" t="s">
        <v>360</v>
      </c>
      <c r="AI259" s="5" t="s">
        <v>360</v>
      </c>
      <c r="AJ259" s="5" t="s">
        <v>360</v>
      </c>
      <c r="AK259" s="5" t="s">
        <v>360</v>
      </c>
      <c r="AL259" s="5" t="s">
        <v>360</v>
      </c>
      <c r="AM259" s="5" t="s">
        <v>360</v>
      </c>
      <c r="AN259" s="5" t="s">
        <v>360</v>
      </c>
      <c r="AO259" s="5" t="s">
        <v>360</v>
      </c>
      <c r="AP259" s="43">
        <f t="shared" si="80"/>
        <v>0.96471227887665822</v>
      </c>
      <c r="AQ259" s="44">
        <v>1587</v>
      </c>
      <c r="AR259" s="35">
        <f t="shared" si="73"/>
        <v>865.63636363636374</v>
      </c>
      <c r="AS259" s="35">
        <f t="shared" si="74"/>
        <v>835.1</v>
      </c>
      <c r="AT259" s="35">
        <f t="shared" si="75"/>
        <v>-30.536363636363717</v>
      </c>
      <c r="AU259" s="35">
        <v>182.8</v>
      </c>
      <c r="AV259" s="35">
        <v>70.2</v>
      </c>
      <c r="AW259" s="35">
        <v>160.19999999999999</v>
      </c>
      <c r="AX259" s="35">
        <v>165.3</v>
      </c>
      <c r="AY259" s="35">
        <v>120.7</v>
      </c>
      <c r="AZ259" s="35">
        <v>4.4000000000000004</v>
      </c>
      <c r="BA259" s="35">
        <f t="shared" si="76"/>
        <v>131.5</v>
      </c>
      <c r="BB259" s="86"/>
      <c r="BC259" s="35">
        <f t="shared" si="77"/>
        <v>131.5</v>
      </c>
      <c r="BD259" s="35">
        <v>0</v>
      </c>
      <c r="BE259" s="35">
        <f t="shared" si="78"/>
        <v>131.5</v>
      </c>
      <c r="BF259" s="35"/>
      <c r="BG259" s="35">
        <f t="shared" si="79"/>
        <v>131.5</v>
      </c>
      <c r="BH259" s="86"/>
      <c r="BI259" s="86"/>
      <c r="BJ259" s="86"/>
      <c r="BK259" s="86"/>
      <c r="BL259" s="86"/>
      <c r="BM259" s="86"/>
      <c r="BN259" s="35">
        <f t="shared" si="69"/>
        <v>131.5</v>
      </c>
      <c r="BO259" s="70"/>
      <c r="BP259" s="1"/>
      <c r="BQ259" s="1"/>
      <c r="BR259" s="1"/>
      <c r="BS259" s="1"/>
      <c r="BT259" s="1"/>
      <c r="BU259" s="1"/>
      <c r="BV259" s="1"/>
      <c r="BW259" s="1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10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10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10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10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10"/>
      <c r="HD259" s="9"/>
      <c r="HE259" s="9"/>
    </row>
    <row r="260" spans="1:213" s="2" customFormat="1" ht="17.149999999999999" customHeight="1">
      <c r="A260" s="14" t="s">
        <v>244</v>
      </c>
      <c r="B260" s="64">
        <v>0</v>
      </c>
      <c r="C260" s="64">
        <v>0</v>
      </c>
      <c r="D260" s="4">
        <f t="shared" si="70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1135.8</v>
      </c>
      <c r="O260" s="35">
        <v>1218.4000000000001</v>
      </c>
      <c r="P260" s="4">
        <f t="shared" si="71"/>
        <v>1.0727240711392851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5" t="s">
        <v>380</v>
      </c>
      <c r="W260" s="5" t="s">
        <v>380</v>
      </c>
      <c r="X260" s="5" t="s">
        <v>380</v>
      </c>
      <c r="Y260" s="5" t="s">
        <v>380</v>
      </c>
      <c r="Z260" s="5">
        <v>474</v>
      </c>
      <c r="AA260" s="5">
        <v>491</v>
      </c>
      <c r="AB260" s="4">
        <f t="shared" si="72"/>
        <v>1.0358649789029535</v>
      </c>
      <c r="AC260" s="5">
        <v>20</v>
      </c>
      <c r="AD260" s="5" t="s">
        <v>360</v>
      </c>
      <c r="AE260" s="5" t="s">
        <v>360</v>
      </c>
      <c r="AF260" s="5" t="s">
        <v>360</v>
      </c>
      <c r="AG260" s="5" t="s">
        <v>360</v>
      </c>
      <c r="AH260" s="5" t="s">
        <v>360</v>
      </c>
      <c r="AI260" s="5" t="s">
        <v>360</v>
      </c>
      <c r="AJ260" s="5" t="s">
        <v>360</v>
      </c>
      <c r="AK260" s="5" t="s">
        <v>360</v>
      </c>
      <c r="AL260" s="5" t="s">
        <v>360</v>
      </c>
      <c r="AM260" s="5" t="s">
        <v>360</v>
      </c>
      <c r="AN260" s="5" t="s">
        <v>360</v>
      </c>
      <c r="AO260" s="5" t="s">
        <v>360</v>
      </c>
      <c r="AP260" s="43">
        <f t="shared" si="80"/>
        <v>1.0542945250211193</v>
      </c>
      <c r="AQ260" s="44">
        <v>1800</v>
      </c>
      <c r="AR260" s="35">
        <f t="shared" si="73"/>
        <v>981.81818181818176</v>
      </c>
      <c r="AS260" s="35">
        <f t="shared" si="74"/>
        <v>1035.0999999999999</v>
      </c>
      <c r="AT260" s="35">
        <f t="shared" si="75"/>
        <v>53.281818181818153</v>
      </c>
      <c r="AU260" s="35">
        <v>177.8</v>
      </c>
      <c r="AV260" s="35">
        <v>169.7</v>
      </c>
      <c r="AW260" s="35">
        <v>161.30000000000001</v>
      </c>
      <c r="AX260" s="35">
        <v>159.4</v>
      </c>
      <c r="AY260" s="35">
        <v>196.8</v>
      </c>
      <c r="AZ260" s="35"/>
      <c r="BA260" s="35">
        <f t="shared" si="76"/>
        <v>170.1</v>
      </c>
      <c r="BB260" s="86"/>
      <c r="BC260" s="35">
        <f t="shared" si="77"/>
        <v>170.1</v>
      </c>
      <c r="BD260" s="35">
        <v>0</v>
      </c>
      <c r="BE260" s="35">
        <f t="shared" si="78"/>
        <v>170.1</v>
      </c>
      <c r="BF260" s="35"/>
      <c r="BG260" s="35">
        <f t="shared" si="79"/>
        <v>170.1</v>
      </c>
      <c r="BH260" s="86"/>
      <c r="BI260" s="86"/>
      <c r="BJ260" s="86"/>
      <c r="BK260" s="86"/>
      <c r="BL260" s="86"/>
      <c r="BM260" s="86"/>
      <c r="BN260" s="35">
        <f t="shared" si="69"/>
        <v>170.1</v>
      </c>
      <c r="BO260" s="70"/>
      <c r="BP260" s="1"/>
      <c r="BQ260" s="1"/>
      <c r="BR260" s="1"/>
      <c r="BS260" s="1"/>
      <c r="BT260" s="1"/>
      <c r="BU260" s="1"/>
      <c r="BV260" s="1"/>
      <c r="BW260" s="1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10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10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10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10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10"/>
      <c r="HD260" s="9"/>
      <c r="HE260" s="9"/>
    </row>
    <row r="261" spans="1:213" s="2" customFormat="1" ht="17.149999999999999" customHeight="1">
      <c r="A261" s="14" t="s">
        <v>245</v>
      </c>
      <c r="B261" s="64">
        <v>0</v>
      </c>
      <c r="C261" s="64">
        <v>0</v>
      </c>
      <c r="D261" s="4">
        <f t="shared" si="70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486.1</v>
      </c>
      <c r="O261" s="35">
        <v>532.4</v>
      </c>
      <c r="P261" s="4">
        <f t="shared" si="71"/>
        <v>1.0952478913803743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5" t="s">
        <v>380</v>
      </c>
      <c r="W261" s="5" t="s">
        <v>380</v>
      </c>
      <c r="X261" s="5" t="s">
        <v>380</v>
      </c>
      <c r="Y261" s="5" t="s">
        <v>380</v>
      </c>
      <c r="Z261" s="5">
        <v>288</v>
      </c>
      <c r="AA261" s="5">
        <v>320</v>
      </c>
      <c r="AB261" s="4">
        <f t="shared" si="72"/>
        <v>1.1111111111111112</v>
      </c>
      <c r="AC261" s="5">
        <v>20</v>
      </c>
      <c r="AD261" s="5" t="s">
        <v>360</v>
      </c>
      <c r="AE261" s="5" t="s">
        <v>360</v>
      </c>
      <c r="AF261" s="5" t="s">
        <v>360</v>
      </c>
      <c r="AG261" s="5" t="s">
        <v>360</v>
      </c>
      <c r="AH261" s="5" t="s">
        <v>360</v>
      </c>
      <c r="AI261" s="5" t="s">
        <v>360</v>
      </c>
      <c r="AJ261" s="5" t="s">
        <v>360</v>
      </c>
      <c r="AK261" s="5" t="s">
        <v>360</v>
      </c>
      <c r="AL261" s="5" t="s">
        <v>360</v>
      </c>
      <c r="AM261" s="5" t="s">
        <v>360</v>
      </c>
      <c r="AN261" s="5" t="s">
        <v>360</v>
      </c>
      <c r="AO261" s="5" t="s">
        <v>360</v>
      </c>
      <c r="AP261" s="43">
        <f t="shared" si="80"/>
        <v>1.1031795012457426</v>
      </c>
      <c r="AQ261" s="44">
        <v>1008</v>
      </c>
      <c r="AR261" s="35">
        <f t="shared" si="73"/>
        <v>549.81818181818187</v>
      </c>
      <c r="AS261" s="35">
        <f t="shared" si="74"/>
        <v>606.5</v>
      </c>
      <c r="AT261" s="35">
        <f t="shared" si="75"/>
        <v>56.68181818181813</v>
      </c>
      <c r="AU261" s="35">
        <v>113.1</v>
      </c>
      <c r="AV261" s="35">
        <v>83.2</v>
      </c>
      <c r="AW261" s="35">
        <v>124.3</v>
      </c>
      <c r="AX261" s="35">
        <v>98.7</v>
      </c>
      <c r="AY261" s="35">
        <v>110.1</v>
      </c>
      <c r="AZ261" s="35">
        <v>10.3</v>
      </c>
      <c r="BA261" s="35">
        <f t="shared" si="76"/>
        <v>66.8</v>
      </c>
      <c r="BB261" s="86"/>
      <c r="BC261" s="35">
        <f t="shared" si="77"/>
        <v>66.8</v>
      </c>
      <c r="BD261" s="35">
        <v>0</v>
      </c>
      <c r="BE261" s="35">
        <f t="shared" si="78"/>
        <v>66.8</v>
      </c>
      <c r="BF261" s="35"/>
      <c r="BG261" s="35">
        <f t="shared" si="79"/>
        <v>66.8</v>
      </c>
      <c r="BH261" s="86"/>
      <c r="BI261" s="86"/>
      <c r="BJ261" s="86"/>
      <c r="BK261" s="86"/>
      <c r="BL261" s="86"/>
      <c r="BM261" s="86"/>
      <c r="BN261" s="35">
        <f t="shared" si="69"/>
        <v>66.8</v>
      </c>
      <c r="BO261" s="70"/>
      <c r="BP261" s="1"/>
      <c r="BQ261" s="1"/>
      <c r="BR261" s="1"/>
      <c r="BS261" s="1"/>
      <c r="BT261" s="1"/>
      <c r="BU261" s="1"/>
      <c r="BV261" s="1"/>
      <c r="BW261" s="1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10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10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10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10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10"/>
      <c r="HD261" s="9"/>
      <c r="HE261" s="9"/>
    </row>
    <row r="262" spans="1:213" s="2" customFormat="1" ht="17.149999999999999" customHeight="1">
      <c r="A262" s="14" t="s">
        <v>246</v>
      </c>
      <c r="B262" s="64">
        <v>0</v>
      </c>
      <c r="C262" s="64">
        <v>0</v>
      </c>
      <c r="D262" s="4">
        <f t="shared" si="70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907.9</v>
      </c>
      <c r="O262" s="35">
        <v>689.8</v>
      </c>
      <c r="P262" s="4">
        <f t="shared" si="71"/>
        <v>0.75977530565040197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5" t="s">
        <v>380</v>
      </c>
      <c r="W262" s="5" t="s">
        <v>380</v>
      </c>
      <c r="X262" s="5" t="s">
        <v>380</v>
      </c>
      <c r="Y262" s="5" t="s">
        <v>380</v>
      </c>
      <c r="Z262" s="5">
        <v>35</v>
      </c>
      <c r="AA262" s="5">
        <v>35</v>
      </c>
      <c r="AB262" s="4">
        <f t="shared" si="72"/>
        <v>1</v>
      </c>
      <c r="AC262" s="5">
        <v>20</v>
      </c>
      <c r="AD262" s="5" t="s">
        <v>360</v>
      </c>
      <c r="AE262" s="5" t="s">
        <v>360</v>
      </c>
      <c r="AF262" s="5" t="s">
        <v>360</v>
      </c>
      <c r="AG262" s="5" t="s">
        <v>360</v>
      </c>
      <c r="AH262" s="5" t="s">
        <v>360</v>
      </c>
      <c r="AI262" s="5" t="s">
        <v>360</v>
      </c>
      <c r="AJ262" s="5" t="s">
        <v>360</v>
      </c>
      <c r="AK262" s="5" t="s">
        <v>360</v>
      </c>
      <c r="AL262" s="5" t="s">
        <v>360</v>
      </c>
      <c r="AM262" s="5" t="s">
        <v>360</v>
      </c>
      <c r="AN262" s="5" t="s">
        <v>360</v>
      </c>
      <c r="AO262" s="5" t="s">
        <v>360</v>
      </c>
      <c r="AP262" s="43">
        <f t="shared" si="80"/>
        <v>0.87988765282520087</v>
      </c>
      <c r="AQ262" s="44">
        <v>907</v>
      </c>
      <c r="AR262" s="35">
        <f t="shared" si="73"/>
        <v>494.72727272727275</v>
      </c>
      <c r="AS262" s="35">
        <f t="shared" si="74"/>
        <v>435.3</v>
      </c>
      <c r="AT262" s="35">
        <f t="shared" si="75"/>
        <v>-59.427272727272737</v>
      </c>
      <c r="AU262" s="35">
        <v>87.1</v>
      </c>
      <c r="AV262" s="35">
        <v>44.3</v>
      </c>
      <c r="AW262" s="35">
        <v>94.9</v>
      </c>
      <c r="AX262" s="35">
        <v>69.599999999999994</v>
      </c>
      <c r="AY262" s="35">
        <v>107.2</v>
      </c>
      <c r="AZ262" s="35"/>
      <c r="BA262" s="35">
        <f t="shared" si="76"/>
        <v>32.200000000000003</v>
      </c>
      <c r="BB262" s="86"/>
      <c r="BC262" s="35">
        <f t="shared" si="77"/>
        <v>32.200000000000003</v>
      </c>
      <c r="BD262" s="35">
        <v>0</v>
      </c>
      <c r="BE262" s="35">
        <f t="shared" si="78"/>
        <v>32.200000000000003</v>
      </c>
      <c r="BF262" s="35"/>
      <c r="BG262" s="35">
        <f t="shared" si="79"/>
        <v>32.200000000000003</v>
      </c>
      <c r="BH262" s="86"/>
      <c r="BI262" s="86"/>
      <c r="BJ262" s="86"/>
      <c r="BK262" s="86"/>
      <c r="BL262" s="86"/>
      <c r="BM262" s="86"/>
      <c r="BN262" s="35">
        <f t="shared" si="69"/>
        <v>32.200000000000003</v>
      </c>
      <c r="BO262" s="70"/>
      <c r="BP262" s="1"/>
      <c r="BQ262" s="1"/>
      <c r="BR262" s="1"/>
      <c r="BS262" s="1"/>
      <c r="BT262" s="1"/>
      <c r="BU262" s="1"/>
      <c r="BV262" s="1"/>
      <c r="BW262" s="1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10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10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10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10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10"/>
      <c r="HD262" s="9"/>
      <c r="HE262" s="9"/>
    </row>
    <row r="263" spans="1:213" s="2" customFormat="1" ht="17.149999999999999" customHeight="1">
      <c r="A263" s="14" t="s">
        <v>247</v>
      </c>
      <c r="B263" s="64">
        <v>15812</v>
      </c>
      <c r="C263" s="64">
        <v>16155</v>
      </c>
      <c r="D263" s="4">
        <f t="shared" si="70"/>
        <v>1.0216923855299773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1181.9000000000001</v>
      </c>
      <c r="O263" s="35">
        <v>948.7</v>
      </c>
      <c r="P263" s="4">
        <f t="shared" si="71"/>
        <v>0.80269058295964124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5" t="s">
        <v>380</v>
      </c>
      <c r="W263" s="5" t="s">
        <v>380</v>
      </c>
      <c r="X263" s="5" t="s">
        <v>380</v>
      </c>
      <c r="Y263" s="5" t="s">
        <v>380</v>
      </c>
      <c r="Z263" s="5">
        <v>225</v>
      </c>
      <c r="AA263" s="5">
        <v>225</v>
      </c>
      <c r="AB263" s="4">
        <f t="shared" si="72"/>
        <v>1</v>
      </c>
      <c r="AC263" s="5">
        <v>20</v>
      </c>
      <c r="AD263" s="5" t="s">
        <v>360</v>
      </c>
      <c r="AE263" s="5" t="s">
        <v>360</v>
      </c>
      <c r="AF263" s="5" t="s">
        <v>360</v>
      </c>
      <c r="AG263" s="5" t="s">
        <v>360</v>
      </c>
      <c r="AH263" s="5" t="s">
        <v>360</v>
      </c>
      <c r="AI263" s="5" t="s">
        <v>360</v>
      </c>
      <c r="AJ263" s="5" t="s">
        <v>360</v>
      </c>
      <c r="AK263" s="5" t="s">
        <v>360</v>
      </c>
      <c r="AL263" s="5" t="s">
        <v>360</v>
      </c>
      <c r="AM263" s="5" t="s">
        <v>360</v>
      </c>
      <c r="AN263" s="5" t="s">
        <v>360</v>
      </c>
      <c r="AO263" s="5" t="s">
        <v>360</v>
      </c>
      <c r="AP263" s="43">
        <f t="shared" si="80"/>
        <v>0.91471719081872704</v>
      </c>
      <c r="AQ263" s="44">
        <v>1189</v>
      </c>
      <c r="AR263" s="35">
        <f t="shared" si="73"/>
        <v>648.5454545454545</v>
      </c>
      <c r="AS263" s="35">
        <f t="shared" si="74"/>
        <v>593.20000000000005</v>
      </c>
      <c r="AT263" s="35">
        <f t="shared" si="75"/>
        <v>-55.345454545454459</v>
      </c>
      <c r="AU263" s="35">
        <v>134.30000000000001</v>
      </c>
      <c r="AV263" s="35">
        <v>50.3</v>
      </c>
      <c r="AW263" s="35">
        <v>137.9</v>
      </c>
      <c r="AX263" s="35">
        <v>63</v>
      </c>
      <c r="AY263" s="35">
        <v>134.1</v>
      </c>
      <c r="AZ263" s="35"/>
      <c r="BA263" s="35">
        <f t="shared" si="76"/>
        <v>73.599999999999994</v>
      </c>
      <c r="BB263" s="86"/>
      <c r="BC263" s="35">
        <f t="shared" si="77"/>
        <v>73.599999999999994</v>
      </c>
      <c r="BD263" s="35">
        <v>0</v>
      </c>
      <c r="BE263" s="35">
        <f t="shared" si="78"/>
        <v>73.599999999999994</v>
      </c>
      <c r="BF263" s="35"/>
      <c r="BG263" s="35">
        <f t="shared" si="79"/>
        <v>73.599999999999994</v>
      </c>
      <c r="BH263" s="86"/>
      <c r="BI263" s="86"/>
      <c r="BJ263" s="86"/>
      <c r="BK263" s="86"/>
      <c r="BL263" s="86"/>
      <c r="BM263" s="86"/>
      <c r="BN263" s="35">
        <f t="shared" si="69"/>
        <v>73.599999999999994</v>
      </c>
      <c r="BO263" s="70"/>
      <c r="BP263" s="1"/>
      <c r="BQ263" s="1"/>
      <c r="BR263" s="1"/>
      <c r="BS263" s="1"/>
      <c r="BT263" s="1"/>
      <c r="BU263" s="1"/>
      <c r="BV263" s="1"/>
      <c r="BW263" s="1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10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10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10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10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10"/>
      <c r="HD263" s="9"/>
      <c r="HE263" s="9"/>
    </row>
    <row r="264" spans="1:213" s="2" customFormat="1" ht="17.149999999999999" customHeight="1">
      <c r="A264" s="18" t="s">
        <v>248</v>
      </c>
      <c r="B264" s="6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35"/>
      <c r="BE264" s="35"/>
      <c r="BF264" s="35"/>
      <c r="BG264" s="35"/>
      <c r="BH264" s="86"/>
      <c r="BI264" s="86"/>
      <c r="BJ264" s="86"/>
      <c r="BK264" s="86"/>
      <c r="BL264" s="86"/>
      <c r="BM264" s="86"/>
      <c r="BN264" s="35"/>
      <c r="BO264" s="70"/>
      <c r="BP264" s="1"/>
      <c r="BQ264" s="1"/>
      <c r="BR264" s="1"/>
      <c r="BS264" s="1"/>
      <c r="BT264" s="1"/>
      <c r="BU264" s="1"/>
      <c r="BV264" s="1"/>
      <c r="BW264" s="1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10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10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10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10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10"/>
      <c r="HD264" s="9"/>
      <c r="HE264" s="9"/>
    </row>
    <row r="265" spans="1:213" s="2" customFormat="1" ht="16.7" customHeight="1">
      <c r="A265" s="14" t="s">
        <v>249</v>
      </c>
      <c r="B265" s="64">
        <v>0</v>
      </c>
      <c r="C265" s="64">
        <v>0</v>
      </c>
      <c r="D265" s="4">
        <f t="shared" si="70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752.4</v>
      </c>
      <c r="O265" s="35">
        <v>792.1</v>
      </c>
      <c r="P265" s="4">
        <f t="shared" si="71"/>
        <v>1.0527644869750135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5" t="s">
        <v>380</v>
      </c>
      <c r="W265" s="5" t="s">
        <v>380</v>
      </c>
      <c r="X265" s="5" t="s">
        <v>380</v>
      </c>
      <c r="Y265" s="5" t="s">
        <v>380</v>
      </c>
      <c r="Z265" s="5">
        <v>395</v>
      </c>
      <c r="AA265" s="5">
        <v>404</v>
      </c>
      <c r="AB265" s="4">
        <f t="shared" si="72"/>
        <v>1.0227848101265822</v>
      </c>
      <c r="AC265" s="5">
        <v>20</v>
      </c>
      <c r="AD265" s="5" t="s">
        <v>360</v>
      </c>
      <c r="AE265" s="5" t="s">
        <v>360</v>
      </c>
      <c r="AF265" s="5" t="s">
        <v>360</v>
      </c>
      <c r="AG265" s="5" t="s">
        <v>360</v>
      </c>
      <c r="AH265" s="5" t="s">
        <v>360</v>
      </c>
      <c r="AI265" s="5" t="s">
        <v>360</v>
      </c>
      <c r="AJ265" s="5" t="s">
        <v>360</v>
      </c>
      <c r="AK265" s="5" t="s">
        <v>360</v>
      </c>
      <c r="AL265" s="5" t="s">
        <v>360</v>
      </c>
      <c r="AM265" s="5" t="s">
        <v>360</v>
      </c>
      <c r="AN265" s="5" t="s">
        <v>360</v>
      </c>
      <c r="AO265" s="5" t="s">
        <v>360</v>
      </c>
      <c r="AP265" s="43">
        <f t="shared" si="80"/>
        <v>1.0377746485507977</v>
      </c>
      <c r="AQ265" s="44">
        <v>1514</v>
      </c>
      <c r="AR265" s="35">
        <f t="shared" si="73"/>
        <v>825.81818181818176</v>
      </c>
      <c r="AS265" s="35">
        <f t="shared" si="74"/>
        <v>857</v>
      </c>
      <c r="AT265" s="35">
        <f t="shared" si="75"/>
        <v>31.181818181818244</v>
      </c>
      <c r="AU265" s="35">
        <v>81.2</v>
      </c>
      <c r="AV265" s="35">
        <v>130.9</v>
      </c>
      <c r="AW265" s="35">
        <v>219.4</v>
      </c>
      <c r="AX265" s="35">
        <v>25.5</v>
      </c>
      <c r="AY265" s="35">
        <v>146.5</v>
      </c>
      <c r="AZ265" s="35"/>
      <c r="BA265" s="35">
        <f t="shared" si="76"/>
        <v>253.5</v>
      </c>
      <c r="BB265" s="86"/>
      <c r="BC265" s="35">
        <f t="shared" si="77"/>
        <v>253.5</v>
      </c>
      <c r="BD265" s="35">
        <v>0</v>
      </c>
      <c r="BE265" s="35">
        <f t="shared" si="78"/>
        <v>253.5</v>
      </c>
      <c r="BF265" s="35"/>
      <c r="BG265" s="35">
        <f t="shared" si="79"/>
        <v>253.5</v>
      </c>
      <c r="BH265" s="86"/>
      <c r="BI265" s="86"/>
      <c r="BJ265" s="86"/>
      <c r="BK265" s="86"/>
      <c r="BL265" s="86"/>
      <c r="BM265" s="86"/>
      <c r="BN265" s="35">
        <f t="shared" ref="BN265:BN327" si="81">IF(OR(BH265="+",BI265="+",BJ265="+",BK265="+",BL265="+",BM265="+",),0,BG265)</f>
        <v>253.5</v>
      </c>
      <c r="BO265" s="70"/>
      <c r="BP265" s="1"/>
      <c r="BQ265" s="1"/>
      <c r="BR265" s="1"/>
      <c r="BS265" s="1"/>
      <c r="BT265" s="1"/>
      <c r="BU265" s="1"/>
      <c r="BV265" s="1"/>
      <c r="BW265" s="1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10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10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10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10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10"/>
      <c r="HD265" s="9"/>
      <c r="HE265" s="9"/>
    </row>
    <row r="266" spans="1:213" s="2" customFormat="1" ht="17.149999999999999" customHeight="1">
      <c r="A266" s="14" t="s">
        <v>250</v>
      </c>
      <c r="B266" s="64">
        <v>0</v>
      </c>
      <c r="C266" s="64">
        <v>0</v>
      </c>
      <c r="D266" s="4">
        <f t="shared" si="70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527.70000000000005</v>
      </c>
      <c r="O266" s="35">
        <v>277.89999999999998</v>
      </c>
      <c r="P266" s="4">
        <f t="shared" si="71"/>
        <v>0.52662497631229854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5" t="s">
        <v>380</v>
      </c>
      <c r="W266" s="5" t="s">
        <v>380</v>
      </c>
      <c r="X266" s="5" t="s">
        <v>380</v>
      </c>
      <c r="Y266" s="5" t="s">
        <v>380</v>
      </c>
      <c r="Z266" s="5">
        <v>58</v>
      </c>
      <c r="AA266" s="5">
        <v>60</v>
      </c>
      <c r="AB266" s="4">
        <f t="shared" si="72"/>
        <v>1.0344827586206897</v>
      </c>
      <c r="AC266" s="5">
        <v>20</v>
      </c>
      <c r="AD266" s="5" t="s">
        <v>360</v>
      </c>
      <c r="AE266" s="5" t="s">
        <v>360</v>
      </c>
      <c r="AF266" s="5" t="s">
        <v>360</v>
      </c>
      <c r="AG266" s="5" t="s">
        <v>360</v>
      </c>
      <c r="AH266" s="5" t="s">
        <v>360</v>
      </c>
      <c r="AI266" s="5" t="s">
        <v>360</v>
      </c>
      <c r="AJ266" s="5" t="s">
        <v>360</v>
      </c>
      <c r="AK266" s="5" t="s">
        <v>360</v>
      </c>
      <c r="AL266" s="5" t="s">
        <v>360</v>
      </c>
      <c r="AM266" s="5" t="s">
        <v>360</v>
      </c>
      <c r="AN266" s="5" t="s">
        <v>360</v>
      </c>
      <c r="AO266" s="5" t="s">
        <v>360</v>
      </c>
      <c r="AP266" s="43">
        <f t="shared" si="80"/>
        <v>0.78055386746649413</v>
      </c>
      <c r="AQ266" s="44">
        <v>752</v>
      </c>
      <c r="AR266" s="35">
        <f t="shared" si="73"/>
        <v>410.18181818181813</v>
      </c>
      <c r="AS266" s="35">
        <f t="shared" si="74"/>
        <v>320.2</v>
      </c>
      <c r="AT266" s="35">
        <f t="shared" si="75"/>
        <v>-89.981818181818142</v>
      </c>
      <c r="AU266" s="35">
        <v>88.9</v>
      </c>
      <c r="AV266" s="35">
        <v>12.6</v>
      </c>
      <c r="AW266" s="35">
        <v>109.2</v>
      </c>
      <c r="AX266" s="35">
        <v>84.1</v>
      </c>
      <c r="AY266" s="35">
        <v>85.3</v>
      </c>
      <c r="AZ266" s="35">
        <v>20.7</v>
      </c>
      <c r="BA266" s="35">
        <f t="shared" si="76"/>
        <v>-80.599999999999994</v>
      </c>
      <c r="BB266" s="86"/>
      <c r="BC266" s="35">
        <f t="shared" si="77"/>
        <v>0</v>
      </c>
      <c r="BD266" s="35">
        <v>0</v>
      </c>
      <c r="BE266" s="35">
        <f t="shared" si="78"/>
        <v>0</v>
      </c>
      <c r="BF266" s="35"/>
      <c r="BG266" s="35">
        <f t="shared" si="79"/>
        <v>0</v>
      </c>
      <c r="BH266" s="86"/>
      <c r="BI266" s="86"/>
      <c r="BJ266" s="86"/>
      <c r="BK266" s="86"/>
      <c r="BL266" s="86"/>
      <c r="BM266" s="86"/>
      <c r="BN266" s="35">
        <f t="shared" si="81"/>
        <v>0</v>
      </c>
      <c r="BO266" s="70"/>
      <c r="BP266" s="1"/>
      <c r="BQ266" s="1"/>
      <c r="BR266" s="1"/>
      <c r="BS266" s="1"/>
      <c r="BT266" s="1"/>
      <c r="BU266" s="1"/>
      <c r="BV266" s="1"/>
      <c r="BW266" s="1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10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10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10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10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10"/>
      <c r="HD266" s="9"/>
      <c r="HE266" s="9"/>
    </row>
    <row r="267" spans="1:213" s="2" customFormat="1" ht="17.149999999999999" customHeight="1">
      <c r="A267" s="14" t="s">
        <v>251</v>
      </c>
      <c r="B267" s="64">
        <v>0</v>
      </c>
      <c r="C267" s="64">
        <v>0</v>
      </c>
      <c r="D267" s="4">
        <f t="shared" si="70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1091.4000000000001</v>
      </c>
      <c r="O267" s="35">
        <v>1099.8</v>
      </c>
      <c r="P267" s="4">
        <f t="shared" si="71"/>
        <v>1.0076965365585486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5" t="s">
        <v>380</v>
      </c>
      <c r="W267" s="5" t="s">
        <v>380</v>
      </c>
      <c r="X267" s="5" t="s">
        <v>380</v>
      </c>
      <c r="Y267" s="5" t="s">
        <v>380</v>
      </c>
      <c r="Z267" s="5">
        <v>455</v>
      </c>
      <c r="AA267" s="5">
        <v>460</v>
      </c>
      <c r="AB267" s="4">
        <f t="shared" si="72"/>
        <v>1.0109890109890109</v>
      </c>
      <c r="AC267" s="5">
        <v>20</v>
      </c>
      <c r="AD267" s="5" t="s">
        <v>360</v>
      </c>
      <c r="AE267" s="5" t="s">
        <v>360</v>
      </c>
      <c r="AF267" s="5" t="s">
        <v>360</v>
      </c>
      <c r="AG267" s="5" t="s">
        <v>360</v>
      </c>
      <c r="AH267" s="5" t="s">
        <v>360</v>
      </c>
      <c r="AI267" s="5" t="s">
        <v>360</v>
      </c>
      <c r="AJ267" s="5" t="s">
        <v>360</v>
      </c>
      <c r="AK267" s="5" t="s">
        <v>360</v>
      </c>
      <c r="AL267" s="5" t="s">
        <v>360</v>
      </c>
      <c r="AM267" s="5" t="s">
        <v>360</v>
      </c>
      <c r="AN267" s="5" t="s">
        <v>360</v>
      </c>
      <c r="AO267" s="5" t="s">
        <v>360</v>
      </c>
      <c r="AP267" s="43">
        <f t="shared" si="80"/>
        <v>1.0093427737737799</v>
      </c>
      <c r="AQ267" s="44">
        <v>1377</v>
      </c>
      <c r="AR267" s="35">
        <f t="shared" si="73"/>
        <v>751.09090909090912</v>
      </c>
      <c r="AS267" s="35">
        <f t="shared" si="74"/>
        <v>758.1</v>
      </c>
      <c r="AT267" s="35">
        <f t="shared" si="75"/>
        <v>7.0090909090909008</v>
      </c>
      <c r="AU267" s="35">
        <v>28.1</v>
      </c>
      <c r="AV267" s="35">
        <v>157.6</v>
      </c>
      <c r="AW267" s="35">
        <v>230.5</v>
      </c>
      <c r="AX267" s="35">
        <v>111.1</v>
      </c>
      <c r="AY267" s="35">
        <v>159.4</v>
      </c>
      <c r="AZ267" s="35"/>
      <c r="BA267" s="35">
        <f t="shared" si="76"/>
        <v>71.400000000000006</v>
      </c>
      <c r="BB267" s="86"/>
      <c r="BC267" s="35">
        <f t="shared" si="77"/>
        <v>71.400000000000006</v>
      </c>
      <c r="BD267" s="35">
        <v>0</v>
      </c>
      <c r="BE267" s="35">
        <f t="shared" si="78"/>
        <v>71.400000000000006</v>
      </c>
      <c r="BF267" s="35"/>
      <c r="BG267" s="35">
        <f t="shared" si="79"/>
        <v>71.400000000000006</v>
      </c>
      <c r="BH267" s="86"/>
      <c r="BI267" s="86"/>
      <c r="BJ267" s="86"/>
      <c r="BK267" s="86"/>
      <c r="BL267" s="86"/>
      <c r="BM267" s="86"/>
      <c r="BN267" s="35">
        <f t="shared" si="81"/>
        <v>71.400000000000006</v>
      </c>
      <c r="BO267" s="70"/>
      <c r="BP267" s="1"/>
      <c r="BQ267" s="1"/>
      <c r="BR267" s="1"/>
      <c r="BS267" s="1"/>
      <c r="BT267" s="1"/>
      <c r="BU267" s="1"/>
      <c r="BV267" s="1"/>
      <c r="BW267" s="1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10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10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10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10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10"/>
      <c r="HD267" s="9"/>
      <c r="HE267" s="9"/>
    </row>
    <row r="268" spans="1:213" s="2" customFormat="1" ht="17.149999999999999" customHeight="1">
      <c r="A268" s="14" t="s">
        <v>252</v>
      </c>
      <c r="B268" s="64">
        <v>0</v>
      </c>
      <c r="C268" s="64">
        <v>0</v>
      </c>
      <c r="D268" s="4">
        <f t="shared" si="70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5628.6</v>
      </c>
      <c r="O268" s="35">
        <v>6055</v>
      </c>
      <c r="P268" s="4">
        <f t="shared" si="71"/>
        <v>1.0757559606296414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5" t="s">
        <v>380</v>
      </c>
      <c r="W268" s="5" t="s">
        <v>380</v>
      </c>
      <c r="X268" s="5" t="s">
        <v>380</v>
      </c>
      <c r="Y268" s="5" t="s">
        <v>380</v>
      </c>
      <c r="Z268" s="5">
        <v>490</v>
      </c>
      <c r="AA268" s="5">
        <v>511</v>
      </c>
      <c r="AB268" s="4">
        <f t="shared" si="72"/>
        <v>1.0428571428571429</v>
      </c>
      <c r="AC268" s="5">
        <v>20</v>
      </c>
      <c r="AD268" s="5" t="s">
        <v>360</v>
      </c>
      <c r="AE268" s="5" t="s">
        <v>360</v>
      </c>
      <c r="AF268" s="5" t="s">
        <v>360</v>
      </c>
      <c r="AG268" s="5" t="s">
        <v>360</v>
      </c>
      <c r="AH268" s="5" t="s">
        <v>360</v>
      </c>
      <c r="AI268" s="5" t="s">
        <v>360</v>
      </c>
      <c r="AJ268" s="5" t="s">
        <v>360</v>
      </c>
      <c r="AK268" s="5" t="s">
        <v>360</v>
      </c>
      <c r="AL268" s="5" t="s">
        <v>360</v>
      </c>
      <c r="AM268" s="5" t="s">
        <v>360</v>
      </c>
      <c r="AN268" s="5" t="s">
        <v>360</v>
      </c>
      <c r="AO268" s="5" t="s">
        <v>360</v>
      </c>
      <c r="AP268" s="43">
        <f t="shared" si="80"/>
        <v>1.0527169348830152</v>
      </c>
      <c r="AQ268" s="44">
        <v>985</v>
      </c>
      <c r="AR268" s="35">
        <f t="shared" si="73"/>
        <v>537.27272727272725</v>
      </c>
      <c r="AS268" s="35">
        <f t="shared" si="74"/>
        <v>565.6</v>
      </c>
      <c r="AT268" s="35">
        <f t="shared" si="75"/>
        <v>28.327272727272771</v>
      </c>
      <c r="AU268" s="35">
        <v>73.5</v>
      </c>
      <c r="AV268" s="35">
        <v>82.4</v>
      </c>
      <c r="AW268" s="35">
        <v>145</v>
      </c>
      <c r="AX268" s="35">
        <v>102.3</v>
      </c>
      <c r="AY268" s="35">
        <v>18.899999999999999</v>
      </c>
      <c r="AZ268" s="35">
        <v>28.3</v>
      </c>
      <c r="BA268" s="35">
        <f t="shared" si="76"/>
        <v>115.2</v>
      </c>
      <c r="BB268" s="86"/>
      <c r="BC268" s="35">
        <f t="shared" si="77"/>
        <v>115.2</v>
      </c>
      <c r="BD268" s="35">
        <v>0</v>
      </c>
      <c r="BE268" s="35">
        <f t="shared" si="78"/>
        <v>115.2</v>
      </c>
      <c r="BF268" s="35"/>
      <c r="BG268" s="35">
        <f t="shared" si="79"/>
        <v>115.2</v>
      </c>
      <c r="BH268" s="86"/>
      <c r="BI268" s="86"/>
      <c r="BJ268" s="86"/>
      <c r="BK268" s="86"/>
      <c r="BL268" s="86"/>
      <c r="BM268" s="86"/>
      <c r="BN268" s="35">
        <f t="shared" si="81"/>
        <v>115.2</v>
      </c>
      <c r="BO268" s="70"/>
      <c r="BP268" s="1"/>
      <c r="BQ268" s="1"/>
      <c r="BR268" s="1"/>
      <c r="BS268" s="1"/>
      <c r="BT268" s="1"/>
      <c r="BU268" s="1"/>
      <c r="BV268" s="1"/>
      <c r="BW268" s="1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10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10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10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10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10"/>
      <c r="HD268" s="9"/>
      <c r="HE268" s="9"/>
    </row>
    <row r="269" spans="1:213" s="2" customFormat="1" ht="17.149999999999999" customHeight="1">
      <c r="A269" s="14" t="s">
        <v>253</v>
      </c>
      <c r="B269" s="64">
        <v>5503</v>
      </c>
      <c r="C269" s="64">
        <v>5613.7</v>
      </c>
      <c r="D269" s="4">
        <f t="shared" si="70"/>
        <v>1.020116300199891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2452</v>
      </c>
      <c r="O269" s="35">
        <v>1680.8</v>
      </c>
      <c r="P269" s="4">
        <f t="shared" si="71"/>
        <v>0.68548123980424147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5" t="s">
        <v>380</v>
      </c>
      <c r="W269" s="5" t="s">
        <v>380</v>
      </c>
      <c r="X269" s="5" t="s">
        <v>380</v>
      </c>
      <c r="Y269" s="5" t="s">
        <v>380</v>
      </c>
      <c r="Z269" s="5">
        <v>1118</v>
      </c>
      <c r="AA269" s="5">
        <v>1311</v>
      </c>
      <c r="AB269" s="4">
        <f t="shared" si="72"/>
        <v>1.1726296958855098</v>
      </c>
      <c r="AC269" s="5">
        <v>20</v>
      </c>
      <c r="AD269" s="5" t="s">
        <v>360</v>
      </c>
      <c r="AE269" s="5" t="s">
        <v>360</v>
      </c>
      <c r="AF269" s="5" t="s">
        <v>360</v>
      </c>
      <c r="AG269" s="5" t="s">
        <v>360</v>
      </c>
      <c r="AH269" s="5" t="s">
        <v>360</v>
      </c>
      <c r="AI269" s="5" t="s">
        <v>360</v>
      </c>
      <c r="AJ269" s="5" t="s">
        <v>360</v>
      </c>
      <c r="AK269" s="5" t="s">
        <v>360</v>
      </c>
      <c r="AL269" s="5" t="s">
        <v>360</v>
      </c>
      <c r="AM269" s="5" t="s">
        <v>360</v>
      </c>
      <c r="AN269" s="5" t="s">
        <v>360</v>
      </c>
      <c r="AO269" s="5" t="s">
        <v>360</v>
      </c>
      <c r="AP269" s="43">
        <f t="shared" si="80"/>
        <v>0.93917333810654402</v>
      </c>
      <c r="AQ269" s="44">
        <v>2172</v>
      </c>
      <c r="AR269" s="35">
        <f t="shared" si="73"/>
        <v>1184.7272727272727</v>
      </c>
      <c r="AS269" s="35">
        <f t="shared" si="74"/>
        <v>1112.7</v>
      </c>
      <c r="AT269" s="35">
        <f t="shared" si="75"/>
        <v>-72.027272727272702</v>
      </c>
      <c r="AU269" s="35">
        <v>251</v>
      </c>
      <c r="AV269" s="35">
        <v>134</v>
      </c>
      <c r="AW269" s="35">
        <v>225.1</v>
      </c>
      <c r="AX269" s="35">
        <v>220.9</v>
      </c>
      <c r="AY269" s="35">
        <v>86</v>
      </c>
      <c r="AZ269" s="35">
        <v>74</v>
      </c>
      <c r="BA269" s="35">
        <f t="shared" si="76"/>
        <v>121.7</v>
      </c>
      <c r="BB269" s="86"/>
      <c r="BC269" s="35">
        <f t="shared" si="77"/>
        <v>121.7</v>
      </c>
      <c r="BD269" s="35">
        <v>0</v>
      </c>
      <c r="BE269" s="35">
        <f t="shared" si="78"/>
        <v>121.7</v>
      </c>
      <c r="BF269" s="35"/>
      <c r="BG269" s="35">
        <f t="shared" si="79"/>
        <v>121.7</v>
      </c>
      <c r="BH269" s="86"/>
      <c r="BI269" s="86"/>
      <c r="BJ269" s="86"/>
      <c r="BK269" s="86"/>
      <c r="BL269" s="86"/>
      <c r="BM269" s="86"/>
      <c r="BN269" s="35">
        <f t="shared" si="81"/>
        <v>121.7</v>
      </c>
      <c r="BO269" s="70"/>
      <c r="BP269" s="1"/>
      <c r="BQ269" s="1"/>
      <c r="BR269" s="1"/>
      <c r="BS269" s="1"/>
      <c r="BT269" s="1"/>
      <c r="BU269" s="1"/>
      <c r="BV269" s="1"/>
      <c r="BW269" s="1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10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10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10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10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10"/>
      <c r="HD269" s="9"/>
      <c r="HE269" s="9"/>
    </row>
    <row r="270" spans="1:213" s="2" customFormat="1" ht="17.149999999999999" customHeight="1">
      <c r="A270" s="14" t="s">
        <v>254</v>
      </c>
      <c r="B270" s="64">
        <v>65113</v>
      </c>
      <c r="C270" s="64">
        <v>64517.1</v>
      </c>
      <c r="D270" s="4">
        <f t="shared" si="70"/>
        <v>0.99084821771382059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6625.1</v>
      </c>
      <c r="O270" s="35">
        <v>4855.8999999999996</v>
      </c>
      <c r="P270" s="4">
        <f t="shared" si="71"/>
        <v>0.73295497426453926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5" t="s">
        <v>380</v>
      </c>
      <c r="W270" s="5" t="s">
        <v>380</v>
      </c>
      <c r="X270" s="5" t="s">
        <v>380</v>
      </c>
      <c r="Y270" s="5" t="s">
        <v>380</v>
      </c>
      <c r="Z270" s="5">
        <v>583</v>
      </c>
      <c r="AA270" s="5">
        <v>587</v>
      </c>
      <c r="AB270" s="4">
        <f t="shared" si="72"/>
        <v>1.0068610634648369</v>
      </c>
      <c r="AC270" s="5">
        <v>20</v>
      </c>
      <c r="AD270" s="5" t="s">
        <v>360</v>
      </c>
      <c r="AE270" s="5" t="s">
        <v>360</v>
      </c>
      <c r="AF270" s="5" t="s">
        <v>360</v>
      </c>
      <c r="AG270" s="5" t="s">
        <v>360</v>
      </c>
      <c r="AH270" s="5" t="s">
        <v>360</v>
      </c>
      <c r="AI270" s="5" t="s">
        <v>360</v>
      </c>
      <c r="AJ270" s="5" t="s">
        <v>360</v>
      </c>
      <c r="AK270" s="5" t="s">
        <v>360</v>
      </c>
      <c r="AL270" s="5" t="s">
        <v>360</v>
      </c>
      <c r="AM270" s="5" t="s">
        <v>360</v>
      </c>
      <c r="AN270" s="5" t="s">
        <v>360</v>
      </c>
      <c r="AO270" s="5" t="s">
        <v>360</v>
      </c>
      <c r="AP270" s="43">
        <f t="shared" si="80"/>
        <v>0.88334581873681384</v>
      </c>
      <c r="AQ270" s="44">
        <v>2238</v>
      </c>
      <c r="AR270" s="35">
        <f t="shared" si="73"/>
        <v>1220.7272727272727</v>
      </c>
      <c r="AS270" s="35">
        <f t="shared" si="74"/>
        <v>1078.3</v>
      </c>
      <c r="AT270" s="35">
        <f t="shared" si="75"/>
        <v>-142.42727272727279</v>
      </c>
      <c r="AU270" s="35">
        <v>115.7</v>
      </c>
      <c r="AV270" s="35">
        <v>151.9</v>
      </c>
      <c r="AW270" s="35">
        <v>235.7</v>
      </c>
      <c r="AX270" s="35">
        <v>232.7</v>
      </c>
      <c r="AY270" s="35">
        <v>136.4</v>
      </c>
      <c r="AZ270" s="35">
        <v>5.0999999999999996</v>
      </c>
      <c r="BA270" s="35">
        <f t="shared" si="76"/>
        <v>200.8</v>
      </c>
      <c r="BB270" s="86"/>
      <c r="BC270" s="35">
        <f t="shared" si="77"/>
        <v>200.8</v>
      </c>
      <c r="BD270" s="35">
        <v>0</v>
      </c>
      <c r="BE270" s="35">
        <f t="shared" si="78"/>
        <v>200.8</v>
      </c>
      <c r="BF270" s="35"/>
      <c r="BG270" s="35">
        <f t="shared" si="79"/>
        <v>200.8</v>
      </c>
      <c r="BH270" s="86"/>
      <c r="BI270" s="86"/>
      <c r="BJ270" s="86"/>
      <c r="BK270" s="86"/>
      <c r="BL270" s="86"/>
      <c r="BM270" s="86"/>
      <c r="BN270" s="35">
        <f t="shared" si="81"/>
        <v>200.8</v>
      </c>
      <c r="BO270" s="70"/>
      <c r="BP270" s="1"/>
      <c r="BQ270" s="1"/>
      <c r="BR270" s="1"/>
      <c r="BS270" s="1"/>
      <c r="BT270" s="1"/>
      <c r="BU270" s="1"/>
      <c r="BV270" s="1"/>
      <c r="BW270" s="1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10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10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10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10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10"/>
      <c r="HD270" s="9"/>
      <c r="HE270" s="9"/>
    </row>
    <row r="271" spans="1:213" s="2" customFormat="1" ht="17.149999999999999" customHeight="1">
      <c r="A271" s="14" t="s">
        <v>255</v>
      </c>
      <c r="B271" s="64">
        <v>21161</v>
      </c>
      <c r="C271" s="64">
        <v>21828.3</v>
      </c>
      <c r="D271" s="4">
        <f t="shared" si="70"/>
        <v>1.0315344265393884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3438.2</v>
      </c>
      <c r="O271" s="35">
        <v>3179</v>
      </c>
      <c r="P271" s="4">
        <f t="shared" si="71"/>
        <v>0.92461171543249376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5" t="s">
        <v>380</v>
      </c>
      <c r="W271" s="5" t="s">
        <v>380</v>
      </c>
      <c r="X271" s="5" t="s">
        <v>380</v>
      </c>
      <c r="Y271" s="5" t="s">
        <v>380</v>
      </c>
      <c r="Z271" s="5">
        <v>146</v>
      </c>
      <c r="AA271" s="5">
        <v>148</v>
      </c>
      <c r="AB271" s="4">
        <f t="shared" si="72"/>
        <v>1.0136986301369864</v>
      </c>
      <c r="AC271" s="5">
        <v>20</v>
      </c>
      <c r="AD271" s="5" t="s">
        <v>360</v>
      </c>
      <c r="AE271" s="5" t="s">
        <v>360</v>
      </c>
      <c r="AF271" s="5" t="s">
        <v>360</v>
      </c>
      <c r="AG271" s="5" t="s">
        <v>360</v>
      </c>
      <c r="AH271" s="5" t="s">
        <v>360</v>
      </c>
      <c r="AI271" s="5" t="s">
        <v>360</v>
      </c>
      <c r="AJ271" s="5" t="s">
        <v>360</v>
      </c>
      <c r="AK271" s="5" t="s">
        <v>360</v>
      </c>
      <c r="AL271" s="5" t="s">
        <v>360</v>
      </c>
      <c r="AM271" s="5" t="s">
        <v>360</v>
      </c>
      <c r="AN271" s="5" t="s">
        <v>360</v>
      </c>
      <c r="AO271" s="5" t="s">
        <v>360</v>
      </c>
      <c r="AP271" s="43">
        <f t="shared" si="80"/>
        <v>0.976086200979701</v>
      </c>
      <c r="AQ271" s="44">
        <v>276</v>
      </c>
      <c r="AR271" s="35">
        <f t="shared" si="73"/>
        <v>150.54545454545453</v>
      </c>
      <c r="AS271" s="35">
        <f t="shared" si="74"/>
        <v>146.9</v>
      </c>
      <c r="AT271" s="35">
        <f t="shared" si="75"/>
        <v>-3.6454545454545269</v>
      </c>
      <c r="AU271" s="35">
        <v>26.8</v>
      </c>
      <c r="AV271" s="35">
        <v>27.8</v>
      </c>
      <c r="AW271" s="35">
        <v>25.1</v>
      </c>
      <c r="AX271" s="35">
        <v>17.2</v>
      </c>
      <c r="AY271" s="35">
        <v>27.9</v>
      </c>
      <c r="AZ271" s="35"/>
      <c r="BA271" s="35">
        <f t="shared" si="76"/>
        <v>22.1</v>
      </c>
      <c r="BB271" s="86"/>
      <c r="BC271" s="35">
        <f t="shared" si="77"/>
        <v>22.1</v>
      </c>
      <c r="BD271" s="35">
        <v>0</v>
      </c>
      <c r="BE271" s="35">
        <f t="shared" si="78"/>
        <v>22.1</v>
      </c>
      <c r="BF271" s="35"/>
      <c r="BG271" s="35">
        <f t="shared" si="79"/>
        <v>22.1</v>
      </c>
      <c r="BH271" s="86"/>
      <c r="BI271" s="86"/>
      <c r="BJ271" s="86"/>
      <c r="BK271" s="86"/>
      <c r="BL271" s="86"/>
      <c r="BM271" s="86"/>
      <c r="BN271" s="35">
        <f t="shared" si="81"/>
        <v>22.1</v>
      </c>
      <c r="BO271" s="70"/>
      <c r="BP271" s="1"/>
      <c r="BQ271" s="1"/>
      <c r="BR271" s="1"/>
      <c r="BS271" s="1"/>
      <c r="BT271" s="1"/>
      <c r="BU271" s="1"/>
      <c r="BV271" s="1"/>
      <c r="BW271" s="1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10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10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10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10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10"/>
      <c r="HD271" s="9"/>
      <c r="HE271" s="9"/>
    </row>
    <row r="272" spans="1:213" s="2" customFormat="1" ht="17.149999999999999" customHeight="1">
      <c r="A272" s="18" t="s">
        <v>256</v>
      </c>
      <c r="B272" s="6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35"/>
      <c r="BE272" s="35"/>
      <c r="BF272" s="35"/>
      <c r="BG272" s="35"/>
      <c r="BH272" s="86"/>
      <c r="BI272" s="86"/>
      <c r="BJ272" s="86"/>
      <c r="BK272" s="86"/>
      <c r="BL272" s="86"/>
      <c r="BM272" s="86"/>
      <c r="BN272" s="35"/>
      <c r="BO272" s="70"/>
      <c r="BP272" s="1"/>
      <c r="BQ272" s="1"/>
      <c r="BR272" s="1"/>
      <c r="BS272" s="1"/>
      <c r="BT272" s="1"/>
      <c r="BU272" s="1"/>
      <c r="BV272" s="1"/>
      <c r="BW272" s="1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10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10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10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10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10"/>
      <c r="HD272" s="9"/>
      <c r="HE272" s="9"/>
    </row>
    <row r="273" spans="1:213" s="2" customFormat="1" ht="17.149999999999999" customHeight="1">
      <c r="A273" s="14" t="s">
        <v>257</v>
      </c>
      <c r="B273" s="64">
        <v>5767</v>
      </c>
      <c r="C273" s="64">
        <v>7320</v>
      </c>
      <c r="D273" s="4">
        <f t="shared" si="70"/>
        <v>1.2069290792439742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1792.1</v>
      </c>
      <c r="O273" s="35">
        <v>1978.2</v>
      </c>
      <c r="P273" s="4">
        <f t="shared" si="71"/>
        <v>1.1038446515261426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5" t="s">
        <v>380</v>
      </c>
      <c r="W273" s="5" t="s">
        <v>380</v>
      </c>
      <c r="X273" s="5" t="s">
        <v>380</v>
      </c>
      <c r="Y273" s="5" t="s">
        <v>380</v>
      </c>
      <c r="Z273" s="5">
        <v>5</v>
      </c>
      <c r="AA273" s="5">
        <v>8</v>
      </c>
      <c r="AB273" s="4">
        <f t="shared" si="72"/>
        <v>1.24</v>
      </c>
      <c r="AC273" s="5">
        <v>20</v>
      </c>
      <c r="AD273" s="5" t="s">
        <v>360</v>
      </c>
      <c r="AE273" s="5" t="s">
        <v>360</v>
      </c>
      <c r="AF273" s="5" t="s">
        <v>360</v>
      </c>
      <c r="AG273" s="5" t="s">
        <v>360</v>
      </c>
      <c r="AH273" s="5" t="s">
        <v>360</v>
      </c>
      <c r="AI273" s="5" t="s">
        <v>360</v>
      </c>
      <c r="AJ273" s="5" t="s">
        <v>360</v>
      </c>
      <c r="AK273" s="5" t="s">
        <v>360</v>
      </c>
      <c r="AL273" s="5" t="s">
        <v>360</v>
      </c>
      <c r="AM273" s="5" t="s">
        <v>360</v>
      </c>
      <c r="AN273" s="5" t="s">
        <v>360</v>
      </c>
      <c r="AO273" s="5" t="s">
        <v>360</v>
      </c>
      <c r="AP273" s="43">
        <f t="shared" si="80"/>
        <v>1.1758119650387271</v>
      </c>
      <c r="AQ273" s="44">
        <v>94</v>
      </c>
      <c r="AR273" s="35">
        <f t="shared" si="73"/>
        <v>51.272727272727266</v>
      </c>
      <c r="AS273" s="35">
        <f t="shared" si="74"/>
        <v>60.3</v>
      </c>
      <c r="AT273" s="35">
        <f t="shared" si="75"/>
        <v>9.0272727272727309</v>
      </c>
      <c r="AU273" s="35">
        <v>5.8</v>
      </c>
      <c r="AV273" s="35">
        <v>10.9</v>
      </c>
      <c r="AW273" s="35">
        <v>15.9</v>
      </c>
      <c r="AX273" s="35">
        <v>7.2</v>
      </c>
      <c r="AY273" s="35">
        <v>6.9</v>
      </c>
      <c r="AZ273" s="35"/>
      <c r="BA273" s="35">
        <f t="shared" si="76"/>
        <v>13.6</v>
      </c>
      <c r="BB273" s="86"/>
      <c r="BC273" s="35">
        <f t="shared" si="77"/>
        <v>13.6</v>
      </c>
      <c r="BD273" s="35">
        <v>0</v>
      </c>
      <c r="BE273" s="35">
        <f t="shared" si="78"/>
        <v>13.6</v>
      </c>
      <c r="BF273" s="35"/>
      <c r="BG273" s="35">
        <f t="shared" si="79"/>
        <v>13.6</v>
      </c>
      <c r="BH273" s="86"/>
      <c r="BI273" s="86"/>
      <c r="BJ273" s="86"/>
      <c r="BK273" s="86"/>
      <c r="BL273" s="86"/>
      <c r="BM273" s="86"/>
      <c r="BN273" s="35">
        <f t="shared" si="81"/>
        <v>13.6</v>
      </c>
      <c r="BO273" s="70"/>
      <c r="BP273" s="1"/>
      <c r="BQ273" s="1"/>
      <c r="BR273" s="1"/>
      <c r="BS273" s="1"/>
      <c r="BT273" s="1"/>
      <c r="BU273" s="1"/>
      <c r="BV273" s="1"/>
      <c r="BW273" s="1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10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10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10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10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10"/>
      <c r="HD273" s="9"/>
      <c r="HE273" s="9"/>
    </row>
    <row r="274" spans="1:213" s="2" customFormat="1" ht="17.149999999999999" customHeight="1">
      <c r="A274" s="14" t="s">
        <v>258</v>
      </c>
      <c r="B274" s="64">
        <v>0</v>
      </c>
      <c r="C274" s="64">
        <v>0</v>
      </c>
      <c r="D274" s="4">
        <f t="shared" si="70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886</v>
      </c>
      <c r="O274" s="35">
        <v>822.4</v>
      </c>
      <c r="P274" s="4">
        <f t="shared" si="71"/>
        <v>0.92821670428893899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5" t="s">
        <v>380</v>
      </c>
      <c r="W274" s="5" t="s">
        <v>380</v>
      </c>
      <c r="X274" s="5" t="s">
        <v>380</v>
      </c>
      <c r="Y274" s="5" t="s">
        <v>380</v>
      </c>
      <c r="Z274" s="5">
        <v>63</v>
      </c>
      <c r="AA274" s="5">
        <v>63</v>
      </c>
      <c r="AB274" s="4">
        <f t="shared" si="72"/>
        <v>1</v>
      </c>
      <c r="AC274" s="5">
        <v>20</v>
      </c>
      <c r="AD274" s="5" t="s">
        <v>360</v>
      </c>
      <c r="AE274" s="5" t="s">
        <v>360</v>
      </c>
      <c r="AF274" s="5" t="s">
        <v>360</v>
      </c>
      <c r="AG274" s="5" t="s">
        <v>360</v>
      </c>
      <c r="AH274" s="5" t="s">
        <v>360</v>
      </c>
      <c r="AI274" s="5" t="s">
        <v>360</v>
      </c>
      <c r="AJ274" s="5" t="s">
        <v>360</v>
      </c>
      <c r="AK274" s="5" t="s">
        <v>360</v>
      </c>
      <c r="AL274" s="5" t="s">
        <v>360</v>
      </c>
      <c r="AM274" s="5" t="s">
        <v>360</v>
      </c>
      <c r="AN274" s="5" t="s">
        <v>360</v>
      </c>
      <c r="AO274" s="5" t="s">
        <v>360</v>
      </c>
      <c r="AP274" s="43">
        <f t="shared" si="80"/>
        <v>0.96410835214446955</v>
      </c>
      <c r="AQ274" s="44">
        <v>531</v>
      </c>
      <c r="AR274" s="35">
        <f t="shared" si="73"/>
        <v>289.63636363636363</v>
      </c>
      <c r="AS274" s="35">
        <f t="shared" si="74"/>
        <v>279.2</v>
      </c>
      <c r="AT274" s="35">
        <f t="shared" si="75"/>
        <v>-10.436363636363637</v>
      </c>
      <c r="AU274" s="35">
        <v>42.9</v>
      </c>
      <c r="AV274" s="35">
        <v>50</v>
      </c>
      <c r="AW274" s="35">
        <v>55.5</v>
      </c>
      <c r="AX274" s="35">
        <v>46.2</v>
      </c>
      <c r="AY274" s="35">
        <v>58.8</v>
      </c>
      <c r="AZ274" s="35"/>
      <c r="BA274" s="35">
        <f t="shared" si="76"/>
        <v>25.8</v>
      </c>
      <c r="BB274" s="86"/>
      <c r="BC274" s="35">
        <f t="shared" si="77"/>
        <v>25.8</v>
      </c>
      <c r="BD274" s="35">
        <v>0</v>
      </c>
      <c r="BE274" s="35">
        <f t="shared" si="78"/>
        <v>25.8</v>
      </c>
      <c r="BF274" s="35"/>
      <c r="BG274" s="35">
        <f t="shared" si="79"/>
        <v>25.8</v>
      </c>
      <c r="BH274" s="86"/>
      <c r="BI274" s="86"/>
      <c r="BJ274" s="86"/>
      <c r="BK274" s="86"/>
      <c r="BL274" s="86"/>
      <c r="BM274" s="86"/>
      <c r="BN274" s="35">
        <f t="shared" si="81"/>
        <v>25.8</v>
      </c>
      <c r="BO274" s="70"/>
      <c r="BP274" s="1"/>
      <c r="BQ274" s="1"/>
      <c r="BR274" s="1"/>
      <c r="BS274" s="1"/>
      <c r="BT274" s="1"/>
      <c r="BU274" s="1"/>
      <c r="BV274" s="1"/>
      <c r="BW274" s="1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10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10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10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10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10"/>
      <c r="HD274" s="9"/>
      <c r="HE274" s="9"/>
    </row>
    <row r="275" spans="1:213" s="2" customFormat="1" ht="17.149999999999999" customHeight="1">
      <c r="A275" s="14" t="s">
        <v>259</v>
      </c>
      <c r="B275" s="64">
        <v>0</v>
      </c>
      <c r="C275" s="64">
        <v>0</v>
      </c>
      <c r="D275" s="4">
        <f t="shared" si="70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1457.7</v>
      </c>
      <c r="O275" s="35">
        <v>1896.1</v>
      </c>
      <c r="P275" s="4">
        <f t="shared" si="71"/>
        <v>1.2100747753310008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5" t="s">
        <v>380</v>
      </c>
      <c r="W275" s="5" t="s">
        <v>380</v>
      </c>
      <c r="X275" s="5" t="s">
        <v>380</v>
      </c>
      <c r="Y275" s="5" t="s">
        <v>380</v>
      </c>
      <c r="Z275" s="5">
        <v>206</v>
      </c>
      <c r="AA275" s="5">
        <v>226</v>
      </c>
      <c r="AB275" s="4">
        <f t="shared" si="72"/>
        <v>1.0970873786407767</v>
      </c>
      <c r="AC275" s="5">
        <v>20</v>
      </c>
      <c r="AD275" s="5" t="s">
        <v>360</v>
      </c>
      <c r="AE275" s="5" t="s">
        <v>360</v>
      </c>
      <c r="AF275" s="5" t="s">
        <v>360</v>
      </c>
      <c r="AG275" s="5" t="s">
        <v>360</v>
      </c>
      <c r="AH275" s="5" t="s">
        <v>360</v>
      </c>
      <c r="AI275" s="5" t="s">
        <v>360</v>
      </c>
      <c r="AJ275" s="5" t="s">
        <v>360</v>
      </c>
      <c r="AK275" s="5" t="s">
        <v>360</v>
      </c>
      <c r="AL275" s="5" t="s">
        <v>360</v>
      </c>
      <c r="AM275" s="5" t="s">
        <v>360</v>
      </c>
      <c r="AN275" s="5" t="s">
        <v>360</v>
      </c>
      <c r="AO275" s="5" t="s">
        <v>360</v>
      </c>
      <c r="AP275" s="43">
        <f t="shared" si="80"/>
        <v>1.1535810769858887</v>
      </c>
      <c r="AQ275" s="44">
        <v>515</v>
      </c>
      <c r="AR275" s="35">
        <f t="shared" si="73"/>
        <v>280.90909090909093</v>
      </c>
      <c r="AS275" s="35">
        <f t="shared" si="74"/>
        <v>324.10000000000002</v>
      </c>
      <c r="AT275" s="35">
        <f t="shared" si="75"/>
        <v>43.190909090909088</v>
      </c>
      <c r="AU275" s="35">
        <v>60.9</v>
      </c>
      <c r="AV275" s="35">
        <v>44.5</v>
      </c>
      <c r="AW275" s="35">
        <v>38.1</v>
      </c>
      <c r="AX275" s="35">
        <v>49.4</v>
      </c>
      <c r="AY275" s="35">
        <v>60.9</v>
      </c>
      <c r="AZ275" s="35"/>
      <c r="BA275" s="35">
        <f t="shared" si="76"/>
        <v>70.3</v>
      </c>
      <c r="BB275" s="86"/>
      <c r="BC275" s="35">
        <f t="shared" si="77"/>
        <v>70.3</v>
      </c>
      <c r="BD275" s="35">
        <v>0</v>
      </c>
      <c r="BE275" s="35">
        <f t="shared" si="78"/>
        <v>70.3</v>
      </c>
      <c r="BF275" s="35"/>
      <c r="BG275" s="35">
        <f t="shared" si="79"/>
        <v>70.3</v>
      </c>
      <c r="BH275" s="86"/>
      <c r="BI275" s="86"/>
      <c r="BJ275" s="86"/>
      <c r="BK275" s="86"/>
      <c r="BL275" s="86"/>
      <c r="BM275" s="86"/>
      <c r="BN275" s="35">
        <f t="shared" si="81"/>
        <v>70.3</v>
      </c>
      <c r="BO275" s="70"/>
      <c r="BP275" s="1"/>
      <c r="BQ275" s="1"/>
      <c r="BR275" s="1"/>
      <c r="BS275" s="1"/>
      <c r="BT275" s="1"/>
      <c r="BU275" s="1"/>
      <c r="BV275" s="1"/>
      <c r="BW275" s="1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10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10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10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10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10"/>
      <c r="HD275" s="9"/>
      <c r="HE275" s="9"/>
    </row>
    <row r="276" spans="1:213" s="2" customFormat="1" ht="17.149999999999999" customHeight="1">
      <c r="A276" s="14" t="s">
        <v>260</v>
      </c>
      <c r="B276" s="64">
        <v>0</v>
      </c>
      <c r="C276" s="64">
        <v>0</v>
      </c>
      <c r="D276" s="4">
        <f t="shared" si="70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812.9</v>
      </c>
      <c r="O276" s="35">
        <v>459.2</v>
      </c>
      <c r="P276" s="4">
        <f t="shared" si="71"/>
        <v>0.56489113052035922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5" t="s">
        <v>380</v>
      </c>
      <c r="W276" s="5" t="s">
        <v>380</v>
      </c>
      <c r="X276" s="5" t="s">
        <v>380</v>
      </c>
      <c r="Y276" s="5" t="s">
        <v>380</v>
      </c>
      <c r="Z276" s="5">
        <v>182</v>
      </c>
      <c r="AA276" s="5">
        <v>182</v>
      </c>
      <c r="AB276" s="4">
        <f t="shared" si="72"/>
        <v>1</v>
      </c>
      <c r="AC276" s="5">
        <v>20</v>
      </c>
      <c r="AD276" s="5" t="s">
        <v>360</v>
      </c>
      <c r="AE276" s="5" t="s">
        <v>360</v>
      </c>
      <c r="AF276" s="5" t="s">
        <v>360</v>
      </c>
      <c r="AG276" s="5" t="s">
        <v>360</v>
      </c>
      <c r="AH276" s="5" t="s">
        <v>360</v>
      </c>
      <c r="AI276" s="5" t="s">
        <v>360</v>
      </c>
      <c r="AJ276" s="5" t="s">
        <v>360</v>
      </c>
      <c r="AK276" s="5" t="s">
        <v>360</v>
      </c>
      <c r="AL276" s="5" t="s">
        <v>360</v>
      </c>
      <c r="AM276" s="5" t="s">
        <v>360</v>
      </c>
      <c r="AN276" s="5" t="s">
        <v>360</v>
      </c>
      <c r="AO276" s="5" t="s">
        <v>360</v>
      </c>
      <c r="AP276" s="43">
        <f t="shared" si="80"/>
        <v>0.78244556526017961</v>
      </c>
      <c r="AQ276" s="44">
        <v>1221</v>
      </c>
      <c r="AR276" s="35">
        <f t="shared" si="73"/>
        <v>666</v>
      </c>
      <c r="AS276" s="35">
        <f t="shared" si="74"/>
        <v>521.1</v>
      </c>
      <c r="AT276" s="35">
        <f t="shared" si="75"/>
        <v>-144.89999999999998</v>
      </c>
      <c r="AU276" s="35">
        <v>75.599999999999994</v>
      </c>
      <c r="AV276" s="35">
        <v>41.8</v>
      </c>
      <c r="AW276" s="35">
        <v>168.8</v>
      </c>
      <c r="AX276" s="35">
        <v>99.6</v>
      </c>
      <c r="AY276" s="35">
        <v>114.7</v>
      </c>
      <c r="AZ276" s="35"/>
      <c r="BA276" s="35">
        <f t="shared" si="76"/>
        <v>20.6</v>
      </c>
      <c r="BB276" s="86"/>
      <c r="BC276" s="35">
        <f t="shared" si="77"/>
        <v>20.6</v>
      </c>
      <c r="BD276" s="35">
        <v>0</v>
      </c>
      <c r="BE276" s="35">
        <f t="shared" si="78"/>
        <v>20.6</v>
      </c>
      <c r="BF276" s="35"/>
      <c r="BG276" s="35">
        <f t="shared" si="79"/>
        <v>20.6</v>
      </c>
      <c r="BH276" s="86"/>
      <c r="BI276" s="86"/>
      <c r="BJ276" s="86"/>
      <c r="BK276" s="86"/>
      <c r="BL276" s="86"/>
      <c r="BM276" s="86"/>
      <c r="BN276" s="35">
        <f t="shared" si="81"/>
        <v>20.6</v>
      </c>
      <c r="BO276" s="70"/>
      <c r="BP276" s="1"/>
      <c r="BQ276" s="1"/>
      <c r="BR276" s="1"/>
      <c r="BS276" s="1"/>
      <c r="BT276" s="1"/>
      <c r="BU276" s="1"/>
      <c r="BV276" s="1"/>
      <c r="BW276" s="1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10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10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10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10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10"/>
      <c r="HD276" s="9"/>
      <c r="HE276" s="9"/>
    </row>
    <row r="277" spans="1:213" s="2" customFormat="1" ht="17.149999999999999" customHeight="1">
      <c r="A277" s="14" t="s">
        <v>261</v>
      </c>
      <c r="B277" s="64">
        <v>1045</v>
      </c>
      <c r="C277" s="64">
        <v>830</v>
      </c>
      <c r="D277" s="4">
        <f t="shared" si="70"/>
        <v>0.79425837320574166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1151</v>
      </c>
      <c r="O277" s="35">
        <v>1914.3</v>
      </c>
      <c r="P277" s="4">
        <f t="shared" si="71"/>
        <v>1.2463162467419635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5" t="s">
        <v>380</v>
      </c>
      <c r="W277" s="5" t="s">
        <v>380</v>
      </c>
      <c r="X277" s="5" t="s">
        <v>380</v>
      </c>
      <c r="Y277" s="5" t="s">
        <v>380</v>
      </c>
      <c r="Z277" s="5">
        <v>81</v>
      </c>
      <c r="AA277" s="5">
        <v>82</v>
      </c>
      <c r="AB277" s="4">
        <f t="shared" si="72"/>
        <v>1.0123456790123457</v>
      </c>
      <c r="AC277" s="5">
        <v>20</v>
      </c>
      <c r="AD277" s="5" t="s">
        <v>360</v>
      </c>
      <c r="AE277" s="5" t="s">
        <v>360</v>
      </c>
      <c r="AF277" s="5" t="s">
        <v>360</v>
      </c>
      <c r="AG277" s="5" t="s">
        <v>360</v>
      </c>
      <c r="AH277" s="5" t="s">
        <v>360</v>
      </c>
      <c r="AI277" s="5" t="s">
        <v>360</v>
      </c>
      <c r="AJ277" s="5" t="s">
        <v>360</v>
      </c>
      <c r="AK277" s="5" t="s">
        <v>360</v>
      </c>
      <c r="AL277" s="5" t="s">
        <v>360</v>
      </c>
      <c r="AM277" s="5" t="s">
        <v>360</v>
      </c>
      <c r="AN277" s="5" t="s">
        <v>360</v>
      </c>
      <c r="AO277" s="5" t="s">
        <v>360</v>
      </c>
      <c r="AP277" s="43">
        <f t="shared" si="80"/>
        <v>1.0921006751358864</v>
      </c>
      <c r="AQ277" s="44">
        <v>684</v>
      </c>
      <c r="AR277" s="35">
        <f t="shared" si="73"/>
        <v>373.09090909090907</v>
      </c>
      <c r="AS277" s="35">
        <f t="shared" si="74"/>
        <v>407.5</v>
      </c>
      <c r="AT277" s="35">
        <f t="shared" si="75"/>
        <v>34.409090909090935</v>
      </c>
      <c r="AU277" s="35">
        <v>42.4</v>
      </c>
      <c r="AV277" s="35">
        <v>34.200000000000003</v>
      </c>
      <c r="AW277" s="35">
        <v>127.7</v>
      </c>
      <c r="AX277" s="35">
        <v>22.1</v>
      </c>
      <c r="AY277" s="35">
        <v>67.099999999999994</v>
      </c>
      <c r="AZ277" s="35"/>
      <c r="BA277" s="35">
        <f t="shared" si="76"/>
        <v>114</v>
      </c>
      <c r="BB277" s="86"/>
      <c r="BC277" s="35">
        <f t="shared" si="77"/>
        <v>114</v>
      </c>
      <c r="BD277" s="35">
        <v>0</v>
      </c>
      <c r="BE277" s="35">
        <f t="shared" si="78"/>
        <v>114</v>
      </c>
      <c r="BF277" s="35"/>
      <c r="BG277" s="35">
        <f t="shared" si="79"/>
        <v>114</v>
      </c>
      <c r="BH277" s="86"/>
      <c r="BI277" s="86"/>
      <c r="BJ277" s="86"/>
      <c r="BK277" s="86"/>
      <c r="BL277" s="86"/>
      <c r="BM277" s="86"/>
      <c r="BN277" s="35">
        <f t="shared" si="81"/>
        <v>114</v>
      </c>
      <c r="BO277" s="70"/>
      <c r="BP277" s="1"/>
      <c r="BQ277" s="1"/>
      <c r="BR277" s="1"/>
      <c r="BS277" s="1"/>
      <c r="BT277" s="1"/>
      <c r="BU277" s="1"/>
      <c r="BV277" s="1"/>
      <c r="BW277" s="1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10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10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10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10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10"/>
      <c r="HD277" s="9"/>
      <c r="HE277" s="9"/>
    </row>
    <row r="278" spans="1:213" s="2" customFormat="1" ht="17.149999999999999" customHeight="1">
      <c r="A278" s="14" t="s">
        <v>262</v>
      </c>
      <c r="B278" s="64">
        <v>0</v>
      </c>
      <c r="C278" s="64">
        <v>77659</v>
      </c>
      <c r="D278" s="4">
        <f t="shared" si="70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965</v>
      </c>
      <c r="O278" s="35">
        <v>564.6</v>
      </c>
      <c r="P278" s="4">
        <f t="shared" si="71"/>
        <v>0.5850777202072539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5" t="s">
        <v>380</v>
      </c>
      <c r="W278" s="5" t="s">
        <v>380</v>
      </c>
      <c r="X278" s="5" t="s">
        <v>380</v>
      </c>
      <c r="Y278" s="5" t="s">
        <v>380</v>
      </c>
      <c r="Z278" s="5">
        <v>112</v>
      </c>
      <c r="AA278" s="5">
        <v>113</v>
      </c>
      <c r="AB278" s="4">
        <f t="shared" si="72"/>
        <v>1.0089285714285714</v>
      </c>
      <c r="AC278" s="5">
        <v>20</v>
      </c>
      <c r="AD278" s="5" t="s">
        <v>360</v>
      </c>
      <c r="AE278" s="5" t="s">
        <v>360</v>
      </c>
      <c r="AF278" s="5" t="s">
        <v>360</v>
      </c>
      <c r="AG278" s="5" t="s">
        <v>360</v>
      </c>
      <c r="AH278" s="5" t="s">
        <v>360</v>
      </c>
      <c r="AI278" s="5" t="s">
        <v>360</v>
      </c>
      <c r="AJ278" s="5" t="s">
        <v>360</v>
      </c>
      <c r="AK278" s="5" t="s">
        <v>360</v>
      </c>
      <c r="AL278" s="5" t="s">
        <v>360</v>
      </c>
      <c r="AM278" s="5" t="s">
        <v>360</v>
      </c>
      <c r="AN278" s="5" t="s">
        <v>360</v>
      </c>
      <c r="AO278" s="5" t="s">
        <v>360</v>
      </c>
      <c r="AP278" s="43">
        <f t="shared" si="80"/>
        <v>0.79700314581791265</v>
      </c>
      <c r="AQ278" s="44">
        <v>766</v>
      </c>
      <c r="AR278" s="35">
        <f t="shared" si="73"/>
        <v>417.81818181818187</v>
      </c>
      <c r="AS278" s="35">
        <f t="shared" si="74"/>
        <v>333</v>
      </c>
      <c r="AT278" s="35">
        <f t="shared" si="75"/>
        <v>-84.81818181818187</v>
      </c>
      <c r="AU278" s="35">
        <v>18.3</v>
      </c>
      <c r="AV278" s="35">
        <v>85.3</v>
      </c>
      <c r="AW278" s="35">
        <v>61.7</v>
      </c>
      <c r="AX278" s="35">
        <v>22.9</v>
      </c>
      <c r="AY278" s="35">
        <v>90.5</v>
      </c>
      <c r="AZ278" s="35"/>
      <c r="BA278" s="35">
        <f t="shared" si="76"/>
        <v>54.3</v>
      </c>
      <c r="BB278" s="86"/>
      <c r="BC278" s="35">
        <f t="shared" si="77"/>
        <v>54.3</v>
      </c>
      <c r="BD278" s="35">
        <v>0</v>
      </c>
      <c r="BE278" s="35">
        <f t="shared" si="78"/>
        <v>54.3</v>
      </c>
      <c r="BF278" s="35"/>
      <c r="BG278" s="35">
        <f t="shared" si="79"/>
        <v>54.3</v>
      </c>
      <c r="BH278" s="86"/>
      <c r="BI278" s="86"/>
      <c r="BJ278" s="86"/>
      <c r="BK278" s="86"/>
      <c r="BL278" s="86"/>
      <c r="BM278" s="86"/>
      <c r="BN278" s="35">
        <f t="shared" si="81"/>
        <v>54.3</v>
      </c>
      <c r="BO278" s="70"/>
      <c r="BP278" s="1"/>
      <c r="BQ278" s="1"/>
      <c r="BR278" s="1"/>
      <c r="BS278" s="1"/>
      <c r="BT278" s="1"/>
      <c r="BU278" s="1"/>
      <c r="BV278" s="1"/>
      <c r="BW278" s="1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10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10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10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10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10"/>
      <c r="HD278" s="9"/>
      <c r="HE278" s="9"/>
    </row>
    <row r="279" spans="1:213" s="2" customFormat="1" ht="17.149999999999999" customHeight="1">
      <c r="A279" s="14" t="s">
        <v>263</v>
      </c>
      <c r="B279" s="64">
        <v>0</v>
      </c>
      <c r="C279" s="64">
        <v>0</v>
      </c>
      <c r="D279" s="4">
        <f t="shared" si="70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845.3</v>
      </c>
      <c r="O279" s="35">
        <v>609.29999999999995</v>
      </c>
      <c r="P279" s="4">
        <f t="shared" si="71"/>
        <v>0.72080918017271978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5" t="s">
        <v>380</v>
      </c>
      <c r="W279" s="5" t="s">
        <v>380</v>
      </c>
      <c r="X279" s="5" t="s">
        <v>380</v>
      </c>
      <c r="Y279" s="5" t="s">
        <v>380</v>
      </c>
      <c r="Z279" s="5">
        <v>159</v>
      </c>
      <c r="AA279" s="5">
        <v>171</v>
      </c>
      <c r="AB279" s="4">
        <f t="shared" si="72"/>
        <v>1.0754716981132075</v>
      </c>
      <c r="AC279" s="5">
        <v>20</v>
      </c>
      <c r="AD279" s="5" t="s">
        <v>360</v>
      </c>
      <c r="AE279" s="5" t="s">
        <v>360</v>
      </c>
      <c r="AF279" s="5" t="s">
        <v>360</v>
      </c>
      <c r="AG279" s="5" t="s">
        <v>360</v>
      </c>
      <c r="AH279" s="5" t="s">
        <v>360</v>
      </c>
      <c r="AI279" s="5" t="s">
        <v>360</v>
      </c>
      <c r="AJ279" s="5" t="s">
        <v>360</v>
      </c>
      <c r="AK279" s="5" t="s">
        <v>360</v>
      </c>
      <c r="AL279" s="5" t="s">
        <v>360</v>
      </c>
      <c r="AM279" s="5" t="s">
        <v>360</v>
      </c>
      <c r="AN279" s="5" t="s">
        <v>360</v>
      </c>
      <c r="AO279" s="5" t="s">
        <v>360</v>
      </c>
      <c r="AP279" s="43">
        <f t="shared" si="80"/>
        <v>0.89814043914296371</v>
      </c>
      <c r="AQ279" s="44">
        <v>926</v>
      </c>
      <c r="AR279" s="35">
        <f t="shared" si="73"/>
        <v>505.09090909090912</v>
      </c>
      <c r="AS279" s="35">
        <f t="shared" si="74"/>
        <v>453.6</v>
      </c>
      <c r="AT279" s="35">
        <f t="shared" si="75"/>
        <v>-51.490909090909099</v>
      </c>
      <c r="AU279" s="35">
        <v>62.9</v>
      </c>
      <c r="AV279" s="35">
        <v>17.100000000000001</v>
      </c>
      <c r="AW279" s="35">
        <v>131.69999999999999</v>
      </c>
      <c r="AX279" s="35">
        <v>74.400000000000006</v>
      </c>
      <c r="AY279" s="35">
        <v>79.5</v>
      </c>
      <c r="AZ279" s="35"/>
      <c r="BA279" s="35">
        <f t="shared" si="76"/>
        <v>88</v>
      </c>
      <c r="BB279" s="86"/>
      <c r="BC279" s="35">
        <f t="shared" si="77"/>
        <v>88</v>
      </c>
      <c r="BD279" s="35">
        <v>0</v>
      </c>
      <c r="BE279" s="35">
        <f t="shared" si="78"/>
        <v>88</v>
      </c>
      <c r="BF279" s="35"/>
      <c r="BG279" s="35">
        <f t="shared" si="79"/>
        <v>88</v>
      </c>
      <c r="BH279" s="86"/>
      <c r="BI279" s="86"/>
      <c r="BJ279" s="86"/>
      <c r="BK279" s="86"/>
      <c r="BL279" s="86"/>
      <c r="BM279" s="86"/>
      <c r="BN279" s="35">
        <f t="shared" si="81"/>
        <v>88</v>
      </c>
      <c r="BO279" s="70"/>
      <c r="BP279" s="1"/>
      <c r="BQ279" s="1"/>
      <c r="BR279" s="1"/>
      <c r="BS279" s="1"/>
      <c r="BT279" s="1"/>
      <c r="BU279" s="1"/>
      <c r="BV279" s="1"/>
      <c r="BW279" s="1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10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10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10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10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10"/>
      <c r="HD279" s="9"/>
      <c r="HE279" s="9"/>
    </row>
    <row r="280" spans="1:213" s="2" customFormat="1" ht="17.149999999999999" customHeight="1">
      <c r="A280" s="14" t="s">
        <v>264</v>
      </c>
      <c r="B280" s="64">
        <v>0</v>
      </c>
      <c r="C280" s="64">
        <v>0</v>
      </c>
      <c r="D280" s="4">
        <f t="shared" si="70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371</v>
      </c>
      <c r="O280" s="35">
        <v>307.39999999999998</v>
      </c>
      <c r="P280" s="4">
        <f t="shared" si="71"/>
        <v>0.82857142857142851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5" t="s">
        <v>380</v>
      </c>
      <c r="W280" s="5" t="s">
        <v>380</v>
      </c>
      <c r="X280" s="5" t="s">
        <v>380</v>
      </c>
      <c r="Y280" s="5" t="s">
        <v>380</v>
      </c>
      <c r="Z280" s="5">
        <v>250</v>
      </c>
      <c r="AA280" s="5">
        <v>258</v>
      </c>
      <c r="AB280" s="4">
        <f t="shared" si="72"/>
        <v>1.032</v>
      </c>
      <c r="AC280" s="5">
        <v>20</v>
      </c>
      <c r="AD280" s="5" t="s">
        <v>360</v>
      </c>
      <c r="AE280" s="5" t="s">
        <v>360</v>
      </c>
      <c r="AF280" s="5" t="s">
        <v>360</v>
      </c>
      <c r="AG280" s="5" t="s">
        <v>360</v>
      </c>
      <c r="AH280" s="5" t="s">
        <v>360</v>
      </c>
      <c r="AI280" s="5" t="s">
        <v>360</v>
      </c>
      <c r="AJ280" s="5" t="s">
        <v>360</v>
      </c>
      <c r="AK280" s="5" t="s">
        <v>360</v>
      </c>
      <c r="AL280" s="5" t="s">
        <v>360</v>
      </c>
      <c r="AM280" s="5" t="s">
        <v>360</v>
      </c>
      <c r="AN280" s="5" t="s">
        <v>360</v>
      </c>
      <c r="AO280" s="5" t="s">
        <v>360</v>
      </c>
      <c r="AP280" s="43">
        <f t="shared" si="80"/>
        <v>0.93028571428571427</v>
      </c>
      <c r="AQ280" s="44">
        <v>968</v>
      </c>
      <c r="AR280" s="35">
        <f t="shared" si="73"/>
        <v>528</v>
      </c>
      <c r="AS280" s="35">
        <f t="shared" si="74"/>
        <v>491.2</v>
      </c>
      <c r="AT280" s="35">
        <f t="shared" si="75"/>
        <v>-36.800000000000011</v>
      </c>
      <c r="AU280" s="35">
        <v>38.200000000000003</v>
      </c>
      <c r="AV280" s="35">
        <v>63.8</v>
      </c>
      <c r="AW280" s="35">
        <v>167.6</v>
      </c>
      <c r="AX280" s="35">
        <v>69.5</v>
      </c>
      <c r="AY280" s="35">
        <v>96.8</v>
      </c>
      <c r="AZ280" s="35"/>
      <c r="BA280" s="35">
        <f t="shared" si="76"/>
        <v>55.3</v>
      </c>
      <c r="BB280" s="86"/>
      <c r="BC280" s="35">
        <f t="shared" si="77"/>
        <v>55.3</v>
      </c>
      <c r="BD280" s="35">
        <v>0</v>
      </c>
      <c r="BE280" s="35">
        <f t="shared" si="78"/>
        <v>55.3</v>
      </c>
      <c r="BF280" s="35"/>
      <c r="BG280" s="35">
        <f t="shared" si="79"/>
        <v>55.3</v>
      </c>
      <c r="BH280" s="86"/>
      <c r="BI280" s="86"/>
      <c r="BJ280" s="86"/>
      <c r="BK280" s="86"/>
      <c r="BL280" s="86"/>
      <c r="BM280" s="86"/>
      <c r="BN280" s="35">
        <f t="shared" si="81"/>
        <v>55.3</v>
      </c>
      <c r="BO280" s="70"/>
      <c r="BP280" s="1"/>
      <c r="BQ280" s="1"/>
      <c r="BR280" s="1"/>
      <c r="BS280" s="1"/>
      <c r="BT280" s="1"/>
      <c r="BU280" s="1"/>
      <c r="BV280" s="1"/>
      <c r="BW280" s="1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10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10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10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10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10"/>
      <c r="HD280" s="9"/>
      <c r="HE280" s="9"/>
    </row>
    <row r="281" spans="1:213" s="2" customFormat="1" ht="17.149999999999999" customHeight="1">
      <c r="A281" s="14" t="s">
        <v>265</v>
      </c>
      <c r="B281" s="64">
        <v>0</v>
      </c>
      <c r="C281" s="64">
        <v>0</v>
      </c>
      <c r="D281" s="4">
        <f t="shared" si="70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426.7</v>
      </c>
      <c r="O281" s="35">
        <v>439.3</v>
      </c>
      <c r="P281" s="4">
        <f t="shared" si="71"/>
        <v>1.0295289430513241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5" t="s">
        <v>380</v>
      </c>
      <c r="W281" s="5" t="s">
        <v>380</v>
      </c>
      <c r="X281" s="5" t="s">
        <v>380</v>
      </c>
      <c r="Y281" s="5" t="s">
        <v>380</v>
      </c>
      <c r="Z281" s="5">
        <v>94</v>
      </c>
      <c r="AA281" s="5">
        <v>94</v>
      </c>
      <c r="AB281" s="4">
        <f t="shared" si="72"/>
        <v>1</v>
      </c>
      <c r="AC281" s="5">
        <v>20</v>
      </c>
      <c r="AD281" s="5" t="s">
        <v>360</v>
      </c>
      <c r="AE281" s="5" t="s">
        <v>360</v>
      </c>
      <c r="AF281" s="5" t="s">
        <v>360</v>
      </c>
      <c r="AG281" s="5" t="s">
        <v>360</v>
      </c>
      <c r="AH281" s="5" t="s">
        <v>360</v>
      </c>
      <c r="AI281" s="5" t="s">
        <v>360</v>
      </c>
      <c r="AJ281" s="5" t="s">
        <v>360</v>
      </c>
      <c r="AK281" s="5" t="s">
        <v>360</v>
      </c>
      <c r="AL281" s="5" t="s">
        <v>360</v>
      </c>
      <c r="AM281" s="5" t="s">
        <v>360</v>
      </c>
      <c r="AN281" s="5" t="s">
        <v>360</v>
      </c>
      <c r="AO281" s="5" t="s">
        <v>360</v>
      </c>
      <c r="AP281" s="43">
        <f t="shared" si="80"/>
        <v>1.0147644715256621</v>
      </c>
      <c r="AQ281" s="44">
        <v>675</v>
      </c>
      <c r="AR281" s="35">
        <f t="shared" si="73"/>
        <v>368.18181818181819</v>
      </c>
      <c r="AS281" s="35">
        <f t="shared" si="74"/>
        <v>373.6</v>
      </c>
      <c r="AT281" s="35">
        <f t="shared" si="75"/>
        <v>5.4181818181818358</v>
      </c>
      <c r="AU281" s="35">
        <v>46.9</v>
      </c>
      <c r="AV281" s="35">
        <v>79.8</v>
      </c>
      <c r="AW281" s="35">
        <v>84</v>
      </c>
      <c r="AX281" s="35">
        <v>43.3</v>
      </c>
      <c r="AY281" s="35">
        <v>60.8</v>
      </c>
      <c r="AZ281" s="35"/>
      <c r="BA281" s="35">
        <f t="shared" si="76"/>
        <v>58.8</v>
      </c>
      <c r="BB281" s="86"/>
      <c r="BC281" s="35">
        <f t="shared" si="77"/>
        <v>58.8</v>
      </c>
      <c r="BD281" s="35">
        <v>0</v>
      </c>
      <c r="BE281" s="35">
        <f t="shared" si="78"/>
        <v>58.8</v>
      </c>
      <c r="BF281" s="35"/>
      <c r="BG281" s="35">
        <f t="shared" si="79"/>
        <v>58.8</v>
      </c>
      <c r="BH281" s="86"/>
      <c r="BI281" s="86"/>
      <c r="BJ281" s="86"/>
      <c r="BK281" s="86"/>
      <c r="BL281" s="86"/>
      <c r="BM281" s="86"/>
      <c r="BN281" s="35">
        <f t="shared" si="81"/>
        <v>58.8</v>
      </c>
      <c r="BO281" s="70"/>
      <c r="BP281" s="1"/>
      <c r="BQ281" s="1"/>
      <c r="BR281" s="1"/>
      <c r="BS281" s="1"/>
      <c r="BT281" s="1"/>
      <c r="BU281" s="1"/>
      <c r="BV281" s="1"/>
      <c r="BW281" s="1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10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10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10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10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10"/>
      <c r="HD281" s="9"/>
      <c r="HE281" s="9"/>
    </row>
    <row r="282" spans="1:213" s="2" customFormat="1" ht="17.149999999999999" customHeight="1">
      <c r="A282" s="14" t="s">
        <v>266</v>
      </c>
      <c r="B282" s="64">
        <v>0</v>
      </c>
      <c r="C282" s="64">
        <v>0</v>
      </c>
      <c r="D282" s="4">
        <f t="shared" si="70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819.3</v>
      </c>
      <c r="O282" s="35">
        <v>819.9</v>
      </c>
      <c r="P282" s="4">
        <f t="shared" si="71"/>
        <v>1.0007323324789454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5" t="s">
        <v>380</v>
      </c>
      <c r="W282" s="5" t="s">
        <v>380</v>
      </c>
      <c r="X282" s="5" t="s">
        <v>380</v>
      </c>
      <c r="Y282" s="5" t="s">
        <v>380</v>
      </c>
      <c r="Z282" s="5">
        <v>340</v>
      </c>
      <c r="AA282" s="5">
        <v>340</v>
      </c>
      <c r="AB282" s="4">
        <f t="shared" si="72"/>
        <v>1</v>
      </c>
      <c r="AC282" s="5">
        <v>20</v>
      </c>
      <c r="AD282" s="5" t="s">
        <v>360</v>
      </c>
      <c r="AE282" s="5" t="s">
        <v>360</v>
      </c>
      <c r="AF282" s="5" t="s">
        <v>360</v>
      </c>
      <c r="AG282" s="5" t="s">
        <v>360</v>
      </c>
      <c r="AH282" s="5" t="s">
        <v>360</v>
      </c>
      <c r="AI282" s="5" t="s">
        <v>360</v>
      </c>
      <c r="AJ282" s="5" t="s">
        <v>360</v>
      </c>
      <c r="AK282" s="5" t="s">
        <v>360</v>
      </c>
      <c r="AL282" s="5" t="s">
        <v>360</v>
      </c>
      <c r="AM282" s="5" t="s">
        <v>360</v>
      </c>
      <c r="AN282" s="5" t="s">
        <v>360</v>
      </c>
      <c r="AO282" s="5" t="s">
        <v>360</v>
      </c>
      <c r="AP282" s="43">
        <f t="shared" si="80"/>
        <v>1.0003661662394727</v>
      </c>
      <c r="AQ282" s="44">
        <v>776</v>
      </c>
      <c r="AR282" s="35">
        <f t="shared" si="73"/>
        <v>423.27272727272725</v>
      </c>
      <c r="AS282" s="35">
        <f t="shared" si="74"/>
        <v>423.4</v>
      </c>
      <c r="AT282" s="35">
        <f t="shared" si="75"/>
        <v>0.12727272727272521</v>
      </c>
      <c r="AU282" s="35">
        <v>67.599999999999994</v>
      </c>
      <c r="AV282" s="35">
        <v>72.400000000000006</v>
      </c>
      <c r="AW282" s="35">
        <v>78.900000000000006</v>
      </c>
      <c r="AX282" s="35">
        <v>79.400000000000006</v>
      </c>
      <c r="AY282" s="35">
        <v>84.7</v>
      </c>
      <c r="AZ282" s="35"/>
      <c r="BA282" s="35">
        <f t="shared" si="76"/>
        <v>40.4</v>
      </c>
      <c r="BB282" s="86"/>
      <c r="BC282" s="35">
        <f t="shared" si="77"/>
        <v>40.4</v>
      </c>
      <c r="BD282" s="35">
        <v>0</v>
      </c>
      <c r="BE282" s="35">
        <f t="shared" si="78"/>
        <v>40.4</v>
      </c>
      <c r="BF282" s="35"/>
      <c r="BG282" s="35">
        <f t="shared" si="79"/>
        <v>40.4</v>
      </c>
      <c r="BH282" s="86"/>
      <c r="BI282" s="86"/>
      <c r="BJ282" s="86"/>
      <c r="BK282" s="86"/>
      <c r="BL282" s="86"/>
      <c r="BM282" s="86"/>
      <c r="BN282" s="35">
        <f t="shared" si="81"/>
        <v>40.4</v>
      </c>
      <c r="BO282" s="70"/>
      <c r="BP282" s="1"/>
      <c r="BQ282" s="1"/>
      <c r="BR282" s="1"/>
      <c r="BS282" s="1"/>
      <c r="BT282" s="1"/>
      <c r="BU282" s="1"/>
      <c r="BV282" s="1"/>
      <c r="BW282" s="1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10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10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10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10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10"/>
      <c r="HD282" s="9"/>
      <c r="HE282" s="9"/>
    </row>
    <row r="283" spans="1:213" s="2" customFormat="1" ht="17.149999999999999" customHeight="1">
      <c r="A283" s="14" t="s">
        <v>267</v>
      </c>
      <c r="B283" s="64">
        <v>0</v>
      </c>
      <c r="C283" s="64">
        <v>0</v>
      </c>
      <c r="D283" s="4">
        <f t="shared" si="70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779.1</v>
      </c>
      <c r="O283" s="35">
        <v>496.1</v>
      </c>
      <c r="P283" s="4">
        <f t="shared" si="71"/>
        <v>0.63676036452316775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5" t="s">
        <v>380</v>
      </c>
      <c r="W283" s="5" t="s">
        <v>380</v>
      </c>
      <c r="X283" s="5" t="s">
        <v>380</v>
      </c>
      <c r="Y283" s="5" t="s">
        <v>380</v>
      </c>
      <c r="Z283" s="5">
        <v>246</v>
      </c>
      <c r="AA283" s="5">
        <v>251</v>
      </c>
      <c r="AB283" s="4">
        <f t="shared" si="72"/>
        <v>1.0203252032520325</v>
      </c>
      <c r="AC283" s="5">
        <v>20</v>
      </c>
      <c r="AD283" s="5" t="s">
        <v>360</v>
      </c>
      <c r="AE283" s="5" t="s">
        <v>360</v>
      </c>
      <c r="AF283" s="5" t="s">
        <v>360</v>
      </c>
      <c r="AG283" s="5" t="s">
        <v>360</v>
      </c>
      <c r="AH283" s="5" t="s">
        <v>360</v>
      </c>
      <c r="AI283" s="5" t="s">
        <v>360</v>
      </c>
      <c r="AJ283" s="5" t="s">
        <v>360</v>
      </c>
      <c r="AK283" s="5" t="s">
        <v>360</v>
      </c>
      <c r="AL283" s="5" t="s">
        <v>360</v>
      </c>
      <c r="AM283" s="5" t="s">
        <v>360</v>
      </c>
      <c r="AN283" s="5" t="s">
        <v>360</v>
      </c>
      <c r="AO283" s="5" t="s">
        <v>360</v>
      </c>
      <c r="AP283" s="43">
        <f t="shared" si="80"/>
        <v>0.82854278388760016</v>
      </c>
      <c r="AQ283" s="44">
        <v>763</v>
      </c>
      <c r="AR283" s="35">
        <f t="shared" si="73"/>
        <v>416.18181818181813</v>
      </c>
      <c r="AS283" s="35">
        <f t="shared" si="74"/>
        <v>344.8</v>
      </c>
      <c r="AT283" s="35">
        <f t="shared" si="75"/>
        <v>-71.381818181818119</v>
      </c>
      <c r="AU283" s="35">
        <v>31.5</v>
      </c>
      <c r="AV283" s="35">
        <v>27.4</v>
      </c>
      <c r="AW283" s="35">
        <v>114</v>
      </c>
      <c r="AX283" s="35">
        <v>92.1</v>
      </c>
      <c r="AY283" s="35">
        <v>89.9</v>
      </c>
      <c r="AZ283" s="35"/>
      <c r="BA283" s="35">
        <f t="shared" si="76"/>
        <v>-10.1</v>
      </c>
      <c r="BB283" s="86"/>
      <c r="BC283" s="35">
        <f t="shared" si="77"/>
        <v>0</v>
      </c>
      <c r="BD283" s="35">
        <v>0</v>
      </c>
      <c r="BE283" s="35">
        <f t="shared" si="78"/>
        <v>0</v>
      </c>
      <c r="BF283" s="35"/>
      <c r="BG283" s="35">
        <f t="shared" si="79"/>
        <v>0</v>
      </c>
      <c r="BH283" s="86"/>
      <c r="BI283" s="86"/>
      <c r="BJ283" s="86"/>
      <c r="BK283" s="86"/>
      <c r="BL283" s="86"/>
      <c r="BM283" s="86"/>
      <c r="BN283" s="35">
        <f t="shared" si="81"/>
        <v>0</v>
      </c>
      <c r="BO283" s="70"/>
      <c r="BP283" s="1"/>
      <c r="BQ283" s="1"/>
      <c r="BR283" s="1"/>
      <c r="BS283" s="1"/>
      <c r="BT283" s="1"/>
      <c r="BU283" s="1"/>
      <c r="BV283" s="1"/>
      <c r="BW283" s="1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10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10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10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10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10"/>
      <c r="HD283" s="9"/>
      <c r="HE283" s="9"/>
    </row>
    <row r="284" spans="1:213" s="2" customFormat="1" ht="17.149999999999999" customHeight="1">
      <c r="A284" s="14" t="s">
        <v>268</v>
      </c>
      <c r="B284" s="64">
        <v>0</v>
      </c>
      <c r="C284" s="64">
        <v>0</v>
      </c>
      <c r="D284" s="4">
        <f t="shared" si="70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823.8</v>
      </c>
      <c r="O284" s="35">
        <v>606.29999999999995</v>
      </c>
      <c r="P284" s="4">
        <f t="shared" si="71"/>
        <v>0.73597960670065543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5" t="s">
        <v>380</v>
      </c>
      <c r="W284" s="5" t="s">
        <v>380</v>
      </c>
      <c r="X284" s="5" t="s">
        <v>380</v>
      </c>
      <c r="Y284" s="5" t="s">
        <v>380</v>
      </c>
      <c r="Z284" s="5">
        <v>112</v>
      </c>
      <c r="AA284" s="5">
        <v>134</v>
      </c>
      <c r="AB284" s="4">
        <f t="shared" si="72"/>
        <v>1.1964285714285714</v>
      </c>
      <c r="AC284" s="5">
        <v>20</v>
      </c>
      <c r="AD284" s="5" t="s">
        <v>360</v>
      </c>
      <c r="AE284" s="5" t="s">
        <v>360</v>
      </c>
      <c r="AF284" s="5" t="s">
        <v>360</v>
      </c>
      <c r="AG284" s="5" t="s">
        <v>360</v>
      </c>
      <c r="AH284" s="5" t="s">
        <v>360</v>
      </c>
      <c r="AI284" s="5" t="s">
        <v>360</v>
      </c>
      <c r="AJ284" s="5" t="s">
        <v>360</v>
      </c>
      <c r="AK284" s="5" t="s">
        <v>360</v>
      </c>
      <c r="AL284" s="5" t="s">
        <v>360</v>
      </c>
      <c r="AM284" s="5" t="s">
        <v>360</v>
      </c>
      <c r="AN284" s="5" t="s">
        <v>360</v>
      </c>
      <c r="AO284" s="5" t="s">
        <v>360</v>
      </c>
      <c r="AP284" s="43">
        <f t="shared" si="80"/>
        <v>0.96620408906461341</v>
      </c>
      <c r="AQ284" s="44">
        <v>904</v>
      </c>
      <c r="AR284" s="35">
        <f t="shared" si="73"/>
        <v>493.09090909090912</v>
      </c>
      <c r="AS284" s="35">
        <f t="shared" si="74"/>
        <v>476.4</v>
      </c>
      <c r="AT284" s="35">
        <f t="shared" si="75"/>
        <v>-16.690909090909145</v>
      </c>
      <c r="AU284" s="35">
        <v>64</v>
      </c>
      <c r="AV284" s="35">
        <v>32.799999999999997</v>
      </c>
      <c r="AW284" s="35">
        <v>164.7</v>
      </c>
      <c r="AX284" s="35">
        <v>42.6</v>
      </c>
      <c r="AY284" s="35">
        <v>72.7</v>
      </c>
      <c r="AZ284" s="35"/>
      <c r="BA284" s="35">
        <f t="shared" si="76"/>
        <v>99.6</v>
      </c>
      <c r="BB284" s="86"/>
      <c r="BC284" s="35">
        <f t="shared" si="77"/>
        <v>99.6</v>
      </c>
      <c r="BD284" s="35">
        <v>0</v>
      </c>
      <c r="BE284" s="35">
        <f t="shared" si="78"/>
        <v>99.6</v>
      </c>
      <c r="BF284" s="35"/>
      <c r="BG284" s="35">
        <f t="shared" si="79"/>
        <v>99.6</v>
      </c>
      <c r="BH284" s="86"/>
      <c r="BI284" s="86"/>
      <c r="BJ284" s="86"/>
      <c r="BK284" s="86"/>
      <c r="BL284" s="86"/>
      <c r="BM284" s="86"/>
      <c r="BN284" s="35">
        <f t="shared" si="81"/>
        <v>99.6</v>
      </c>
      <c r="BO284" s="70"/>
      <c r="BP284" s="1"/>
      <c r="BQ284" s="1"/>
      <c r="BR284" s="1"/>
      <c r="BS284" s="1"/>
      <c r="BT284" s="1"/>
      <c r="BU284" s="1"/>
      <c r="BV284" s="1"/>
      <c r="BW284" s="1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10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10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10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10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10"/>
      <c r="HD284" s="9"/>
      <c r="HE284" s="9"/>
    </row>
    <row r="285" spans="1:213" s="2" customFormat="1" ht="17.149999999999999" customHeight="1">
      <c r="A285" s="14" t="s">
        <v>269</v>
      </c>
      <c r="B285" s="64">
        <v>57673</v>
      </c>
      <c r="C285" s="64">
        <v>45429.1</v>
      </c>
      <c r="D285" s="4">
        <f t="shared" si="70"/>
        <v>0.78770135071870717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12692.9</v>
      </c>
      <c r="O285" s="35">
        <v>11552.9</v>
      </c>
      <c r="P285" s="4">
        <f t="shared" si="71"/>
        <v>0.91018600950137474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5" t="s">
        <v>380</v>
      </c>
      <c r="W285" s="5" t="s">
        <v>380</v>
      </c>
      <c r="X285" s="5" t="s">
        <v>380</v>
      </c>
      <c r="Y285" s="5" t="s">
        <v>380</v>
      </c>
      <c r="Z285" s="5">
        <v>134</v>
      </c>
      <c r="AA285" s="5">
        <v>134</v>
      </c>
      <c r="AB285" s="4">
        <f t="shared" si="72"/>
        <v>1</v>
      </c>
      <c r="AC285" s="5">
        <v>20</v>
      </c>
      <c r="AD285" s="5" t="s">
        <v>360</v>
      </c>
      <c r="AE285" s="5" t="s">
        <v>360</v>
      </c>
      <c r="AF285" s="5" t="s">
        <v>360</v>
      </c>
      <c r="AG285" s="5" t="s">
        <v>360</v>
      </c>
      <c r="AH285" s="5" t="s">
        <v>360</v>
      </c>
      <c r="AI285" s="5" t="s">
        <v>360</v>
      </c>
      <c r="AJ285" s="5" t="s">
        <v>360</v>
      </c>
      <c r="AK285" s="5" t="s">
        <v>360</v>
      </c>
      <c r="AL285" s="5" t="s">
        <v>360</v>
      </c>
      <c r="AM285" s="5" t="s">
        <v>360</v>
      </c>
      <c r="AN285" s="5" t="s">
        <v>360</v>
      </c>
      <c r="AO285" s="5" t="s">
        <v>360</v>
      </c>
      <c r="AP285" s="43">
        <f t="shared" si="80"/>
        <v>0.93649393208046738</v>
      </c>
      <c r="AQ285" s="44">
        <v>133</v>
      </c>
      <c r="AR285" s="35">
        <f t="shared" si="73"/>
        <v>72.545454545454547</v>
      </c>
      <c r="AS285" s="35">
        <f t="shared" si="74"/>
        <v>67.900000000000006</v>
      </c>
      <c r="AT285" s="35">
        <f t="shared" si="75"/>
        <v>-4.6454545454545411</v>
      </c>
      <c r="AU285" s="35">
        <v>13.9</v>
      </c>
      <c r="AV285" s="35">
        <v>13.6</v>
      </c>
      <c r="AW285" s="35">
        <v>11.2</v>
      </c>
      <c r="AX285" s="35">
        <v>13.7</v>
      </c>
      <c r="AY285" s="35">
        <v>14.1</v>
      </c>
      <c r="AZ285" s="35"/>
      <c r="BA285" s="35">
        <f t="shared" si="76"/>
        <v>1.4</v>
      </c>
      <c r="BB285" s="86"/>
      <c r="BC285" s="35">
        <f t="shared" si="77"/>
        <v>1.4</v>
      </c>
      <c r="BD285" s="35">
        <v>0</v>
      </c>
      <c r="BE285" s="35">
        <f t="shared" si="78"/>
        <v>1.4</v>
      </c>
      <c r="BF285" s="35"/>
      <c r="BG285" s="35">
        <f t="shared" si="79"/>
        <v>1.4</v>
      </c>
      <c r="BH285" s="86"/>
      <c r="BI285" s="86"/>
      <c r="BJ285" s="86"/>
      <c r="BK285" s="86"/>
      <c r="BL285" s="86"/>
      <c r="BM285" s="86"/>
      <c r="BN285" s="35">
        <f t="shared" si="81"/>
        <v>1.4</v>
      </c>
      <c r="BO285" s="70"/>
      <c r="BP285" s="1"/>
      <c r="BQ285" s="1"/>
      <c r="BR285" s="1"/>
      <c r="BS285" s="1"/>
      <c r="BT285" s="1"/>
      <c r="BU285" s="1"/>
      <c r="BV285" s="1"/>
      <c r="BW285" s="1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10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10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10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10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10"/>
      <c r="HD285" s="9"/>
      <c r="HE285" s="9"/>
    </row>
    <row r="286" spans="1:213" s="2" customFormat="1" ht="17.149999999999999" customHeight="1">
      <c r="A286" s="14" t="s">
        <v>270</v>
      </c>
      <c r="B286" s="64">
        <v>15558</v>
      </c>
      <c r="C286" s="64">
        <v>15141</v>
      </c>
      <c r="D286" s="4">
        <f t="shared" si="70"/>
        <v>0.97319706903200931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2019.4</v>
      </c>
      <c r="O286" s="35">
        <v>1741.9</v>
      </c>
      <c r="P286" s="4">
        <f t="shared" si="71"/>
        <v>0.86258294542933545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5" t="s">
        <v>380</v>
      </c>
      <c r="W286" s="5" t="s">
        <v>380</v>
      </c>
      <c r="X286" s="5" t="s">
        <v>380</v>
      </c>
      <c r="Y286" s="5" t="s">
        <v>380</v>
      </c>
      <c r="Z286" s="5">
        <v>45</v>
      </c>
      <c r="AA286" s="5">
        <v>45</v>
      </c>
      <c r="AB286" s="4">
        <f t="shared" si="72"/>
        <v>1</v>
      </c>
      <c r="AC286" s="5">
        <v>20</v>
      </c>
      <c r="AD286" s="5" t="s">
        <v>360</v>
      </c>
      <c r="AE286" s="5" t="s">
        <v>360</v>
      </c>
      <c r="AF286" s="5" t="s">
        <v>360</v>
      </c>
      <c r="AG286" s="5" t="s">
        <v>360</v>
      </c>
      <c r="AH286" s="5" t="s">
        <v>360</v>
      </c>
      <c r="AI286" s="5" t="s">
        <v>360</v>
      </c>
      <c r="AJ286" s="5" t="s">
        <v>360</v>
      </c>
      <c r="AK286" s="5" t="s">
        <v>360</v>
      </c>
      <c r="AL286" s="5" t="s">
        <v>360</v>
      </c>
      <c r="AM286" s="5" t="s">
        <v>360</v>
      </c>
      <c r="AN286" s="5" t="s">
        <v>360</v>
      </c>
      <c r="AO286" s="5" t="s">
        <v>360</v>
      </c>
      <c r="AP286" s="43">
        <f t="shared" si="80"/>
        <v>0.9359476500832612</v>
      </c>
      <c r="AQ286" s="44">
        <v>979</v>
      </c>
      <c r="AR286" s="35">
        <f t="shared" si="73"/>
        <v>534</v>
      </c>
      <c r="AS286" s="35">
        <f t="shared" si="74"/>
        <v>499.8</v>
      </c>
      <c r="AT286" s="35">
        <f t="shared" si="75"/>
        <v>-34.199999999999989</v>
      </c>
      <c r="AU286" s="35">
        <v>36.200000000000003</v>
      </c>
      <c r="AV286" s="35">
        <v>107.3</v>
      </c>
      <c r="AW286" s="35">
        <v>118.9</v>
      </c>
      <c r="AX286" s="35">
        <v>104.9</v>
      </c>
      <c r="AY286" s="35">
        <v>47.3</v>
      </c>
      <c r="AZ286" s="35"/>
      <c r="BA286" s="35">
        <f t="shared" si="76"/>
        <v>85.2</v>
      </c>
      <c r="BB286" s="86"/>
      <c r="BC286" s="35">
        <f t="shared" si="77"/>
        <v>85.2</v>
      </c>
      <c r="BD286" s="35">
        <v>0</v>
      </c>
      <c r="BE286" s="35">
        <f t="shared" si="78"/>
        <v>85.2</v>
      </c>
      <c r="BF286" s="35"/>
      <c r="BG286" s="35">
        <f t="shared" si="79"/>
        <v>85.2</v>
      </c>
      <c r="BH286" s="86"/>
      <c r="BI286" s="86"/>
      <c r="BJ286" s="86"/>
      <c r="BK286" s="86"/>
      <c r="BL286" s="86"/>
      <c r="BM286" s="86"/>
      <c r="BN286" s="35">
        <f t="shared" si="81"/>
        <v>85.2</v>
      </c>
      <c r="BO286" s="70"/>
      <c r="BP286" s="1"/>
      <c r="BQ286" s="1"/>
      <c r="BR286" s="1"/>
      <c r="BS286" s="1"/>
      <c r="BT286" s="1"/>
      <c r="BU286" s="1"/>
      <c r="BV286" s="1"/>
      <c r="BW286" s="1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10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10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10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10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10"/>
      <c r="HD286" s="9"/>
      <c r="HE286" s="9"/>
    </row>
    <row r="287" spans="1:213" s="2" customFormat="1" ht="17.149999999999999" customHeight="1">
      <c r="A287" s="14" t="s">
        <v>271</v>
      </c>
      <c r="B287" s="64">
        <v>273310</v>
      </c>
      <c r="C287" s="64">
        <v>218193.7</v>
      </c>
      <c r="D287" s="4">
        <f t="shared" si="70"/>
        <v>0.79833778493286012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3743.5</v>
      </c>
      <c r="O287" s="35">
        <v>3602.5</v>
      </c>
      <c r="P287" s="4">
        <f t="shared" si="71"/>
        <v>0.96233471350340594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5" t="s">
        <v>380</v>
      </c>
      <c r="W287" s="5" t="s">
        <v>380</v>
      </c>
      <c r="X287" s="5" t="s">
        <v>380</v>
      </c>
      <c r="Y287" s="5" t="s">
        <v>380</v>
      </c>
      <c r="Z287" s="5">
        <v>308</v>
      </c>
      <c r="AA287" s="5">
        <v>297</v>
      </c>
      <c r="AB287" s="4">
        <f t="shared" si="72"/>
        <v>0.9642857142857143</v>
      </c>
      <c r="AC287" s="5">
        <v>20</v>
      </c>
      <c r="AD287" s="5" t="s">
        <v>360</v>
      </c>
      <c r="AE287" s="5" t="s">
        <v>360</v>
      </c>
      <c r="AF287" s="5" t="s">
        <v>360</v>
      </c>
      <c r="AG287" s="5" t="s">
        <v>360</v>
      </c>
      <c r="AH287" s="5" t="s">
        <v>360</v>
      </c>
      <c r="AI287" s="5" t="s">
        <v>360</v>
      </c>
      <c r="AJ287" s="5" t="s">
        <v>360</v>
      </c>
      <c r="AK287" s="5" t="s">
        <v>360</v>
      </c>
      <c r="AL287" s="5" t="s">
        <v>360</v>
      </c>
      <c r="AM287" s="5" t="s">
        <v>360</v>
      </c>
      <c r="AN287" s="5" t="s">
        <v>360</v>
      </c>
      <c r="AO287" s="5" t="s">
        <v>360</v>
      </c>
      <c r="AP287" s="43">
        <f t="shared" si="80"/>
        <v>0.9449799440099268</v>
      </c>
      <c r="AQ287" s="44">
        <v>1014</v>
      </c>
      <c r="AR287" s="35">
        <f t="shared" si="73"/>
        <v>553.09090909090912</v>
      </c>
      <c r="AS287" s="35">
        <f t="shared" si="74"/>
        <v>522.70000000000005</v>
      </c>
      <c r="AT287" s="35">
        <f t="shared" si="75"/>
        <v>-30.390909090909076</v>
      </c>
      <c r="AU287" s="35">
        <v>86.7</v>
      </c>
      <c r="AV287" s="35">
        <v>74.099999999999994</v>
      </c>
      <c r="AW287" s="35">
        <v>110</v>
      </c>
      <c r="AX287" s="35">
        <v>119.6</v>
      </c>
      <c r="AY287" s="35">
        <v>97.8</v>
      </c>
      <c r="AZ287" s="35"/>
      <c r="BA287" s="35">
        <f t="shared" si="76"/>
        <v>34.5</v>
      </c>
      <c r="BB287" s="86"/>
      <c r="BC287" s="35">
        <f t="shared" si="77"/>
        <v>34.5</v>
      </c>
      <c r="BD287" s="35">
        <v>0</v>
      </c>
      <c r="BE287" s="35">
        <f t="shared" si="78"/>
        <v>34.5</v>
      </c>
      <c r="BF287" s="35"/>
      <c r="BG287" s="35">
        <f t="shared" si="79"/>
        <v>34.5</v>
      </c>
      <c r="BH287" s="86"/>
      <c r="BI287" s="86"/>
      <c r="BJ287" s="86"/>
      <c r="BK287" s="86"/>
      <c r="BL287" s="86"/>
      <c r="BM287" s="86"/>
      <c r="BN287" s="35">
        <f t="shared" si="81"/>
        <v>34.5</v>
      </c>
      <c r="BO287" s="70"/>
      <c r="BP287" s="1"/>
      <c r="BQ287" s="1"/>
      <c r="BR287" s="1"/>
      <c r="BS287" s="1"/>
      <c r="BT287" s="1"/>
      <c r="BU287" s="1"/>
      <c r="BV287" s="1"/>
      <c r="BW287" s="1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10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10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10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10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10"/>
      <c r="HD287" s="9"/>
      <c r="HE287" s="9"/>
    </row>
    <row r="288" spans="1:213" s="2" customFormat="1" ht="17.149999999999999" customHeight="1">
      <c r="A288" s="14" t="s">
        <v>272</v>
      </c>
      <c r="B288" s="64">
        <v>319740</v>
      </c>
      <c r="C288" s="64">
        <v>315865</v>
      </c>
      <c r="D288" s="4">
        <f t="shared" si="70"/>
        <v>0.98788077813223241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21018.5</v>
      </c>
      <c r="O288" s="35">
        <v>28108.400000000001</v>
      </c>
      <c r="P288" s="4">
        <f t="shared" si="71"/>
        <v>1.2137317125389537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5" t="s">
        <v>380</v>
      </c>
      <c r="W288" s="5" t="s">
        <v>380</v>
      </c>
      <c r="X288" s="5" t="s">
        <v>380</v>
      </c>
      <c r="Y288" s="5" t="s">
        <v>380</v>
      </c>
      <c r="Z288" s="5">
        <v>25</v>
      </c>
      <c r="AA288" s="5">
        <v>25</v>
      </c>
      <c r="AB288" s="4">
        <f t="shared" si="72"/>
        <v>1</v>
      </c>
      <c r="AC288" s="5">
        <v>20</v>
      </c>
      <c r="AD288" s="5" t="s">
        <v>360</v>
      </c>
      <c r="AE288" s="5" t="s">
        <v>360</v>
      </c>
      <c r="AF288" s="5" t="s">
        <v>360</v>
      </c>
      <c r="AG288" s="5" t="s">
        <v>360</v>
      </c>
      <c r="AH288" s="5" t="s">
        <v>360</v>
      </c>
      <c r="AI288" s="5" t="s">
        <v>360</v>
      </c>
      <c r="AJ288" s="5" t="s">
        <v>360</v>
      </c>
      <c r="AK288" s="5" t="s">
        <v>360</v>
      </c>
      <c r="AL288" s="5" t="s">
        <v>360</v>
      </c>
      <c r="AM288" s="5" t="s">
        <v>360</v>
      </c>
      <c r="AN288" s="5" t="s">
        <v>360</v>
      </c>
      <c r="AO288" s="5" t="s">
        <v>360</v>
      </c>
      <c r="AP288" s="43">
        <f t="shared" si="80"/>
        <v>1.0936452920320052</v>
      </c>
      <c r="AQ288" s="44">
        <v>0</v>
      </c>
      <c r="AR288" s="35">
        <f t="shared" si="73"/>
        <v>0</v>
      </c>
      <c r="AS288" s="35">
        <f t="shared" si="74"/>
        <v>0</v>
      </c>
      <c r="AT288" s="35">
        <f t="shared" si="75"/>
        <v>0</v>
      </c>
      <c r="AU288" s="35">
        <v>0</v>
      </c>
      <c r="AV288" s="35">
        <v>0</v>
      </c>
      <c r="AW288" s="35">
        <v>0</v>
      </c>
      <c r="AX288" s="35">
        <v>0</v>
      </c>
      <c r="AY288" s="35">
        <v>0</v>
      </c>
      <c r="AZ288" s="35"/>
      <c r="BA288" s="35">
        <f t="shared" si="76"/>
        <v>0</v>
      </c>
      <c r="BB288" s="86"/>
      <c r="BC288" s="35">
        <f t="shared" si="77"/>
        <v>0</v>
      </c>
      <c r="BD288" s="35">
        <v>0</v>
      </c>
      <c r="BE288" s="35">
        <f t="shared" si="78"/>
        <v>0</v>
      </c>
      <c r="BF288" s="35"/>
      <c r="BG288" s="35">
        <f t="shared" si="79"/>
        <v>0</v>
      </c>
      <c r="BH288" s="86"/>
      <c r="BI288" s="86"/>
      <c r="BJ288" s="86"/>
      <c r="BK288" s="86"/>
      <c r="BL288" s="86"/>
      <c r="BM288" s="86"/>
      <c r="BN288" s="35">
        <f t="shared" si="81"/>
        <v>0</v>
      </c>
      <c r="BO288" s="70"/>
      <c r="BP288" s="1"/>
      <c r="BQ288" s="1"/>
      <c r="BR288" s="1"/>
      <c r="BS288" s="1"/>
      <c r="BT288" s="1"/>
      <c r="BU288" s="1"/>
      <c r="BV288" s="1"/>
      <c r="BW288" s="1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10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10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10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10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10"/>
      <c r="HD288" s="9"/>
      <c r="HE288" s="9"/>
    </row>
    <row r="289" spans="1:213" s="2" customFormat="1" ht="17.149999999999999" customHeight="1">
      <c r="A289" s="14" t="s">
        <v>165</v>
      </c>
      <c r="B289" s="64">
        <v>0</v>
      </c>
      <c r="C289" s="64">
        <v>0</v>
      </c>
      <c r="D289" s="4">
        <f t="shared" si="70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1875.2</v>
      </c>
      <c r="O289" s="35">
        <v>1193.8</v>
      </c>
      <c r="P289" s="4">
        <f t="shared" si="71"/>
        <v>0.6366254266211604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5" t="s">
        <v>380</v>
      </c>
      <c r="W289" s="5" t="s">
        <v>380</v>
      </c>
      <c r="X289" s="5" t="s">
        <v>380</v>
      </c>
      <c r="Y289" s="5" t="s">
        <v>380</v>
      </c>
      <c r="Z289" s="5">
        <v>576</v>
      </c>
      <c r="AA289" s="5">
        <v>576</v>
      </c>
      <c r="AB289" s="4">
        <f t="shared" si="72"/>
        <v>1</v>
      </c>
      <c r="AC289" s="5">
        <v>20</v>
      </c>
      <c r="AD289" s="5" t="s">
        <v>360</v>
      </c>
      <c r="AE289" s="5" t="s">
        <v>360</v>
      </c>
      <c r="AF289" s="5" t="s">
        <v>360</v>
      </c>
      <c r="AG289" s="5" t="s">
        <v>360</v>
      </c>
      <c r="AH289" s="5" t="s">
        <v>360</v>
      </c>
      <c r="AI289" s="5" t="s">
        <v>360</v>
      </c>
      <c r="AJ289" s="5" t="s">
        <v>360</v>
      </c>
      <c r="AK289" s="5" t="s">
        <v>360</v>
      </c>
      <c r="AL289" s="5" t="s">
        <v>360</v>
      </c>
      <c r="AM289" s="5" t="s">
        <v>360</v>
      </c>
      <c r="AN289" s="5" t="s">
        <v>360</v>
      </c>
      <c r="AO289" s="5" t="s">
        <v>360</v>
      </c>
      <c r="AP289" s="43">
        <f t="shared" si="80"/>
        <v>0.81831271331058031</v>
      </c>
      <c r="AQ289" s="44">
        <v>802</v>
      </c>
      <c r="AR289" s="35">
        <f t="shared" si="73"/>
        <v>437.45454545454544</v>
      </c>
      <c r="AS289" s="35">
        <f t="shared" si="74"/>
        <v>358</v>
      </c>
      <c r="AT289" s="35">
        <f t="shared" si="75"/>
        <v>-79.454545454545439</v>
      </c>
      <c r="AU289" s="35">
        <v>34.6</v>
      </c>
      <c r="AV289" s="35">
        <v>89.4</v>
      </c>
      <c r="AW289" s="35">
        <v>66.3</v>
      </c>
      <c r="AX289" s="35">
        <v>66.400000000000006</v>
      </c>
      <c r="AY289" s="35">
        <v>76</v>
      </c>
      <c r="AZ289" s="35"/>
      <c r="BA289" s="35">
        <f t="shared" si="76"/>
        <v>25.3</v>
      </c>
      <c r="BB289" s="86"/>
      <c r="BC289" s="35">
        <f t="shared" si="77"/>
        <v>25.3</v>
      </c>
      <c r="BD289" s="35">
        <v>0</v>
      </c>
      <c r="BE289" s="35">
        <f t="shared" si="78"/>
        <v>25.3</v>
      </c>
      <c r="BF289" s="35"/>
      <c r="BG289" s="35">
        <f t="shared" si="79"/>
        <v>25.3</v>
      </c>
      <c r="BH289" s="86"/>
      <c r="BI289" s="86"/>
      <c r="BJ289" s="86"/>
      <c r="BK289" s="86"/>
      <c r="BL289" s="86"/>
      <c r="BM289" s="86"/>
      <c r="BN289" s="35">
        <f t="shared" si="81"/>
        <v>25.3</v>
      </c>
      <c r="BO289" s="70"/>
      <c r="BP289" s="1"/>
      <c r="BQ289" s="1"/>
      <c r="BR289" s="1"/>
      <c r="BS289" s="1"/>
      <c r="BT289" s="1"/>
      <c r="BU289" s="1"/>
      <c r="BV289" s="1"/>
      <c r="BW289" s="1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10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10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10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10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10"/>
      <c r="HD289" s="9"/>
      <c r="HE289" s="9"/>
    </row>
    <row r="290" spans="1:213" s="2" customFormat="1" ht="17.149999999999999" customHeight="1">
      <c r="A290" s="18" t="s">
        <v>273</v>
      </c>
      <c r="B290" s="6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35"/>
      <c r="BE290" s="35"/>
      <c r="BF290" s="35"/>
      <c r="BG290" s="35"/>
      <c r="BH290" s="86"/>
      <c r="BI290" s="86"/>
      <c r="BJ290" s="86"/>
      <c r="BK290" s="86"/>
      <c r="BL290" s="86"/>
      <c r="BM290" s="86"/>
      <c r="BN290" s="35"/>
      <c r="BO290" s="70"/>
      <c r="BP290" s="1"/>
      <c r="BQ290" s="1"/>
      <c r="BR290" s="1"/>
      <c r="BS290" s="1"/>
      <c r="BT290" s="1"/>
      <c r="BU290" s="1"/>
      <c r="BV290" s="1"/>
      <c r="BW290" s="1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10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10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10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10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10"/>
      <c r="HD290" s="9"/>
      <c r="HE290" s="9"/>
    </row>
    <row r="291" spans="1:213" s="2" customFormat="1" ht="17.149999999999999" customHeight="1">
      <c r="A291" s="45" t="s">
        <v>69</v>
      </c>
      <c r="B291" s="64">
        <v>275000</v>
      </c>
      <c r="C291" s="64">
        <v>352299.2</v>
      </c>
      <c r="D291" s="4">
        <f t="shared" si="70"/>
        <v>1.2081088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2437.4</v>
      </c>
      <c r="O291" s="35">
        <v>1561.8</v>
      </c>
      <c r="P291" s="4">
        <f t="shared" si="71"/>
        <v>0.64076474932304905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5" t="s">
        <v>380</v>
      </c>
      <c r="W291" s="5" t="s">
        <v>380</v>
      </c>
      <c r="X291" s="5" t="s">
        <v>380</v>
      </c>
      <c r="Y291" s="5" t="s">
        <v>380</v>
      </c>
      <c r="Z291" s="5">
        <v>26</v>
      </c>
      <c r="AA291" s="5">
        <v>31</v>
      </c>
      <c r="AB291" s="4">
        <f t="shared" si="72"/>
        <v>1.1923076923076923</v>
      </c>
      <c r="AC291" s="5">
        <v>20</v>
      </c>
      <c r="AD291" s="5" t="s">
        <v>360</v>
      </c>
      <c r="AE291" s="5" t="s">
        <v>360</v>
      </c>
      <c r="AF291" s="5" t="s">
        <v>360</v>
      </c>
      <c r="AG291" s="5" t="s">
        <v>360</v>
      </c>
      <c r="AH291" s="5" t="s">
        <v>360</v>
      </c>
      <c r="AI291" s="5" t="s">
        <v>360</v>
      </c>
      <c r="AJ291" s="5" t="s">
        <v>360</v>
      </c>
      <c r="AK291" s="5" t="s">
        <v>360</v>
      </c>
      <c r="AL291" s="5" t="s">
        <v>360</v>
      </c>
      <c r="AM291" s="5" t="s">
        <v>360</v>
      </c>
      <c r="AN291" s="5" t="s">
        <v>360</v>
      </c>
      <c r="AO291" s="5" t="s">
        <v>360</v>
      </c>
      <c r="AP291" s="43">
        <f t="shared" si="80"/>
        <v>0.94893317405810729</v>
      </c>
      <c r="AQ291" s="44">
        <v>660</v>
      </c>
      <c r="AR291" s="35">
        <f t="shared" si="73"/>
        <v>360</v>
      </c>
      <c r="AS291" s="35">
        <f t="shared" si="74"/>
        <v>341.6</v>
      </c>
      <c r="AT291" s="35">
        <f t="shared" si="75"/>
        <v>-18.399999999999977</v>
      </c>
      <c r="AU291" s="35">
        <v>55.5</v>
      </c>
      <c r="AV291" s="35">
        <v>69.099999999999994</v>
      </c>
      <c r="AW291" s="35">
        <v>70.5</v>
      </c>
      <c r="AX291" s="35">
        <v>37.700000000000003</v>
      </c>
      <c r="AY291" s="35">
        <v>71</v>
      </c>
      <c r="AZ291" s="35"/>
      <c r="BA291" s="35">
        <f t="shared" si="76"/>
        <v>37.799999999999997</v>
      </c>
      <c r="BB291" s="86"/>
      <c r="BC291" s="35">
        <f t="shared" si="77"/>
        <v>37.799999999999997</v>
      </c>
      <c r="BD291" s="35">
        <v>0</v>
      </c>
      <c r="BE291" s="35">
        <f t="shared" si="78"/>
        <v>37.799999999999997</v>
      </c>
      <c r="BF291" s="35"/>
      <c r="BG291" s="35">
        <f t="shared" si="79"/>
        <v>37.799999999999997</v>
      </c>
      <c r="BH291" s="86"/>
      <c r="BI291" s="86"/>
      <c r="BJ291" s="86"/>
      <c r="BK291" s="86"/>
      <c r="BL291" s="86"/>
      <c r="BM291" s="86"/>
      <c r="BN291" s="35">
        <f t="shared" si="81"/>
        <v>37.799999999999997</v>
      </c>
      <c r="BO291" s="70"/>
      <c r="BP291" s="1"/>
      <c r="BQ291" s="1"/>
      <c r="BR291" s="1"/>
      <c r="BS291" s="1"/>
      <c r="BT291" s="1"/>
      <c r="BU291" s="1"/>
      <c r="BV291" s="1"/>
      <c r="BW291" s="1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10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10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10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10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10"/>
      <c r="HD291" s="9"/>
      <c r="HE291" s="9"/>
    </row>
    <row r="292" spans="1:213" s="2" customFormat="1" ht="17.149999999999999" customHeight="1">
      <c r="A292" s="45" t="s">
        <v>274</v>
      </c>
      <c r="B292" s="64">
        <v>1396</v>
      </c>
      <c r="C292" s="64">
        <v>1701</v>
      </c>
      <c r="D292" s="4">
        <f t="shared" si="70"/>
        <v>1.2018481375358165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691.6</v>
      </c>
      <c r="O292" s="35">
        <v>359.8</v>
      </c>
      <c r="P292" s="4">
        <f t="shared" si="71"/>
        <v>0.52024291497975705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5" t="s">
        <v>380</v>
      </c>
      <c r="W292" s="5" t="s">
        <v>380</v>
      </c>
      <c r="X292" s="5" t="s">
        <v>380</v>
      </c>
      <c r="Y292" s="5" t="s">
        <v>380</v>
      </c>
      <c r="Z292" s="5">
        <v>59</v>
      </c>
      <c r="AA292" s="5">
        <v>59</v>
      </c>
      <c r="AB292" s="4">
        <f t="shared" si="72"/>
        <v>1</v>
      </c>
      <c r="AC292" s="5">
        <v>20</v>
      </c>
      <c r="AD292" s="5" t="s">
        <v>360</v>
      </c>
      <c r="AE292" s="5" t="s">
        <v>360</v>
      </c>
      <c r="AF292" s="5" t="s">
        <v>360</v>
      </c>
      <c r="AG292" s="5" t="s">
        <v>360</v>
      </c>
      <c r="AH292" s="5" t="s">
        <v>360</v>
      </c>
      <c r="AI292" s="5" t="s">
        <v>360</v>
      </c>
      <c r="AJ292" s="5" t="s">
        <v>360</v>
      </c>
      <c r="AK292" s="5" t="s">
        <v>360</v>
      </c>
      <c r="AL292" s="5" t="s">
        <v>360</v>
      </c>
      <c r="AM292" s="5" t="s">
        <v>360</v>
      </c>
      <c r="AN292" s="5" t="s">
        <v>360</v>
      </c>
      <c r="AO292" s="5" t="s">
        <v>360</v>
      </c>
      <c r="AP292" s="43">
        <f t="shared" si="80"/>
        <v>0.80920219971720497</v>
      </c>
      <c r="AQ292" s="44">
        <v>620</v>
      </c>
      <c r="AR292" s="35">
        <f t="shared" si="73"/>
        <v>338.18181818181819</v>
      </c>
      <c r="AS292" s="35">
        <f t="shared" si="74"/>
        <v>273.7</v>
      </c>
      <c r="AT292" s="35">
        <f t="shared" si="75"/>
        <v>-64.481818181818198</v>
      </c>
      <c r="AU292" s="35">
        <v>72.2</v>
      </c>
      <c r="AV292" s="35">
        <v>48.6</v>
      </c>
      <c r="AW292" s="35">
        <v>50.7</v>
      </c>
      <c r="AX292" s="35">
        <v>17</v>
      </c>
      <c r="AY292" s="35">
        <v>72.900000000000006</v>
      </c>
      <c r="AZ292" s="35">
        <v>6</v>
      </c>
      <c r="BA292" s="35">
        <f t="shared" si="76"/>
        <v>6.3</v>
      </c>
      <c r="BB292" s="86"/>
      <c r="BC292" s="35">
        <f t="shared" si="77"/>
        <v>6.3</v>
      </c>
      <c r="BD292" s="35">
        <v>0</v>
      </c>
      <c r="BE292" s="35">
        <f t="shared" si="78"/>
        <v>6.3</v>
      </c>
      <c r="BF292" s="35"/>
      <c r="BG292" s="35">
        <f t="shared" si="79"/>
        <v>6.3</v>
      </c>
      <c r="BH292" s="86"/>
      <c r="BI292" s="86"/>
      <c r="BJ292" s="86"/>
      <c r="BK292" s="86"/>
      <c r="BL292" s="86"/>
      <c r="BM292" s="86"/>
      <c r="BN292" s="35">
        <f t="shared" si="81"/>
        <v>6.3</v>
      </c>
      <c r="BO292" s="70"/>
      <c r="BP292" s="1"/>
      <c r="BQ292" s="1"/>
      <c r="BR292" s="1"/>
      <c r="BS292" s="1"/>
      <c r="BT292" s="1"/>
      <c r="BU292" s="1"/>
      <c r="BV292" s="1"/>
      <c r="BW292" s="1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10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10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10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10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10"/>
      <c r="HD292" s="9"/>
      <c r="HE292" s="9"/>
    </row>
    <row r="293" spans="1:213" s="2" customFormat="1" ht="17.149999999999999" customHeight="1">
      <c r="A293" s="45" t="s">
        <v>275</v>
      </c>
      <c r="B293" s="64">
        <v>0</v>
      </c>
      <c r="C293" s="64">
        <v>0</v>
      </c>
      <c r="D293" s="4">
        <f t="shared" si="70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5469.2</v>
      </c>
      <c r="O293" s="35">
        <v>2269.3000000000002</v>
      </c>
      <c r="P293" s="4">
        <f t="shared" si="71"/>
        <v>0.41492357200321806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5" t="s">
        <v>380</v>
      </c>
      <c r="W293" s="5" t="s">
        <v>380</v>
      </c>
      <c r="X293" s="5" t="s">
        <v>380</v>
      </c>
      <c r="Y293" s="5" t="s">
        <v>380</v>
      </c>
      <c r="Z293" s="5">
        <v>115</v>
      </c>
      <c r="AA293" s="5">
        <v>115</v>
      </c>
      <c r="AB293" s="4">
        <f t="shared" si="72"/>
        <v>1</v>
      </c>
      <c r="AC293" s="5">
        <v>20</v>
      </c>
      <c r="AD293" s="5" t="s">
        <v>360</v>
      </c>
      <c r="AE293" s="5" t="s">
        <v>360</v>
      </c>
      <c r="AF293" s="5" t="s">
        <v>360</v>
      </c>
      <c r="AG293" s="5" t="s">
        <v>360</v>
      </c>
      <c r="AH293" s="5" t="s">
        <v>360</v>
      </c>
      <c r="AI293" s="5" t="s">
        <v>360</v>
      </c>
      <c r="AJ293" s="5" t="s">
        <v>360</v>
      </c>
      <c r="AK293" s="5" t="s">
        <v>360</v>
      </c>
      <c r="AL293" s="5" t="s">
        <v>360</v>
      </c>
      <c r="AM293" s="5" t="s">
        <v>360</v>
      </c>
      <c r="AN293" s="5" t="s">
        <v>360</v>
      </c>
      <c r="AO293" s="5" t="s">
        <v>360</v>
      </c>
      <c r="AP293" s="43">
        <f t="shared" si="80"/>
        <v>0.70746178600160903</v>
      </c>
      <c r="AQ293" s="44">
        <v>122</v>
      </c>
      <c r="AR293" s="35">
        <f t="shared" si="73"/>
        <v>66.545454545454547</v>
      </c>
      <c r="AS293" s="35">
        <f t="shared" si="74"/>
        <v>47.1</v>
      </c>
      <c r="AT293" s="35">
        <f t="shared" si="75"/>
        <v>-19.445454545454545</v>
      </c>
      <c r="AU293" s="35">
        <v>14.4</v>
      </c>
      <c r="AV293" s="35">
        <v>8</v>
      </c>
      <c r="AW293" s="35">
        <v>4.9000000000000004</v>
      </c>
      <c r="AX293" s="35">
        <v>7.8</v>
      </c>
      <c r="AY293" s="35">
        <v>0</v>
      </c>
      <c r="AZ293" s="35">
        <v>18.899999999999999</v>
      </c>
      <c r="BA293" s="35">
        <f t="shared" si="76"/>
        <v>-6.9</v>
      </c>
      <c r="BB293" s="86"/>
      <c r="BC293" s="35">
        <f t="shared" si="77"/>
        <v>0</v>
      </c>
      <c r="BD293" s="35">
        <v>0</v>
      </c>
      <c r="BE293" s="35">
        <f t="shared" si="78"/>
        <v>0</v>
      </c>
      <c r="BF293" s="35">
        <f>MIN(BE293,5.5)</f>
        <v>0</v>
      </c>
      <c r="BG293" s="35">
        <f t="shared" si="79"/>
        <v>0</v>
      </c>
      <c r="BH293" s="86"/>
      <c r="BI293" s="86"/>
      <c r="BJ293" s="86"/>
      <c r="BK293" s="86"/>
      <c r="BL293" s="86"/>
      <c r="BM293" s="86"/>
      <c r="BN293" s="35">
        <f t="shared" si="81"/>
        <v>0</v>
      </c>
      <c r="BO293" s="70"/>
      <c r="BP293" s="1"/>
      <c r="BQ293" s="1"/>
      <c r="BR293" s="1"/>
      <c r="BS293" s="1"/>
      <c r="BT293" s="1"/>
      <c r="BU293" s="1"/>
      <c r="BV293" s="1"/>
      <c r="BW293" s="1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10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10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10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10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10"/>
      <c r="HD293" s="9"/>
      <c r="HE293" s="9"/>
    </row>
    <row r="294" spans="1:213" s="2" customFormat="1" ht="17.149999999999999" customHeight="1">
      <c r="A294" s="45" t="s">
        <v>51</v>
      </c>
      <c r="B294" s="64">
        <v>4335944</v>
      </c>
      <c r="C294" s="64">
        <v>5501559.2000000002</v>
      </c>
      <c r="D294" s="4">
        <f t="shared" si="70"/>
        <v>1.2068826165651585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15295.2</v>
      </c>
      <c r="O294" s="35">
        <v>16187.5</v>
      </c>
      <c r="P294" s="4">
        <f t="shared" si="71"/>
        <v>1.0583385637324128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5" t="s">
        <v>380</v>
      </c>
      <c r="W294" s="5" t="s">
        <v>380</v>
      </c>
      <c r="X294" s="5" t="s">
        <v>380</v>
      </c>
      <c r="Y294" s="5" t="s">
        <v>380</v>
      </c>
      <c r="Z294" s="5">
        <v>840</v>
      </c>
      <c r="AA294" s="5">
        <v>769</v>
      </c>
      <c r="AB294" s="4">
        <f t="shared" si="72"/>
        <v>0.91547619047619044</v>
      </c>
      <c r="AC294" s="5">
        <v>20</v>
      </c>
      <c r="AD294" s="5" t="s">
        <v>360</v>
      </c>
      <c r="AE294" s="5" t="s">
        <v>360</v>
      </c>
      <c r="AF294" s="5" t="s">
        <v>360</v>
      </c>
      <c r="AG294" s="5" t="s">
        <v>360</v>
      </c>
      <c r="AH294" s="5" t="s">
        <v>360</v>
      </c>
      <c r="AI294" s="5" t="s">
        <v>360</v>
      </c>
      <c r="AJ294" s="5" t="s">
        <v>360</v>
      </c>
      <c r="AK294" s="5" t="s">
        <v>360</v>
      </c>
      <c r="AL294" s="5" t="s">
        <v>360</v>
      </c>
      <c r="AM294" s="5" t="s">
        <v>360</v>
      </c>
      <c r="AN294" s="5" t="s">
        <v>360</v>
      </c>
      <c r="AO294" s="5" t="s">
        <v>360</v>
      </c>
      <c r="AP294" s="43">
        <f t="shared" si="80"/>
        <v>1.0113490703777301</v>
      </c>
      <c r="AQ294" s="44">
        <v>63</v>
      </c>
      <c r="AR294" s="35">
        <f t="shared" si="73"/>
        <v>34.363636363636367</v>
      </c>
      <c r="AS294" s="35">
        <f t="shared" si="74"/>
        <v>34.799999999999997</v>
      </c>
      <c r="AT294" s="35">
        <f t="shared" si="75"/>
        <v>0.43636363636363029</v>
      </c>
      <c r="AU294" s="35">
        <v>5.2</v>
      </c>
      <c r="AV294" s="35">
        <v>5.0999999999999996</v>
      </c>
      <c r="AW294" s="35">
        <v>6.4</v>
      </c>
      <c r="AX294" s="35">
        <v>5.9</v>
      </c>
      <c r="AY294" s="35">
        <v>6.9</v>
      </c>
      <c r="AZ294" s="35"/>
      <c r="BA294" s="35">
        <f t="shared" si="76"/>
        <v>5.3</v>
      </c>
      <c r="BB294" s="86"/>
      <c r="BC294" s="35">
        <f t="shared" si="77"/>
        <v>5.3</v>
      </c>
      <c r="BD294" s="35">
        <v>0</v>
      </c>
      <c r="BE294" s="35">
        <f t="shared" si="78"/>
        <v>5.3</v>
      </c>
      <c r="BF294" s="35"/>
      <c r="BG294" s="35">
        <f t="shared" si="79"/>
        <v>5.3</v>
      </c>
      <c r="BH294" s="86"/>
      <c r="BI294" s="86"/>
      <c r="BJ294" s="86"/>
      <c r="BK294" s="86"/>
      <c r="BL294" s="86"/>
      <c r="BM294" s="86"/>
      <c r="BN294" s="35">
        <f t="shared" si="81"/>
        <v>5.3</v>
      </c>
      <c r="BO294" s="70"/>
      <c r="BP294" s="1"/>
      <c r="BQ294" s="1"/>
      <c r="BR294" s="1"/>
      <c r="BS294" s="1"/>
      <c r="BT294" s="1"/>
      <c r="BU294" s="1"/>
      <c r="BV294" s="1"/>
      <c r="BW294" s="1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10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10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10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10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10"/>
      <c r="HD294" s="9"/>
      <c r="HE294" s="9"/>
    </row>
    <row r="295" spans="1:213" s="2" customFormat="1" ht="17.149999999999999" customHeight="1">
      <c r="A295" s="45" t="s">
        <v>276</v>
      </c>
      <c r="B295" s="64">
        <v>2043</v>
      </c>
      <c r="C295" s="64">
        <v>16723.8</v>
      </c>
      <c r="D295" s="4">
        <f t="shared" si="70"/>
        <v>1.3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783.2</v>
      </c>
      <c r="O295" s="35">
        <v>1109.2</v>
      </c>
      <c r="P295" s="4">
        <f t="shared" si="71"/>
        <v>1.2216241062308477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5" t="s">
        <v>380</v>
      </c>
      <c r="W295" s="5" t="s">
        <v>380</v>
      </c>
      <c r="X295" s="5" t="s">
        <v>380</v>
      </c>
      <c r="Y295" s="5" t="s">
        <v>380</v>
      </c>
      <c r="Z295" s="5">
        <v>190</v>
      </c>
      <c r="AA295" s="5">
        <v>200</v>
      </c>
      <c r="AB295" s="4">
        <f t="shared" si="72"/>
        <v>1.0526315789473684</v>
      </c>
      <c r="AC295" s="5">
        <v>20</v>
      </c>
      <c r="AD295" s="5" t="s">
        <v>360</v>
      </c>
      <c r="AE295" s="5" t="s">
        <v>360</v>
      </c>
      <c r="AF295" s="5" t="s">
        <v>360</v>
      </c>
      <c r="AG295" s="5" t="s">
        <v>360</v>
      </c>
      <c r="AH295" s="5" t="s">
        <v>360</v>
      </c>
      <c r="AI295" s="5" t="s">
        <v>360</v>
      </c>
      <c r="AJ295" s="5" t="s">
        <v>360</v>
      </c>
      <c r="AK295" s="5" t="s">
        <v>360</v>
      </c>
      <c r="AL295" s="5" t="s">
        <v>360</v>
      </c>
      <c r="AM295" s="5" t="s">
        <v>360</v>
      </c>
      <c r="AN295" s="5" t="s">
        <v>360</v>
      </c>
      <c r="AO295" s="5" t="s">
        <v>360</v>
      </c>
      <c r="AP295" s="43">
        <f t="shared" si="80"/>
        <v>1.155224748968096</v>
      </c>
      <c r="AQ295" s="44">
        <v>1123</v>
      </c>
      <c r="AR295" s="35">
        <f t="shared" si="73"/>
        <v>612.5454545454545</v>
      </c>
      <c r="AS295" s="35">
        <f t="shared" si="74"/>
        <v>707.6</v>
      </c>
      <c r="AT295" s="35">
        <f t="shared" si="75"/>
        <v>95.054545454545519</v>
      </c>
      <c r="AU295" s="35">
        <v>120.5</v>
      </c>
      <c r="AV295" s="35">
        <v>117.1</v>
      </c>
      <c r="AW295" s="35">
        <v>89</v>
      </c>
      <c r="AX295" s="35">
        <v>89.1</v>
      </c>
      <c r="AY295" s="35">
        <v>89.4</v>
      </c>
      <c r="AZ295" s="35"/>
      <c r="BA295" s="35">
        <f t="shared" si="76"/>
        <v>202.5</v>
      </c>
      <c r="BB295" s="86"/>
      <c r="BC295" s="35">
        <f t="shared" si="77"/>
        <v>202.5</v>
      </c>
      <c r="BD295" s="35">
        <v>0</v>
      </c>
      <c r="BE295" s="35">
        <f t="shared" si="78"/>
        <v>202.5</v>
      </c>
      <c r="BF295" s="35"/>
      <c r="BG295" s="35">
        <f t="shared" si="79"/>
        <v>202.5</v>
      </c>
      <c r="BH295" s="86"/>
      <c r="BI295" s="86"/>
      <c r="BJ295" s="86"/>
      <c r="BK295" s="86"/>
      <c r="BL295" s="86"/>
      <c r="BM295" s="86"/>
      <c r="BN295" s="35">
        <f t="shared" si="81"/>
        <v>202.5</v>
      </c>
      <c r="BO295" s="70"/>
      <c r="BP295" s="1"/>
      <c r="BQ295" s="1"/>
      <c r="BR295" s="1"/>
      <c r="BS295" s="1"/>
      <c r="BT295" s="1"/>
      <c r="BU295" s="1"/>
      <c r="BV295" s="1"/>
      <c r="BW295" s="1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10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10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10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10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10"/>
      <c r="HD295" s="9"/>
      <c r="HE295" s="9"/>
    </row>
    <row r="296" spans="1:213" s="2" customFormat="1" ht="17.149999999999999" customHeight="1">
      <c r="A296" s="45" t="s">
        <v>277</v>
      </c>
      <c r="B296" s="64">
        <v>90</v>
      </c>
      <c r="C296" s="64">
        <v>8123.9</v>
      </c>
      <c r="D296" s="4">
        <f t="shared" si="70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1654.3</v>
      </c>
      <c r="O296" s="35">
        <v>927.6</v>
      </c>
      <c r="P296" s="4">
        <f t="shared" si="71"/>
        <v>0.56072054645469382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5" t="s">
        <v>380</v>
      </c>
      <c r="W296" s="5" t="s">
        <v>380</v>
      </c>
      <c r="X296" s="5" t="s">
        <v>380</v>
      </c>
      <c r="Y296" s="5" t="s">
        <v>380</v>
      </c>
      <c r="Z296" s="5">
        <v>431</v>
      </c>
      <c r="AA296" s="5">
        <v>395</v>
      </c>
      <c r="AB296" s="4">
        <f t="shared" si="72"/>
        <v>0.91647331786542918</v>
      </c>
      <c r="AC296" s="5">
        <v>20</v>
      </c>
      <c r="AD296" s="5" t="s">
        <v>360</v>
      </c>
      <c r="AE296" s="5" t="s">
        <v>360</v>
      </c>
      <c r="AF296" s="5" t="s">
        <v>360</v>
      </c>
      <c r="AG296" s="5" t="s">
        <v>360</v>
      </c>
      <c r="AH296" s="5" t="s">
        <v>360</v>
      </c>
      <c r="AI296" s="5" t="s">
        <v>360</v>
      </c>
      <c r="AJ296" s="5" t="s">
        <v>360</v>
      </c>
      <c r="AK296" s="5" t="s">
        <v>360</v>
      </c>
      <c r="AL296" s="5" t="s">
        <v>360</v>
      </c>
      <c r="AM296" s="5" t="s">
        <v>360</v>
      </c>
      <c r="AN296" s="5" t="s">
        <v>360</v>
      </c>
      <c r="AO296" s="5" t="s">
        <v>360</v>
      </c>
      <c r="AP296" s="43">
        <f t="shared" si="80"/>
        <v>0.8009750508089436</v>
      </c>
      <c r="AQ296" s="44">
        <v>1090</v>
      </c>
      <c r="AR296" s="35">
        <f t="shared" si="73"/>
        <v>594.5454545454545</v>
      </c>
      <c r="AS296" s="35">
        <f t="shared" si="74"/>
        <v>476.2</v>
      </c>
      <c r="AT296" s="35">
        <f t="shared" si="75"/>
        <v>-118.34545454545452</v>
      </c>
      <c r="AU296" s="35">
        <v>123.1</v>
      </c>
      <c r="AV296" s="35">
        <v>60.7</v>
      </c>
      <c r="AW296" s="35">
        <v>76.5</v>
      </c>
      <c r="AX296" s="35">
        <v>82.6</v>
      </c>
      <c r="AY296" s="35">
        <v>47.2</v>
      </c>
      <c r="AZ296" s="35"/>
      <c r="BA296" s="35">
        <f t="shared" si="76"/>
        <v>86.1</v>
      </c>
      <c r="BB296" s="86"/>
      <c r="BC296" s="35">
        <f t="shared" si="77"/>
        <v>86.1</v>
      </c>
      <c r="BD296" s="35">
        <v>0</v>
      </c>
      <c r="BE296" s="35">
        <f t="shared" si="78"/>
        <v>86.1</v>
      </c>
      <c r="BF296" s="35"/>
      <c r="BG296" s="35">
        <f t="shared" si="79"/>
        <v>86.1</v>
      </c>
      <c r="BH296" s="86"/>
      <c r="BI296" s="86"/>
      <c r="BJ296" s="86"/>
      <c r="BK296" s="86"/>
      <c r="BL296" s="86"/>
      <c r="BM296" s="86"/>
      <c r="BN296" s="35">
        <f t="shared" si="81"/>
        <v>86.1</v>
      </c>
      <c r="BO296" s="70"/>
      <c r="BP296" s="1"/>
      <c r="BQ296" s="1"/>
      <c r="BR296" s="1"/>
      <c r="BS296" s="1"/>
      <c r="BT296" s="1"/>
      <c r="BU296" s="1"/>
      <c r="BV296" s="1"/>
      <c r="BW296" s="1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10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10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10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10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10"/>
      <c r="HD296" s="9"/>
      <c r="HE296" s="9"/>
    </row>
    <row r="297" spans="1:213" s="2" customFormat="1" ht="17.149999999999999" customHeight="1">
      <c r="A297" s="45" t="s">
        <v>278</v>
      </c>
      <c r="B297" s="64">
        <v>5733</v>
      </c>
      <c r="C297" s="64">
        <v>9929.7999999999993</v>
      </c>
      <c r="D297" s="4">
        <f t="shared" si="70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3826.7</v>
      </c>
      <c r="O297" s="35">
        <v>5637.2</v>
      </c>
      <c r="P297" s="4">
        <f t="shared" si="71"/>
        <v>1.2273123056419368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5" t="s">
        <v>380</v>
      </c>
      <c r="W297" s="5" t="s">
        <v>380</v>
      </c>
      <c r="X297" s="5" t="s">
        <v>380</v>
      </c>
      <c r="Y297" s="5" t="s">
        <v>380</v>
      </c>
      <c r="Z297" s="5">
        <v>109</v>
      </c>
      <c r="AA297" s="5">
        <v>109</v>
      </c>
      <c r="AB297" s="4">
        <f t="shared" si="72"/>
        <v>1</v>
      </c>
      <c r="AC297" s="5">
        <v>20</v>
      </c>
      <c r="AD297" s="5" t="s">
        <v>360</v>
      </c>
      <c r="AE297" s="5" t="s">
        <v>360</v>
      </c>
      <c r="AF297" s="5" t="s">
        <v>360</v>
      </c>
      <c r="AG297" s="5" t="s">
        <v>360</v>
      </c>
      <c r="AH297" s="5" t="s">
        <v>360</v>
      </c>
      <c r="AI297" s="5" t="s">
        <v>360</v>
      </c>
      <c r="AJ297" s="5" t="s">
        <v>360</v>
      </c>
      <c r="AK297" s="5" t="s">
        <v>360</v>
      </c>
      <c r="AL297" s="5" t="s">
        <v>360</v>
      </c>
      <c r="AM297" s="5" t="s">
        <v>360</v>
      </c>
      <c r="AN297" s="5" t="s">
        <v>360</v>
      </c>
      <c r="AO297" s="5" t="s">
        <v>360</v>
      </c>
      <c r="AP297" s="43">
        <f t="shared" si="80"/>
        <v>1.1136561528209685</v>
      </c>
      <c r="AQ297" s="44">
        <v>906</v>
      </c>
      <c r="AR297" s="35">
        <f t="shared" si="73"/>
        <v>494.18181818181813</v>
      </c>
      <c r="AS297" s="35">
        <f t="shared" si="74"/>
        <v>550.29999999999995</v>
      </c>
      <c r="AT297" s="35">
        <f t="shared" si="75"/>
        <v>56.118181818181824</v>
      </c>
      <c r="AU297" s="35">
        <v>72.8</v>
      </c>
      <c r="AV297" s="35">
        <v>105.4</v>
      </c>
      <c r="AW297" s="35">
        <v>97.5</v>
      </c>
      <c r="AX297" s="35">
        <v>7.4</v>
      </c>
      <c r="AY297" s="35">
        <v>107.1</v>
      </c>
      <c r="AZ297" s="35"/>
      <c r="BA297" s="35">
        <f t="shared" si="76"/>
        <v>160.1</v>
      </c>
      <c r="BB297" s="86"/>
      <c r="BC297" s="35">
        <f t="shared" si="77"/>
        <v>160.1</v>
      </c>
      <c r="BD297" s="35">
        <v>0</v>
      </c>
      <c r="BE297" s="35">
        <f t="shared" si="78"/>
        <v>160.1</v>
      </c>
      <c r="BF297" s="35"/>
      <c r="BG297" s="35">
        <f t="shared" si="79"/>
        <v>160.1</v>
      </c>
      <c r="BH297" s="86"/>
      <c r="BI297" s="86"/>
      <c r="BJ297" s="86"/>
      <c r="BK297" s="86"/>
      <c r="BL297" s="86"/>
      <c r="BM297" s="86"/>
      <c r="BN297" s="35">
        <f t="shared" si="81"/>
        <v>160.1</v>
      </c>
      <c r="BO297" s="70"/>
      <c r="BP297" s="1"/>
      <c r="BQ297" s="1"/>
      <c r="BR297" s="1"/>
      <c r="BS297" s="1"/>
      <c r="BT297" s="1"/>
      <c r="BU297" s="1"/>
      <c r="BV297" s="1"/>
      <c r="BW297" s="1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10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10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10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10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10"/>
      <c r="HD297" s="9"/>
      <c r="HE297" s="9"/>
    </row>
    <row r="298" spans="1:213" s="2" customFormat="1" ht="17.149999999999999" customHeight="1">
      <c r="A298" s="45" t="s">
        <v>279</v>
      </c>
      <c r="B298" s="64">
        <v>33000</v>
      </c>
      <c r="C298" s="64">
        <v>30934.6</v>
      </c>
      <c r="D298" s="4">
        <f t="shared" si="70"/>
        <v>0.93741212121212114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1526.9</v>
      </c>
      <c r="O298" s="35">
        <v>1137</v>
      </c>
      <c r="P298" s="4">
        <f t="shared" si="71"/>
        <v>0.74464601480123116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5" t="s">
        <v>380</v>
      </c>
      <c r="W298" s="5" t="s">
        <v>380</v>
      </c>
      <c r="X298" s="5" t="s">
        <v>380</v>
      </c>
      <c r="Y298" s="5" t="s">
        <v>380</v>
      </c>
      <c r="Z298" s="5">
        <v>535</v>
      </c>
      <c r="AA298" s="5">
        <v>540</v>
      </c>
      <c r="AB298" s="4">
        <f t="shared" si="72"/>
        <v>1.0093457943925233</v>
      </c>
      <c r="AC298" s="5">
        <v>20</v>
      </c>
      <c r="AD298" s="5" t="s">
        <v>360</v>
      </c>
      <c r="AE298" s="5" t="s">
        <v>360</v>
      </c>
      <c r="AF298" s="5" t="s">
        <v>360</v>
      </c>
      <c r="AG298" s="5" t="s">
        <v>360</v>
      </c>
      <c r="AH298" s="5" t="s">
        <v>360</v>
      </c>
      <c r="AI298" s="5" t="s">
        <v>360</v>
      </c>
      <c r="AJ298" s="5" t="s">
        <v>360</v>
      </c>
      <c r="AK298" s="5" t="s">
        <v>360</v>
      </c>
      <c r="AL298" s="5" t="s">
        <v>360</v>
      </c>
      <c r="AM298" s="5" t="s">
        <v>360</v>
      </c>
      <c r="AN298" s="5" t="s">
        <v>360</v>
      </c>
      <c r="AO298" s="5" t="s">
        <v>360</v>
      </c>
      <c r="AP298" s="43">
        <f t="shared" si="80"/>
        <v>0.88370881755412656</v>
      </c>
      <c r="AQ298" s="44">
        <v>1200</v>
      </c>
      <c r="AR298" s="35">
        <f t="shared" si="73"/>
        <v>654.5454545454545</v>
      </c>
      <c r="AS298" s="35">
        <f t="shared" si="74"/>
        <v>578.4</v>
      </c>
      <c r="AT298" s="35">
        <f t="shared" si="75"/>
        <v>-76.145454545454527</v>
      </c>
      <c r="AU298" s="35">
        <v>124.5</v>
      </c>
      <c r="AV298" s="35">
        <v>110.6</v>
      </c>
      <c r="AW298" s="35">
        <v>82.7</v>
      </c>
      <c r="AX298" s="35">
        <v>122.7</v>
      </c>
      <c r="AY298" s="35">
        <v>69.599999999999994</v>
      </c>
      <c r="AZ298" s="35"/>
      <c r="BA298" s="35">
        <f t="shared" si="76"/>
        <v>68.3</v>
      </c>
      <c r="BB298" s="86"/>
      <c r="BC298" s="35">
        <f t="shared" si="77"/>
        <v>68.3</v>
      </c>
      <c r="BD298" s="35">
        <v>0</v>
      </c>
      <c r="BE298" s="35">
        <f t="shared" si="78"/>
        <v>68.3</v>
      </c>
      <c r="BF298" s="35"/>
      <c r="BG298" s="35">
        <f t="shared" si="79"/>
        <v>68.3</v>
      </c>
      <c r="BH298" s="86"/>
      <c r="BI298" s="86"/>
      <c r="BJ298" s="86"/>
      <c r="BK298" s="86"/>
      <c r="BL298" s="86"/>
      <c r="BM298" s="86"/>
      <c r="BN298" s="35">
        <f t="shared" si="81"/>
        <v>68.3</v>
      </c>
      <c r="BO298" s="70"/>
      <c r="BP298" s="1"/>
      <c r="BQ298" s="1"/>
      <c r="BR298" s="1"/>
      <c r="BS298" s="1"/>
      <c r="BT298" s="1"/>
      <c r="BU298" s="1"/>
      <c r="BV298" s="1"/>
      <c r="BW298" s="1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10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10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10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10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10"/>
      <c r="HD298" s="9"/>
      <c r="HE298" s="9"/>
    </row>
    <row r="299" spans="1:213" s="2" customFormat="1" ht="17.149999999999999" customHeight="1">
      <c r="A299" s="45" t="s">
        <v>280</v>
      </c>
      <c r="B299" s="64">
        <v>0</v>
      </c>
      <c r="C299" s="64">
        <v>0</v>
      </c>
      <c r="D299" s="4">
        <f t="shared" si="70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1607.5</v>
      </c>
      <c r="O299" s="35">
        <v>1292.9000000000001</v>
      </c>
      <c r="P299" s="4">
        <f t="shared" si="71"/>
        <v>0.80429237947122867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5" t="s">
        <v>380</v>
      </c>
      <c r="W299" s="5" t="s">
        <v>380</v>
      </c>
      <c r="X299" s="5" t="s">
        <v>380</v>
      </c>
      <c r="Y299" s="5" t="s">
        <v>380</v>
      </c>
      <c r="Z299" s="5">
        <v>103</v>
      </c>
      <c r="AA299" s="5">
        <v>95</v>
      </c>
      <c r="AB299" s="4">
        <f t="shared" si="72"/>
        <v>0.92233009708737868</v>
      </c>
      <c r="AC299" s="5">
        <v>20</v>
      </c>
      <c r="AD299" s="5" t="s">
        <v>360</v>
      </c>
      <c r="AE299" s="5" t="s">
        <v>360</v>
      </c>
      <c r="AF299" s="5" t="s">
        <v>360</v>
      </c>
      <c r="AG299" s="5" t="s">
        <v>360</v>
      </c>
      <c r="AH299" s="5" t="s">
        <v>360</v>
      </c>
      <c r="AI299" s="5" t="s">
        <v>360</v>
      </c>
      <c r="AJ299" s="5" t="s">
        <v>360</v>
      </c>
      <c r="AK299" s="5" t="s">
        <v>360</v>
      </c>
      <c r="AL299" s="5" t="s">
        <v>360</v>
      </c>
      <c r="AM299" s="5" t="s">
        <v>360</v>
      </c>
      <c r="AN299" s="5" t="s">
        <v>360</v>
      </c>
      <c r="AO299" s="5" t="s">
        <v>360</v>
      </c>
      <c r="AP299" s="43">
        <f t="shared" si="80"/>
        <v>0.86331123827930367</v>
      </c>
      <c r="AQ299" s="44">
        <v>203</v>
      </c>
      <c r="AR299" s="35">
        <f t="shared" si="73"/>
        <v>110.72727272727272</v>
      </c>
      <c r="AS299" s="35">
        <f t="shared" si="74"/>
        <v>95.6</v>
      </c>
      <c r="AT299" s="35">
        <f t="shared" si="75"/>
        <v>-15.127272727272725</v>
      </c>
      <c r="AU299" s="35">
        <v>23</v>
      </c>
      <c r="AV299" s="35">
        <v>0</v>
      </c>
      <c r="AW299" s="35">
        <v>0</v>
      </c>
      <c r="AX299" s="35">
        <v>0</v>
      </c>
      <c r="AY299" s="35">
        <v>14.8</v>
      </c>
      <c r="AZ299" s="35">
        <v>26.9</v>
      </c>
      <c r="BA299" s="35">
        <f t="shared" si="76"/>
        <v>30.9</v>
      </c>
      <c r="BB299" s="86"/>
      <c r="BC299" s="35">
        <f t="shared" si="77"/>
        <v>30.9</v>
      </c>
      <c r="BD299" s="35">
        <v>0</v>
      </c>
      <c r="BE299" s="35">
        <f t="shared" si="78"/>
        <v>30.9</v>
      </c>
      <c r="BF299" s="35">
        <f>MIN(BE299,9.2)</f>
        <v>9.1999999999999993</v>
      </c>
      <c r="BG299" s="35">
        <f t="shared" si="79"/>
        <v>21.7</v>
      </c>
      <c r="BH299" s="86"/>
      <c r="BI299" s="86"/>
      <c r="BJ299" s="86"/>
      <c r="BK299" s="86"/>
      <c r="BL299" s="86"/>
      <c r="BM299" s="86"/>
      <c r="BN299" s="35">
        <f t="shared" si="81"/>
        <v>21.7</v>
      </c>
      <c r="BO299" s="70"/>
      <c r="BP299" s="1"/>
      <c r="BQ299" s="1"/>
      <c r="BR299" s="1"/>
      <c r="BS299" s="1"/>
      <c r="BT299" s="1"/>
      <c r="BU299" s="1"/>
      <c r="BV299" s="1"/>
      <c r="BW299" s="1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10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10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10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10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10"/>
      <c r="HD299" s="9"/>
      <c r="HE299" s="9"/>
    </row>
    <row r="300" spans="1:213" s="2" customFormat="1" ht="17.149999999999999" customHeight="1">
      <c r="A300" s="45" t="s">
        <v>281</v>
      </c>
      <c r="B300" s="64">
        <v>1881</v>
      </c>
      <c r="C300" s="64">
        <v>2656</v>
      </c>
      <c r="D300" s="4">
        <f t="shared" si="70"/>
        <v>1.2212014885699096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4135.7</v>
      </c>
      <c r="O300" s="35">
        <v>2024.2</v>
      </c>
      <c r="P300" s="4">
        <f t="shared" si="71"/>
        <v>0.48944555939744183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5" t="s">
        <v>380</v>
      </c>
      <c r="W300" s="5" t="s">
        <v>380</v>
      </c>
      <c r="X300" s="5" t="s">
        <v>380</v>
      </c>
      <c r="Y300" s="5" t="s">
        <v>380</v>
      </c>
      <c r="Z300" s="5">
        <v>684</v>
      </c>
      <c r="AA300" s="5">
        <v>689</v>
      </c>
      <c r="AB300" s="4">
        <f t="shared" si="72"/>
        <v>1.0073099415204678</v>
      </c>
      <c r="AC300" s="5">
        <v>20</v>
      </c>
      <c r="AD300" s="5" t="s">
        <v>360</v>
      </c>
      <c r="AE300" s="5" t="s">
        <v>360</v>
      </c>
      <c r="AF300" s="5" t="s">
        <v>360</v>
      </c>
      <c r="AG300" s="5" t="s">
        <v>360</v>
      </c>
      <c r="AH300" s="5" t="s">
        <v>360</v>
      </c>
      <c r="AI300" s="5" t="s">
        <v>360</v>
      </c>
      <c r="AJ300" s="5" t="s">
        <v>360</v>
      </c>
      <c r="AK300" s="5" t="s">
        <v>360</v>
      </c>
      <c r="AL300" s="5" t="s">
        <v>360</v>
      </c>
      <c r="AM300" s="5" t="s">
        <v>360</v>
      </c>
      <c r="AN300" s="5" t="s">
        <v>360</v>
      </c>
      <c r="AO300" s="5" t="s">
        <v>360</v>
      </c>
      <c r="AP300" s="43">
        <f t="shared" si="80"/>
        <v>0.80091372136017214</v>
      </c>
      <c r="AQ300" s="44">
        <v>792</v>
      </c>
      <c r="AR300" s="35">
        <f t="shared" si="73"/>
        <v>432</v>
      </c>
      <c r="AS300" s="35">
        <f t="shared" si="74"/>
        <v>346</v>
      </c>
      <c r="AT300" s="35">
        <f t="shared" si="75"/>
        <v>-86</v>
      </c>
      <c r="AU300" s="35">
        <v>91.5</v>
      </c>
      <c r="AV300" s="35">
        <v>32</v>
      </c>
      <c r="AW300" s="35">
        <v>40.5</v>
      </c>
      <c r="AX300" s="35">
        <v>64.099999999999994</v>
      </c>
      <c r="AY300" s="35">
        <v>67.7</v>
      </c>
      <c r="AZ300" s="35">
        <v>12.5</v>
      </c>
      <c r="BA300" s="35">
        <f t="shared" si="76"/>
        <v>37.700000000000003</v>
      </c>
      <c r="BB300" s="86"/>
      <c r="BC300" s="35">
        <f t="shared" si="77"/>
        <v>37.700000000000003</v>
      </c>
      <c r="BD300" s="35">
        <v>0</v>
      </c>
      <c r="BE300" s="35">
        <f t="shared" si="78"/>
        <v>37.700000000000003</v>
      </c>
      <c r="BF300" s="35"/>
      <c r="BG300" s="35">
        <f t="shared" si="79"/>
        <v>37.700000000000003</v>
      </c>
      <c r="BH300" s="86"/>
      <c r="BI300" s="86"/>
      <c r="BJ300" s="86"/>
      <c r="BK300" s="86"/>
      <c r="BL300" s="86"/>
      <c r="BM300" s="86"/>
      <c r="BN300" s="35">
        <f t="shared" si="81"/>
        <v>37.700000000000003</v>
      </c>
      <c r="BO300" s="70"/>
      <c r="BP300" s="1"/>
      <c r="BQ300" s="1"/>
      <c r="BR300" s="1"/>
      <c r="BS300" s="1"/>
      <c r="BT300" s="1"/>
      <c r="BU300" s="1"/>
      <c r="BV300" s="1"/>
      <c r="BW300" s="1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10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10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10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10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10"/>
      <c r="HD300" s="9"/>
      <c r="HE300" s="9"/>
    </row>
    <row r="301" spans="1:213" s="2" customFormat="1" ht="17.149999999999999" customHeight="1">
      <c r="A301" s="45" t="s">
        <v>282</v>
      </c>
      <c r="B301" s="64">
        <v>0</v>
      </c>
      <c r="C301" s="64">
        <v>0</v>
      </c>
      <c r="D301" s="4">
        <f t="shared" si="70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1451.6</v>
      </c>
      <c r="O301" s="35">
        <v>1037.8</v>
      </c>
      <c r="P301" s="4">
        <f t="shared" si="71"/>
        <v>0.71493524386883445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5" t="s">
        <v>380</v>
      </c>
      <c r="W301" s="5" t="s">
        <v>380</v>
      </c>
      <c r="X301" s="5" t="s">
        <v>380</v>
      </c>
      <c r="Y301" s="5" t="s">
        <v>380</v>
      </c>
      <c r="Z301" s="5">
        <v>284</v>
      </c>
      <c r="AA301" s="5">
        <v>248</v>
      </c>
      <c r="AB301" s="4">
        <f t="shared" si="72"/>
        <v>0.87323943661971826</v>
      </c>
      <c r="AC301" s="5">
        <v>20</v>
      </c>
      <c r="AD301" s="5" t="s">
        <v>360</v>
      </c>
      <c r="AE301" s="5" t="s">
        <v>360</v>
      </c>
      <c r="AF301" s="5" t="s">
        <v>360</v>
      </c>
      <c r="AG301" s="5" t="s">
        <v>360</v>
      </c>
      <c r="AH301" s="5" t="s">
        <v>360</v>
      </c>
      <c r="AI301" s="5" t="s">
        <v>360</v>
      </c>
      <c r="AJ301" s="5" t="s">
        <v>360</v>
      </c>
      <c r="AK301" s="5" t="s">
        <v>360</v>
      </c>
      <c r="AL301" s="5" t="s">
        <v>360</v>
      </c>
      <c r="AM301" s="5" t="s">
        <v>360</v>
      </c>
      <c r="AN301" s="5" t="s">
        <v>360</v>
      </c>
      <c r="AO301" s="5" t="s">
        <v>360</v>
      </c>
      <c r="AP301" s="43">
        <f t="shared" si="80"/>
        <v>0.7940873402442763</v>
      </c>
      <c r="AQ301" s="44">
        <v>1491</v>
      </c>
      <c r="AR301" s="35">
        <f t="shared" si="73"/>
        <v>813.27272727272725</v>
      </c>
      <c r="AS301" s="35">
        <f t="shared" si="74"/>
        <v>645.79999999999995</v>
      </c>
      <c r="AT301" s="35">
        <f t="shared" si="75"/>
        <v>-167.4727272727273</v>
      </c>
      <c r="AU301" s="35">
        <v>128.4</v>
      </c>
      <c r="AV301" s="35">
        <v>69.400000000000006</v>
      </c>
      <c r="AW301" s="35">
        <v>137.6</v>
      </c>
      <c r="AX301" s="35">
        <v>124.1</v>
      </c>
      <c r="AY301" s="35">
        <v>87.2</v>
      </c>
      <c r="AZ301" s="35"/>
      <c r="BA301" s="35">
        <f t="shared" si="76"/>
        <v>99.1</v>
      </c>
      <c r="BB301" s="86"/>
      <c r="BC301" s="35">
        <f t="shared" si="77"/>
        <v>99.1</v>
      </c>
      <c r="BD301" s="35">
        <v>0</v>
      </c>
      <c r="BE301" s="35">
        <f t="shared" si="78"/>
        <v>99.1</v>
      </c>
      <c r="BF301" s="35"/>
      <c r="BG301" s="35">
        <f t="shared" si="79"/>
        <v>99.1</v>
      </c>
      <c r="BH301" s="86"/>
      <c r="BI301" s="86"/>
      <c r="BJ301" s="86"/>
      <c r="BK301" s="86"/>
      <c r="BL301" s="86"/>
      <c r="BM301" s="86"/>
      <c r="BN301" s="35">
        <f t="shared" si="81"/>
        <v>99.1</v>
      </c>
      <c r="BO301" s="70"/>
      <c r="BP301" s="1"/>
      <c r="BQ301" s="1"/>
      <c r="BR301" s="1"/>
      <c r="BS301" s="1"/>
      <c r="BT301" s="1"/>
      <c r="BU301" s="1"/>
      <c r="BV301" s="1"/>
      <c r="BW301" s="1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10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10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10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10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10"/>
      <c r="HD301" s="9"/>
      <c r="HE301" s="9"/>
    </row>
    <row r="302" spans="1:213" s="2" customFormat="1" ht="17.149999999999999" customHeight="1">
      <c r="A302" s="45" t="s">
        <v>283</v>
      </c>
      <c r="B302" s="64">
        <v>0</v>
      </c>
      <c r="C302" s="64">
        <v>0</v>
      </c>
      <c r="D302" s="4">
        <f t="shared" si="70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11897</v>
      </c>
      <c r="O302" s="35">
        <v>3409.3</v>
      </c>
      <c r="P302" s="4">
        <f t="shared" si="71"/>
        <v>0.2865680423636211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5" t="s">
        <v>380</v>
      </c>
      <c r="W302" s="5" t="s">
        <v>380</v>
      </c>
      <c r="X302" s="5" t="s">
        <v>380</v>
      </c>
      <c r="Y302" s="5" t="s">
        <v>380</v>
      </c>
      <c r="Z302" s="5">
        <v>547</v>
      </c>
      <c r="AA302" s="5">
        <v>621</v>
      </c>
      <c r="AB302" s="4">
        <f t="shared" si="72"/>
        <v>1.1352833638025595</v>
      </c>
      <c r="AC302" s="5">
        <v>20</v>
      </c>
      <c r="AD302" s="5" t="s">
        <v>360</v>
      </c>
      <c r="AE302" s="5" t="s">
        <v>360</v>
      </c>
      <c r="AF302" s="5" t="s">
        <v>360</v>
      </c>
      <c r="AG302" s="5" t="s">
        <v>360</v>
      </c>
      <c r="AH302" s="5" t="s">
        <v>360</v>
      </c>
      <c r="AI302" s="5" t="s">
        <v>360</v>
      </c>
      <c r="AJ302" s="5" t="s">
        <v>360</v>
      </c>
      <c r="AK302" s="5" t="s">
        <v>360</v>
      </c>
      <c r="AL302" s="5" t="s">
        <v>360</v>
      </c>
      <c r="AM302" s="5" t="s">
        <v>360</v>
      </c>
      <c r="AN302" s="5" t="s">
        <v>360</v>
      </c>
      <c r="AO302" s="5" t="s">
        <v>360</v>
      </c>
      <c r="AP302" s="43">
        <f t="shared" si="80"/>
        <v>0.71092570308309022</v>
      </c>
      <c r="AQ302" s="44">
        <v>52</v>
      </c>
      <c r="AR302" s="35">
        <f t="shared" si="73"/>
        <v>28.363636363636367</v>
      </c>
      <c r="AS302" s="35">
        <f t="shared" si="74"/>
        <v>20.2</v>
      </c>
      <c r="AT302" s="35">
        <f t="shared" si="75"/>
        <v>-8.1636363636363676</v>
      </c>
      <c r="AU302" s="35">
        <v>3.8</v>
      </c>
      <c r="AV302" s="35">
        <v>2.4</v>
      </c>
      <c r="AW302" s="35">
        <v>6.9</v>
      </c>
      <c r="AX302" s="35">
        <v>0.3</v>
      </c>
      <c r="AY302" s="35">
        <v>6.1</v>
      </c>
      <c r="AZ302" s="35"/>
      <c r="BA302" s="35">
        <f t="shared" si="76"/>
        <v>0.7</v>
      </c>
      <c r="BB302" s="86"/>
      <c r="BC302" s="35">
        <f t="shared" si="77"/>
        <v>0.7</v>
      </c>
      <c r="BD302" s="35">
        <v>0</v>
      </c>
      <c r="BE302" s="35">
        <f t="shared" si="78"/>
        <v>0.7</v>
      </c>
      <c r="BF302" s="35"/>
      <c r="BG302" s="35">
        <f t="shared" si="79"/>
        <v>0.7</v>
      </c>
      <c r="BH302" s="86"/>
      <c r="BI302" s="86"/>
      <c r="BJ302" s="86"/>
      <c r="BK302" s="86"/>
      <c r="BL302" s="86"/>
      <c r="BM302" s="86"/>
      <c r="BN302" s="35">
        <f t="shared" si="81"/>
        <v>0.7</v>
      </c>
      <c r="BO302" s="70"/>
      <c r="BP302" s="1"/>
      <c r="BQ302" s="1"/>
      <c r="BR302" s="1"/>
      <c r="BS302" s="1"/>
      <c r="BT302" s="1"/>
      <c r="BU302" s="1"/>
      <c r="BV302" s="1"/>
      <c r="BW302" s="1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10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10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10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10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10"/>
      <c r="HD302" s="9"/>
      <c r="HE302" s="9"/>
    </row>
    <row r="303" spans="1:213" s="2" customFormat="1" ht="17.149999999999999" customHeight="1">
      <c r="A303" s="45" t="s">
        <v>284</v>
      </c>
      <c r="B303" s="64">
        <v>0</v>
      </c>
      <c r="C303" s="64">
        <v>0</v>
      </c>
      <c r="D303" s="4">
        <f t="shared" si="70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565.4</v>
      </c>
      <c r="O303" s="35">
        <v>402.4</v>
      </c>
      <c r="P303" s="4">
        <f t="shared" si="71"/>
        <v>0.71170852493809689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5" t="s">
        <v>380</v>
      </c>
      <c r="W303" s="5" t="s">
        <v>380</v>
      </c>
      <c r="X303" s="5" t="s">
        <v>380</v>
      </c>
      <c r="Y303" s="5" t="s">
        <v>380</v>
      </c>
      <c r="Z303" s="5">
        <v>383</v>
      </c>
      <c r="AA303" s="5">
        <v>387</v>
      </c>
      <c r="AB303" s="4">
        <f t="shared" si="72"/>
        <v>1.0104438642297651</v>
      </c>
      <c r="AC303" s="5">
        <v>20</v>
      </c>
      <c r="AD303" s="5" t="s">
        <v>360</v>
      </c>
      <c r="AE303" s="5" t="s">
        <v>360</v>
      </c>
      <c r="AF303" s="5" t="s">
        <v>360</v>
      </c>
      <c r="AG303" s="5" t="s">
        <v>360</v>
      </c>
      <c r="AH303" s="5" t="s">
        <v>360</v>
      </c>
      <c r="AI303" s="5" t="s">
        <v>360</v>
      </c>
      <c r="AJ303" s="5" t="s">
        <v>360</v>
      </c>
      <c r="AK303" s="5" t="s">
        <v>360</v>
      </c>
      <c r="AL303" s="5" t="s">
        <v>360</v>
      </c>
      <c r="AM303" s="5" t="s">
        <v>360</v>
      </c>
      <c r="AN303" s="5" t="s">
        <v>360</v>
      </c>
      <c r="AO303" s="5" t="s">
        <v>360</v>
      </c>
      <c r="AP303" s="43">
        <f t="shared" si="80"/>
        <v>0.86107619458393114</v>
      </c>
      <c r="AQ303" s="44">
        <v>576</v>
      </c>
      <c r="AR303" s="35">
        <f t="shared" si="73"/>
        <v>314.18181818181819</v>
      </c>
      <c r="AS303" s="35">
        <f t="shared" si="74"/>
        <v>270.5</v>
      </c>
      <c r="AT303" s="35">
        <f t="shared" si="75"/>
        <v>-43.681818181818187</v>
      </c>
      <c r="AU303" s="35">
        <v>65.3</v>
      </c>
      <c r="AV303" s="35">
        <v>37.200000000000003</v>
      </c>
      <c r="AW303" s="35">
        <v>71.400000000000006</v>
      </c>
      <c r="AX303" s="35">
        <v>0</v>
      </c>
      <c r="AY303" s="35">
        <v>33.299999999999997</v>
      </c>
      <c r="AZ303" s="35"/>
      <c r="BA303" s="35">
        <f t="shared" si="76"/>
        <v>63.3</v>
      </c>
      <c r="BB303" s="86"/>
      <c r="BC303" s="35">
        <f t="shared" si="77"/>
        <v>63.3</v>
      </c>
      <c r="BD303" s="35">
        <v>0</v>
      </c>
      <c r="BE303" s="35">
        <f t="shared" si="78"/>
        <v>63.3</v>
      </c>
      <c r="BF303" s="35"/>
      <c r="BG303" s="35">
        <f t="shared" si="79"/>
        <v>63.3</v>
      </c>
      <c r="BH303" s="86"/>
      <c r="BI303" s="86"/>
      <c r="BJ303" s="86"/>
      <c r="BK303" s="86"/>
      <c r="BL303" s="86"/>
      <c r="BM303" s="86"/>
      <c r="BN303" s="35">
        <f t="shared" si="81"/>
        <v>63.3</v>
      </c>
      <c r="BO303" s="70"/>
      <c r="BP303" s="1"/>
      <c r="BQ303" s="1"/>
      <c r="BR303" s="1"/>
      <c r="BS303" s="1"/>
      <c r="BT303" s="1"/>
      <c r="BU303" s="1"/>
      <c r="BV303" s="1"/>
      <c r="BW303" s="1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10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10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10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10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10"/>
      <c r="HD303" s="9"/>
      <c r="HE303" s="9"/>
    </row>
    <row r="304" spans="1:213" s="2" customFormat="1" ht="17.149999999999999" customHeight="1">
      <c r="A304" s="45" t="s">
        <v>285</v>
      </c>
      <c r="B304" s="64">
        <v>0</v>
      </c>
      <c r="C304" s="64">
        <v>0</v>
      </c>
      <c r="D304" s="4">
        <f t="shared" si="70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2114.1</v>
      </c>
      <c r="O304" s="35">
        <v>1363.3</v>
      </c>
      <c r="P304" s="4">
        <f t="shared" si="71"/>
        <v>0.64486069722340478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5" t="s">
        <v>380</v>
      </c>
      <c r="W304" s="5" t="s">
        <v>380</v>
      </c>
      <c r="X304" s="5" t="s">
        <v>380</v>
      </c>
      <c r="Y304" s="5" t="s">
        <v>380</v>
      </c>
      <c r="Z304" s="5">
        <v>38</v>
      </c>
      <c r="AA304" s="5">
        <v>41</v>
      </c>
      <c r="AB304" s="4">
        <f t="shared" si="72"/>
        <v>1.0789473684210527</v>
      </c>
      <c r="AC304" s="5">
        <v>20</v>
      </c>
      <c r="AD304" s="5" t="s">
        <v>360</v>
      </c>
      <c r="AE304" s="5" t="s">
        <v>360</v>
      </c>
      <c r="AF304" s="5" t="s">
        <v>360</v>
      </c>
      <c r="AG304" s="5" t="s">
        <v>360</v>
      </c>
      <c r="AH304" s="5" t="s">
        <v>360</v>
      </c>
      <c r="AI304" s="5" t="s">
        <v>360</v>
      </c>
      <c r="AJ304" s="5" t="s">
        <v>360</v>
      </c>
      <c r="AK304" s="5" t="s">
        <v>360</v>
      </c>
      <c r="AL304" s="5" t="s">
        <v>360</v>
      </c>
      <c r="AM304" s="5" t="s">
        <v>360</v>
      </c>
      <c r="AN304" s="5" t="s">
        <v>360</v>
      </c>
      <c r="AO304" s="5" t="s">
        <v>360</v>
      </c>
      <c r="AP304" s="43">
        <f t="shared" si="80"/>
        <v>0.86190403282222872</v>
      </c>
      <c r="AQ304" s="44">
        <v>120</v>
      </c>
      <c r="AR304" s="35">
        <f t="shared" si="73"/>
        <v>65.454545454545453</v>
      </c>
      <c r="AS304" s="35">
        <f t="shared" si="74"/>
        <v>56.4</v>
      </c>
      <c r="AT304" s="35">
        <f t="shared" si="75"/>
        <v>-9.0545454545454547</v>
      </c>
      <c r="AU304" s="35">
        <v>8.6999999999999993</v>
      </c>
      <c r="AV304" s="35">
        <v>6.2</v>
      </c>
      <c r="AW304" s="35">
        <v>13</v>
      </c>
      <c r="AX304" s="35">
        <v>14.9</v>
      </c>
      <c r="AY304" s="35">
        <v>8.6</v>
      </c>
      <c r="AZ304" s="35"/>
      <c r="BA304" s="35">
        <f t="shared" si="76"/>
        <v>5</v>
      </c>
      <c r="BB304" s="86"/>
      <c r="BC304" s="35">
        <f t="shared" si="77"/>
        <v>5</v>
      </c>
      <c r="BD304" s="35">
        <v>0</v>
      </c>
      <c r="BE304" s="35">
        <f t="shared" si="78"/>
        <v>5</v>
      </c>
      <c r="BF304" s="35"/>
      <c r="BG304" s="35">
        <f t="shared" si="79"/>
        <v>5</v>
      </c>
      <c r="BH304" s="86"/>
      <c r="BI304" s="86"/>
      <c r="BJ304" s="86"/>
      <c r="BK304" s="86"/>
      <c r="BL304" s="86"/>
      <c r="BM304" s="86"/>
      <c r="BN304" s="35">
        <f t="shared" si="81"/>
        <v>5</v>
      </c>
      <c r="BO304" s="70"/>
      <c r="BP304" s="1"/>
      <c r="BQ304" s="1"/>
      <c r="BR304" s="1"/>
      <c r="BS304" s="1"/>
      <c r="BT304" s="1"/>
      <c r="BU304" s="1"/>
      <c r="BV304" s="1"/>
      <c r="BW304" s="1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10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10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10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10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10"/>
      <c r="HD304" s="9"/>
      <c r="HE304" s="9"/>
    </row>
    <row r="305" spans="1:213" s="2" customFormat="1" ht="17.149999999999999" customHeight="1">
      <c r="A305" s="45" t="s">
        <v>286</v>
      </c>
      <c r="B305" s="64">
        <v>59571</v>
      </c>
      <c r="C305" s="64">
        <v>23510.6</v>
      </c>
      <c r="D305" s="4">
        <f t="shared" si="70"/>
        <v>0.3946651894378137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6411.3</v>
      </c>
      <c r="O305" s="35">
        <v>4655.3</v>
      </c>
      <c r="P305" s="4">
        <f t="shared" si="71"/>
        <v>0.72610858952162594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5" t="s">
        <v>380</v>
      </c>
      <c r="W305" s="5" t="s">
        <v>380</v>
      </c>
      <c r="X305" s="5" t="s">
        <v>380</v>
      </c>
      <c r="Y305" s="5" t="s">
        <v>380</v>
      </c>
      <c r="Z305" s="5">
        <v>231</v>
      </c>
      <c r="AA305" s="5">
        <v>247</v>
      </c>
      <c r="AB305" s="4">
        <f t="shared" si="72"/>
        <v>1.0692640692640694</v>
      </c>
      <c r="AC305" s="5">
        <v>20</v>
      </c>
      <c r="AD305" s="5" t="s">
        <v>360</v>
      </c>
      <c r="AE305" s="5" t="s">
        <v>360</v>
      </c>
      <c r="AF305" s="5" t="s">
        <v>360</v>
      </c>
      <c r="AG305" s="5" t="s">
        <v>360</v>
      </c>
      <c r="AH305" s="5" t="s">
        <v>360</v>
      </c>
      <c r="AI305" s="5" t="s">
        <v>360</v>
      </c>
      <c r="AJ305" s="5" t="s">
        <v>360</v>
      </c>
      <c r="AK305" s="5" t="s">
        <v>360</v>
      </c>
      <c r="AL305" s="5" t="s">
        <v>360</v>
      </c>
      <c r="AM305" s="5" t="s">
        <v>360</v>
      </c>
      <c r="AN305" s="5" t="s">
        <v>360</v>
      </c>
      <c r="AO305" s="5" t="s">
        <v>360</v>
      </c>
      <c r="AP305" s="43">
        <f t="shared" si="80"/>
        <v>0.84179509162006616</v>
      </c>
      <c r="AQ305" s="44">
        <v>133</v>
      </c>
      <c r="AR305" s="35">
        <f t="shared" si="73"/>
        <v>72.545454545454547</v>
      </c>
      <c r="AS305" s="35">
        <f t="shared" si="74"/>
        <v>61.1</v>
      </c>
      <c r="AT305" s="35">
        <f t="shared" si="75"/>
        <v>-11.445454545454545</v>
      </c>
      <c r="AU305" s="35">
        <v>10.3</v>
      </c>
      <c r="AV305" s="35">
        <v>6.8</v>
      </c>
      <c r="AW305" s="35">
        <v>15.8</v>
      </c>
      <c r="AX305" s="35">
        <v>5.7</v>
      </c>
      <c r="AY305" s="35">
        <v>13.7</v>
      </c>
      <c r="AZ305" s="35"/>
      <c r="BA305" s="35">
        <f t="shared" si="76"/>
        <v>8.8000000000000007</v>
      </c>
      <c r="BB305" s="86"/>
      <c r="BC305" s="35">
        <f t="shared" si="77"/>
        <v>8.8000000000000007</v>
      </c>
      <c r="BD305" s="35">
        <v>0</v>
      </c>
      <c r="BE305" s="35">
        <f t="shared" si="78"/>
        <v>8.8000000000000007</v>
      </c>
      <c r="BF305" s="35"/>
      <c r="BG305" s="35">
        <f t="shared" si="79"/>
        <v>8.8000000000000007</v>
      </c>
      <c r="BH305" s="86"/>
      <c r="BI305" s="86"/>
      <c r="BJ305" s="86"/>
      <c r="BK305" s="86"/>
      <c r="BL305" s="86"/>
      <c r="BM305" s="86"/>
      <c r="BN305" s="35">
        <f t="shared" si="81"/>
        <v>8.8000000000000007</v>
      </c>
      <c r="BO305" s="70"/>
      <c r="BP305" s="1"/>
      <c r="BQ305" s="1"/>
      <c r="BR305" s="1"/>
      <c r="BS305" s="1"/>
      <c r="BT305" s="1"/>
      <c r="BU305" s="1"/>
      <c r="BV305" s="1"/>
      <c r="BW305" s="1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10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10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10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10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10"/>
      <c r="HD305" s="9"/>
      <c r="HE305" s="9"/>
    </row>
    <row r="306" spans="1:213" s="2" customFormat="1" ht="17.149999999999999" customHeight="1">
      <c r="A306" s="45" t="s">
        <v>287</v>
      </c>
      <c r="B306" s="64">
        <v>1043387</v>
      </c>
      <c r="C306" s="64">
        <v>2023201.8</v>
      </c>
      <c r="D306" s="4">
        <f t="shared" si="70"/>
        <v>1.2739071312945245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18658.3</v>
      </c>
      <c r="O306" s="35">
        <v>16392.400000000001</v>
      </c>
      <c r="P306" s="4">
        <f t="shared" si="71"/>
        <v>0.87855806799118907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5" t="s">
        <v>380</v>
      </c>
      <c r="W306" s="5" t="s">
        <v>380</v>
      </c>
      <c r="X306" s="5" t="s">
        <v>380</v>
      </c>
      <c r="Y306" s="5" t="s">
        <v>380</v>
      </c>
      <c r="Z306" s="5">
        <v>26</v>
      </c>
      <c r="AA306" s="5">
        <v>33</v>
      </c>
      <c r="AB306" s="4">
        <f t="shared" si="72"/>
        <v>1.206923076923077</v>
      </c>
      <c r="AC306" s="5">
        <v>20</v>
      </c>
      <c r="AD306" s="5" t="s">
        <v>360</v>
      </c>
      <c r="AE306" s="5" t="s">
        <v>360</v>
      </c>
      <c r="AF306" s="5" t="s">
        <v>360</v>
      </c>
      <c r="AG306" s="5" t="s">
        <v>360</v>
      </c>
      <c r="AH306" s="5" t="s">
        <v>360</v>
      </c>
      <c r="AI306" s="5" t="s">
        <v>360</v>
      </c>
      <c r="AJ306" s="5" t="s">
        <v>360</v>
      </c>
      <c r="AK306" s="5" t="s">
        <v>360</v>
      </c>
      <c r="AL306" s="5" t="s">
        <v>360</v>
      </c>
      <c r="AM306" s="5" t="s">
        <v>360</v>
      </c>
      <c r="AN306" s="5" t="s">
        <v>360</v>
      </c>
      <c r="AO306" s="5" t="s">
        <v>360</v>
      </c>
      <c r="AP306" s="43">
        <f t="shared" si="80"/>
        <v>1.0684257456612878</v>
      </c>
      <c r="AQ306" s="44">
        <v>28</v>
      </c>
      <c r="AR306" s="35">
        <f t="shared" si="73"/>
        <v>15.272727272727273</v>
      </c>
      <c r="AS306" s="35">
        <f t="shared" si="74"/>
        <v>16.3</v>
      </c>
      <c r="AT306" s="35">
        <f t="shared" si="75"/>
        <v>1.0272727272727273</v>
      </c>
      <c r="AU306" s="35">
        <v>2.7</v>
      </c>
      <c r="AV306" s="35">
        <v>1.9</v>
      </c>
      <c r="AW306" s="35">
        <v>3.3</v>
      </c>
      <c r="AX306" s="35">
        <v>2.4</v>
      </c>
      <c r="AY306" s="35">
        <v>3</v>
      </c>
      <c r="AZ306" s="35"/>
      <c r="BA306" s="35">
        <f t="shared" si="76"/>
        <v>3</v>
      </c>
      <c r="BB306" s="86"/>
      <c r="BC306" s="35">
        <f t="shared" si="77"/>
        <v>3</v>
      </c>
      <c r="BD306" s="35">
        <v>0</v>
      </c>
      <c r="BE306" s="35">
        <f t="shared" si="78"/>
        <v>3</v>
      </c>
      <c r="BF306" s="35"/>
      <c r="BG306" s="35">
        <f t="shared" si="79"/>
        <v>3</v>
      </c>
      <c r="BH306" s="86"/>
      <c r="BI306" s="86"/>
      <c r="BJ306" s="86"/>
      <c r="BK306" s="86"/>
      <c r="BL306" s="86"/>
      <c r="BM306" s="86"/>
      <c r="BN306" s="35">
        <f t="shared" si="81"/>
        <v>3</v>
      </c>
      <c r="BO306" s="70"/>
      <c r="BP306" s="1"/>
      <c r="BQ306" s="1"/>
      <c r="BR306" s="1"/>
      <c r="BS306" s="1"/>
      <c r="BT306" s="1"/>
      <c r="BU306" s="1"/>
      <c r="BV306" s="1"/>
      <c r="BW306" s="1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10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10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10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10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10"/>
      <c r="HD306" s="9"/>
      <c r="HE306" s="9"/>
    </row>
    <row r="307" spans="1:213" s="2" customFormat="1" ht="17.149999999999999" customHeight="1">
      <c r="A307" s="45" t="s">
        <v>288</v>
      </c>
      <c r="B307" s="64">
        <v>137809</v>
      </c>
      <c r="C307" s="64">
        <v>142526.29999999999</v>
      </c>
      <c r="D307" s="4">
        <f t="shared" si="70"/>
        <v>1.0342307106212221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8255.7999999999993</v>
      </c>
      <c r="O307" s="35">
        <v>9825.6</v>
      </c>
      <c r="P307" s="4">
        <f t="shared" si="71"/>
        <v>1.1901451101044116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5" t="s">
        <v>380</v>
      </c>
      <c r="W307" s="5" t="s">
        <v>380</v>
      </c>
      <c r="X307" s="5" t="s">
        <v>380</v>
      </c>
      <c r="Y307" s="5" t="s">
        <v>380</v>
      </c>
      <c r="Z307" s="5">
        <v>9</v>
      </c>
      <c r="AA307" s="5">
        <v>13</v>
      </c>
      <c r="AB307" s="4">
        <f t="shared" si="72"/>
        <v>1.2244444444444444</v>
      </c>
      <c r="AC307" s="5">
        <v>20</v>
      </c>
      <c r="AD307" s="5" t="s">
        <v>360</v>
      </c>
      <c r="AE307" s="5" t="s">
        <v>360</v>
      </c>
      <c r="AF307" s="5" t="s">
        <v>360</v>
      </c>
      <c r="AG307" s="5" t="s">
        <v>360</v>
      </c>
      <c r="AH307" s="5" t="s">
        <v>360</v>
      </c>
      <c r="AI307" s="5" t="s">
        <v>360</v>
      </c>
      <c r="AJ307" s="5" t="s">
        <v>360</v>
      </c>
      <c r="AK307" s="5" t="s">
        <v>360</v>
      </c>
      <c r="AL307" s="5" t="s">
        <v>360</v>
      </c>
      <c r="AM307" s="5" t="s">
        <v>360</v>
      </c>
      <c r="AN307" s="5" t="s">
        <v>360</v>
      </c>
      <c r="AO307" s="5" t="s">
        <v>360</v>
      </c>
      <c r="AP307" s="43">
        <f t="shared" si="80"/>
        <v>1.1880654365351828</v>
      </c>
      <c r="AQ307" s="44">
        <v>19</v>
      </c>
      <c r="AR307" s="35">
        <f t="shared" si="73"/>
        <v>10.363636363636363</v>
      </c>
      <c r="AS307" s="35">
        <f t="shared" si="74"/>
        <v>12.3</v>
      </c>
      <c r="AT307" s="35">
        <f t="shared" si="75"/>
        <v>1.9363636363636374</v>
      </c>
      <c r="AU307" s="35">
        <v>2.1</v>
      </c>
      <c r="AV307" s="35">
        <v>0</v>
      </c>
      <c r="AW307" s="35">
        <v>3.6</v>
      </c>
      <c r="AX307" s="35">
        <v>1.6</v>
      </c>
      <c r="AY307" s="35">
        <v>1.7</v>
      </c>
      <c r="AZ307" s="35">
        <v>0.6</v>
      </c>
      <c r="BA307" s="35">
        <f t="shared" si="76"/>
        <v>2.7</v>
      </c>
      <c r="BB307" s="86"/>
      <c r="BC307" s="35">
        <f t="shared" si="77"/>
        <v>2.7</v>
      </c>
      <c r="BD307" s="35">
        <v>0</v>
      </c>
      <c r="BE307" s="35">
        <f t="shared" si="78"/>
        <v>2.7</v>
      </c>
      <c r="BF307" s="35"/>
      <c r="BG307" s="35">
        <f t="shared" si="79"/>
        <v>2.7</v>
      </c>
      <c r="BH307" s="86"/>
      <c r="BI307" s="86"/>
      <c r="BJ307" s="86"/>
      <c r="BK307" s="86"/>
      <c r="BL307" s="86"/>
      <c r="BM307" s="86"/>
      <c r="BN307" s="35">
        <f t="shared" si="81"/>
        <v>2.7</v>
      </c>
      <c r="BO307" s="70"/>
      <c r="BP307" s="1"/>
      <c r="BQ307" s="1"/>
      <c r="BR307" s="1"/>
      <c r="BS307" s="1"/>
      <c r="BT307" s="1"/>
      <c r="BU307" s="1"/>
      <c r="BV307" s="1"/>
      <c r="BW307" s="1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10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10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10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10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10"/>
      <c r="HD307" s="9"/>
      <c r="HE307" s="9"/>
    </row>
    <row r="308" spans="1:213" s="2" customFormat="1" ht="17.149999999999999" customHeight="1">
      <c r="A308" s="45" t="s">
        <v>289</v>
      </c>
      <c r="B308" s="64">
        <v>0</v>
      </c>
      <c r="C308" s="64">
        <v>0</v>
      </c>
      <c r="D308" s="4">
        <f t="shared" si="70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761.3</v>
      </c>
      <c r="O308" s="35">
        <v>510.9</v>
      </c>
      <c r="P308" s="4">
        <f t="shared" si="71"/>
        <v>0.67108892683567578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5" t="s">
        <v>380</v>
      </c>
      <c r="W308" s="5" t="s">
        <v>380</v>
      </c>
      <c r="X308" s="5" t="s">
        <v>380</v>
      </c>
      <c r="Y308" s="5" t="s">
        <v>380</v>
      </c>
      <c r="Z308" s="5">
        <v>123</v>
      </c>
      <c r="AA308" s="5">
        <v>133</v>
      </c>
      <c r="AB308" s="4">
        <f t="shared" si="72"/>
        <v>1.0813008130081301</v>
      </c>
      <c r="AC308" s="5">
        <v>20</v>
      </c>
      <c r="AD308" s="5" t="s">
        <v>360</v>
      </c>
      <c r="AE308" s="5" t="s">
        <v>360</v>
      </c>
      <c r="AF308" s="5" t="s">
        <v>360</v>
      </c>
      <c r="AG308" s="5" t="s">
        <v>360</v>
      </c>
      <c r="AH308" s="5" t="s">
        <v>360</v>
      </c>
      <c r="AI308" s="5" t="s">
        <v>360</v>
      </c>
      <c r="AJ308" s="5" t="s">
        <v>360</v>
      </c>
      <c r="AK308" s="5" t="s">
        <v>360</v>
      </c>
      <c r="AL308" s="5" t="s">
        <v>360</v>
      </c>
      <c r="AM308" s="5" t="s">
        <v>360</v>
      </c>
      <c r="AN308" s="5" t="s">
        <v>360</v>
      </c>
      <c r="AO308" s="5" t="s">
        <v>360</v>
      </c>
      <c r="AP308" s="43">
        <f t="shared" si="80"/>
        <v>0.87619486992190299</v>
      </c>
      <c r="AQ308" s="44">
        <v>487</v>
      </c>
      <c r="AR308" s="35">
        <f t="shared" si="73"/>
        <v>265.63636363636363</v>
      </c>
      <c r="AS308" s="35">
        <f t="shared" si="74"/>
        <v>232.7</v>
      </c>
      <c r="AT308" s="35">
        <f t="shared" si="75"/>
        <v>-32.936363636363637</v>
      </c>
      <c r="AU308" s="35">
        <v>42.8</v>
      </c>
      <c r="AV308" s="35">
        <v>36.799999999999997</v>
      </c>
      <c r="AW308" s="35">
        <v>44</v>
      </c>
      <c r="AX308" s="35">
        <v>27.5</v>
      </c>
      <c r="AY308" s="35">
        <v>18.100000000000001</v>
      </c>
      <c r="AZ308" s="35"/>
      <c r="BA308" s="35">
        <f t="shared" si="76"/>
        <v>63.5</v>
      </c>
      <c r="BB308" s="86"/>
      <c r="BC308" s="35">
        <f t="shared" si="77"/>
        <v>63.5</v>
      </c>
      <c r="BD308" s="35">
        <v>0</v>
      </c>
      <c r="BE308" s="35">
        <f t="shared" si="78"/>
        <v>63.5</v>
      </c>
      <c r="BF308" s="35"/>
      <c r="BG308" s="35">
        <f t="shared" si="79"/>
        <v>63.5</v>
      </c>
      <c r="BH308" s="86"/>
      <c r="BI308" s="86"/>
      <c r="BJ308" s="86"/>
      <c r="BK308" s="86"/>
      <c r="BL308" s="86"/>
      <c r="BM308" s="86"/>
      <c r="BN308" s="35">
        <f t="shared" si="81"/>
        <v>63.5</v>
      </c>
      <c r="BO308" s="70"/>
      <c r="BP308" s="1"/>
      <c r="BQ308" s="1"/>
      <c r="BR308" s="1"/>
      <c r="BS308" s="1"/>
      <c r="BT308" s="1"/>
      <c r="BU308" s="1"/>
      <c r="BV308" s="1"/>
      <c r="BW308" s="1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10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10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10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10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10"/>
      <c r="HD308" s="9"/>
      <c r="HE308" s="9"/>
    </row>
    <row r="309" spans="1:213" s="2" customFormat="1" ht="17.149999999999999" customHeight="1">
      <c r="A309" s="45" t="s">
        <v>290</v>
      </c>
      <c r="B309" s="64">
        <v>3304</v>
      </c>
      <c r="C309" s="64">
        <v>4361.8</v>
      </c>
      <c r="D309" s="4">
        <f t="shared" si="70"/>
        <v>1.2120157384987893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921</v>
      </c>
      <c r="O309" s="35">
        <v>1045.5</v>
      </c>
      <c r="P309" s="4">
        <f t="shared" si="71"/>
        <v>1.1351791530944626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5" t="s">
        <v>380</v>
      </c>
      <c r="W309" s="5" t="s">
        <v>380</v>
      </c>
      <c r="X309" s="5" t="s">
        <v>380</v>
      </c>
      <c r="Y309" s="5" t="s">
        <v>380</v>
      </c>
      <c r="Z309" s="5">
        <v>307</v>
      </c>
      <c r="AA309" s="5">
        <v>260</v>
      </c>
      <c r="AB309" s="4">
        <f t="shared" si="72"/>
        <v>0.84690553745928343</v>
      </c>
      <c r="AC309" s="5">
        <v>20</v>
      </c>
      <c r="AD309" s="5" t="s">
        <v>360</v>
      </c>
      <c r="AE309" s="5" t="s">
        <v>360</v>
      </c>
      <c r="AF309" s="5" t="s">
        <v>360</v>
      </c>
      <c r="AG309" s="5" t="s">
        <v>360</v>
      </c>
      <c r="AH309" s="5" t="s">
        <v>360</v>
      </c>
      <c r="AI309" s="5" t="s">
        <v>360</v>
      </c>
      <c r="AJ309" s="5" t="s">
        <v>360</v>
      </c>
      <c r="AK309" s="5" t="s">
        <v>360</v>
      </c>
      <c r="AL309" s="5" t="s">
        <v>360</v>
      </c>
      <c r="AM309" s="5" t="s">
        <v>360</v>
      </c>
      <c r="AN309" s="5" t="s">
        <v>360</v>
      </c>
      <c r="AO309" s="5" t="s">
        <v>360</v>
      </c>
      <c r="AP309" s="43">
        <f t="shared" si="80"/>
        <v>1.0155949445237524</v>
      </c>
      <c r="AQ309" s="44">
        <v>899</v>
      </c>
      <c r="AR309" s="35">
        <f t="shared" si="73"/>
        <v>490.36363636363637</v>
      </c>
      <c r="AS309" s="35">
        <f t="shared" si="74"/>
        <v>498</v>
      </c>
      <c r="AT309" s="35">
        <f t="shared" si="75"/>
        <v>7.636363636363626</v>
      </c>
      <c r="AU309" s="35">
        <v>77.900000000000006</v>
      </c>
      <c r="AV309" s="35">
        <v>46.3</v>
      </c>
      <c r="AW309" s="35">
        <v>111.1</v>
      </c>
      <c r="AX309" s="35">
        <v>18</v>
      </c>
      <c r="AY309" s="35">
        <v>99.7</v>
      </c>
      <c r="AZ309" s="35">
        <v>21.1</v>
      </c>
      <c r="BA309" s="35">
        <f t="shared" si="76"/>
        <v>123.9</v>
      </c>
      <c r="BB309" s="86"/>
      <c r="BC309" s="35">
        <f t="shared" si="77"/>
        <v>123.9</v>
      </c>
      <c r="BD309" s="35">
        <v>0</v>
      </c>
      <c r="BE309" s="35">
        <f t="shared" si="78"/>
        <v>123.9</v>
      </c>
      <c r="BF309" s="35"/>
      <c r="BG309" s="35">
        <f t="shared" si="79"/>
        <v>123.9</v>
      </c>
      <c r="BH309" s="86"/>
      <c r="BI309" s="86"/>
      <c r="BJ309" s="86"/>
      <c r="BK309" s="86"/>
      <c r="BL309" s="86"/>
      <c r="BM309" s="86"/>
      <c r="BN309" s="35">
        <f t="shared" si="81"/>
        <v>123.9</v>
      </c>
      <c r="BO309" s="70"/>
      <c r="BP309" s="1"/>
      <c r="BQ309" s="1"/>
      <c r="BR309" s="1"/>
      <c r="BS309" s="1"/>
      <c r="BT309" s="1"/>
      <c r="BU309" s="1"/>
      <c r="BV309" s="1"/>
      <c r="BW309" s="1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10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10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10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10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10"/>
      <c r="HD309" s="9"/>
      <c r="HE309" s="9"/>
    </row>
    <row r="310" spans="1:213" s="2" customFormat="1" ht="17.149999999999999" customHeight="1">
      <c r="A310" s="45" t="s">
        <v>291</v>
      </c>
      <c r="B310" s="64">
        <v>47760</v>
      </c>
      <c r="C310" s="64">
        <v>92021.9</v>
      </c>
      <c r="D310" s="4">
        <f t="shared" si="70"/>
        <v>1.2726756700167503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1457.5</v>
      </c>
      <c r="O310" s="35">
        <v>992</v>
      </c>
      <c r="P310" s="4">
        <f t="shared" si="71"/>
        <v>0.68061749571183539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5" t="s">
        <v>380</v>
      </c>
      <c r="W310" s="5" t="s">
        <v>380</v>
      </c>
      <c r="X310" s="5" t="s">
        <v>380</v>
      </c>
      <c r="Y310" s="5" t="s">
        <v>380</v>
      </c>
      <c r="Z310" s="5">
        <v>436</v>
      </c>
      <c r="AA310" s="5">
        <v>530</v>
      </c>
      <c r="AB310" s="4">
        <f t="shared" si="72"/>
        <v>1.2015596330275229</v>
      </c>
      <c r="AC310" s="5">
        <v>20</v>
      </c>
      <c r="AD310" s="5" t="s">
        <v>360</v>
      </c>
      <c r="AE310" s="5" t="s">
        <v>360</v>
      </c>
      <c r="AF310" s="5" t="s">
        <v>360</v>
      </c>
      <c r="AG310" s="5" t="s">
        <v>360</v>
      </c>
      <c r="AH310" s="5" t="s">
        <v>360</v>
      </c>
      <c r="AI310" s="5" t="s">
        <v>360</v>
      </c>
      <c r="AJ310" s="5" t="s">
        <v>360</v>
      </c>
      <c r="AK310" s="5" t="s">
        <v>360</v>
      </c>
      <c r="AL310" s="5" t="s">
        <v>360</v>
      </c>
      <c r="AM310" s="5" t="s">
        <v>360</v>
      </c>
      <c r="AN310" s="5" t="s">
        <v>360</v>
      </c>
      <c r="AO310" s="5" t="s">
        <v>360</v>
      </c>
      <c r="AP310" s="43">
        <f t="shared" si="80"/>
        <v>0.97793157610824266</v>
      </c>
      <c r="AQ310" s="44">
        <v>1315</v>
      </c>
      <c r="AR310" s="35">
        <f t="shared" si="73"/>
        <v>717.27272727272725</v>
      </c>
      <c r="AS310" s="35">
        <f t="shared" si="74"/>
        <v>701.4</v>
      </c>
      <c r="AT310" s="35">
        <f t="shared" si="75"/>
        <v>-15.872727272727275</v>
      </c>
      <c r="AU310" s="35">
        <v>148.5</v>
      </c>
      <c r="AV310" s="35">
        <v>99.1</v>
      </c>
      <c r="AW310" s="35">
        <v>124.6</v>
      </c>
      <c r="AX310" s="35">
        <v>162.6</v>
      </c>
      <c r="AY310" s="35">
        <v>65.7</v>
      </c>
      <c r="AZ310" s="35"/>
      <c r="BA310" s="35">
        <f t="shared" si="76"/>
        <v>100.9</v>
      </c>
      <c r="BB310" s="86"/>
      <c r="BC310" s="35">
        <f t="shared" si="77"/>
        <v>100.9</v>
      </c>
      <c r="BD310" s="35">
        <v>0</v>
      </c>
      <c r="BE310" s="35">
        <f t="shared" si="78"/>
        <v>100.9</v>
      </c>
      <c r="BF310" s="35"/>
      <c r="BG310" s="35">
        <f t="shared" si="79"/>
        <v>100.9</v>
      </c>
      <c r="BH310" s="86"/>
      <c r="BI310" s="86"/>
      <c r="BJ310" s="86"/>
      <c r="BK310" s="86"/>
      <c r="BL310" s="86"/>
      <c r="BM310" s="86"/>
      <c r="BN310" s="35">
        <f t="shared" si="81"/>
        <v>100.9</v>
      </c>
      <c r="BO310" s="70"/>
      <c r="BP310" s="1"/>
      <c r="BQ310" s="1"/>
      <c r="BR310" s="1"/>
      <c r="BS310" s="1"/>
      <c r="BT310" s="1"/>
      <c r="BU310" s="1"/>
      <c r="BV310" s="1"/>
      <c r="BW310" s="1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10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10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10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10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10"/>
      <c r="HD310" s="9"/>
      <c r="HE310" s="9"/>
    </row>
    <row r="311" spans="1:213" s="2" customFormat="1" ht="17.149999999999999" customHeight="1">
      <c r="A311" s="45" t="s">
        <v>292</v>
      </c>
      <c r="B311" s="64">
        <v>726665</v>
      </c>
      <c r="C311" s="64">
        <v>643720.19999999995</v>
      </c>
      <c r="D311" s="4">
        <f t="shared" si="70"/>
        <v>0.88585551801724305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9704.9</v>
      </c>
      <c r="O311" s="35">
        <v>11146</v>
      </c>
      <c r="P311" s="4">
        <f t="shared" si="71"/>
        <v>1.1484919988871602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5" t="s">
        <v>380</v>
      </c>
      <c r="W311" s="5" t="s">
        <v>380</v>
      </c>
      <c r="X311" s="5" t="s">
        <v>380</v>
      </c>
      <c r="Y311" s="5" t="s">
        <v>380</v>
      </c>
      <c r="Z311" s="5">
        <v>56</v>
      </c>
      <c r="AA311" s="5">
        <v>59</v>
      </c>
      <c r="AB311" s="4">
        <f t="shared" si="72"/>
        <v>1.0535714285714286</v>
      </c>
      <c r="AC311" s="5">
        <v>20</v>
      </c>
      <c r="AD311" s="5" t="s">
        <v>360</v>
      </c>
      <c r="AE311" s="5" t="s">
        <v>360</v>
      </c>
      <c r="AF311" s="5" t="s">
        <v>360</v>
      </c>
      <c r="AG311" s="5" t="s">
        <v>360</v>
      </c>
      <c r="AH311" s="5" t="s">
        <v>360</v>
      </c>
      <c r="AI311" s="5" t="s">
        <v>360</v>
      </c>
      <c r="AJ311" s="5" t="s">
        <v>360</v>
      </c>
      <c r="AK311" s="5" t="s">
        <v>360</v>
      </c>
      <c r="AL311" s="5" t="s">
        <v>360</v>
      </c>
      <c r="AM311" s="5" t="s">
        <v>360</v>
      </c>
      <c r="AN311" s="5" t="s">
        <v>360</v>
      </c>
      <c r="AO311" s="5" t="s">
        <v>360</v>
      </c>
      <c r="AP311" s="43">
        <f t="shared" si="80"/>
        <v>1.0771232475390664</v>
      </c>
      <c r="AQ311" s="44">
        <v>60</v>
      </c>
      <c r="AR311" s="35">
        <f t="shared" si="73"/>
        <v>32.727272727272727</v>
      </c>
      <c r="AS311" s="35">
        <f t="shared" si="74"/>
        <v>35.299999999999997</v>
      </c>
      <c r="AT311" s="35">
        <f t="shared" si="75"/>
        <v>2.5727272727272705</v>
      </c>
      <c r="AU311" s="35">
        <v>6.7</v>
      </c>
      <c r="AV311" s="35">
        <v>6</v>
      </c>
      <c r="AW311" s="35">
        <v>5</v>
      </c>
      <c r="AX311" s="35">
        <v>6.3</v>
      </c>
      <c r="AY311" s="35">
        <v>5.2</v>
      </c>
      <c r="AZ311" s="35"/>
      <c r="BA311" s="35">
        <f t="shared" si="76"/>
        <v>6.1</v>
      </c>
      <c r="BB311" s="86"/>
      <c r="BC311" s="35">
        <f t="shared" si="77"/>
        <v>6.1</v>
      </c>
      <c r="BD311" s="35">
        <v>0</v>
      </c>
      <c r="BE311" s="35">
        <f t="shared" si="78"/>
        <v>6.1</v>
      </c>
      <c r="BF311" s="35"/>
      <c r="BG311" s="35">
        <f t="shared" si="79"/>
        <v>6.1</v>
      </c>
      <c r="BH311" s="86"/>
      <c r="BI311" s="86"/>
      <c r="BJ311" s="86"/>
      <c r="BK311" s="86"/>
      <c r="BL311" s="86"/>
      <c r="BM311" s="86"/>
      <c r="BN311" s="35">
        <f t="shared" si="81"/>
        <v>6.1</v>
      </c>
      <c r="BO311" s="70"/>
      <c r="BP311" s="1"/>
      <c r="BQ311" s="1"/>
      <c r="BR311" s="1"/>
      <c r="BS311" s="1"/>
      <c r="BT311" s="1"/>
      <c r="BU311" s="1"/>
      <c r="BV311" s="1"/>
      <c r="BW311" s="1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10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10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10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10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10"/>
      <c r="HD311" s="9"/>
      <c r="HE311" s="9"/>
    </row>
    <row r="312" spans="1:213" s="2" customFormat="1" ht="17.149999999999999" customHeight="1">
      <c r="A312" s="45" t="s">
        <v>293</v>
      </c>
      <c r="B312" s="64">
        <v>177071</v>
      </c>
      <c r="C312" s="64">
        <v>148121</v>
      </c>
      <c r="D312" s="4">
        <f t="shared" si="70"/>
        <v>0.83650626020071039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3330.5</v>
      </c>
      <c r="O312" s="35">
        <v>2635.3</v>
      </c>
      <c r="P312" s="4">
        <f t="shared" si="71"/>
        <v>0.79126257318720916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5" t="s">
        <v>380</v>
      </c>
      <c r="W312" s="5" t="s">
        <v>380</v>
      </c>
      <c r="X312" s="5" t="s">
        <v>380</v>
      </c>
      <c r="Y312" s="5" t="s">
        <v>380</v>
      </c>
      <c r="Z312" s="5">
        <v>712</v>
      </c>
      <c r="AA312" s="5">
        <v>686</v>
      </c>
      <c r="AB312" s="4">
        <f t="shared" si="72"/>
        <v>0.9634831460674157</v>
      </c>
      <c r="AC312" s="5">
        <v>20</v>
      </c>
      <c r="AD312" s="5" t="s">
        <v>360</v>
      </c>
      <c r="AE312" s="5" t="s">
        <v>360</v>
      </c>
      <c r="AF312" s="5" t="s">
        <v>360</v>
      </c>
      <c r="AG312" s="5" t="s">
        <v>360</v>
      </c>
      <c r="AH312" s="5" t="s">
        <v>360</v>
      </c>
      <c r="AI312" s="5" t="s">
        <v>360</v>
      </c>
      <c r="AJ312" s="5" t="s">
        <v>360</v>
      </c>
      <c r="AK312" s="5" t="s">
        <v>360</v>
      </c>
      <c r="AL312" s="5" t="s">
        <v>360</v>
      </c>
      <c r="AM312" s="5" t="s">
        <v>360</v>
      </c>
      <c r="AN312" s="5" t="s">
        <v>360</v>
      </c>
      <c r="AO312" s="5" t="s">
        <v>360</v>
      </c>
      <c r="AP312" s="43">
        <f t="shared" si="80"/>
        <v>0.87283212635769003</v>
      </c>
      <c r="AQ312" s="44">
        <v>760</v>
      </c>
      <c r="AR312" s="35">
        <f t="shared" si="73"/>
        <v>414.54545454545456</v>
      </c>
      <c r="AS312" s="35">
        <f t="shared" si="74"/>
        <v>361.8</v>
      </c>
      <c r="AT312" s="35">
        <f t="shared" si="75"/>
        <v>-52.74545454545455</v>
      </c>
      <c r="AU312" s="35">
        <v>85.7</v>
      </c>
      <c r="AV312" s="35">
        <v>49.8</v>
      </c>
      <c r="AW312" s="35">
        <v>85.1</v>
      </c>
      <c r="AX312" s="35">
        <v>40.700000000000003</v>
      </c>
      <c r="AY312" s="35">
        <v>60.3</v>
      </c>
      <c r="AZ312" s="35"/>
      <c r="BA312" s="35">
        <f t="shared" si="76"/>
        <v>40.200000000000003</v>
      </c>
      <c r="BB312" s="86"/>
      <c r="BC312" s="35">
        <f t="shared" si="77"/>
        <v>40.200000000000003</v>
      </c>
      <c r="BD312" s="35">
        <v>0</v>
      </c>
      <c r="BE312" s="35">
        <f t="shared" si="78"/>
        <v>40.200000000000003</v>
      </c>
      <c r="BF312" s="35"/>
      <c r="BG312" s="35">
        <f t="shared" si="79"/>
        <v>40.200000000000003</v>
      </c>
      <c r="BH312" s="86"/>
      <c r="BI312" s="86"/>
      <c r="BJ312" s="86"/>
      <c r="BK312" s="86"/>
      <c r="BL312" s="86"/>
      <c r="BM312" s="86"/>
      <c r="BN312" s="35">
        <f t="shared" si="81"/>
        <v>40.200000000000003</v>
      </c>
      <c r="BO312" s="70"/>
      <c r="BP312" s="1"/>
      <c r="BQ312" s="1"/>
      <c r="BR312" s="1"/>
      <c r="BS312" s="1"/>
      <c r="BT312" s="1"/>
      <c r="BU312" s="1"/>
      <c r="BV312" s="1"/>
      <c r="BW312" s="1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10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10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10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10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10"/>
      <c r="HD312" s="9"/>
      <c r="HE312" s="9"/>
    </row>
    <row r="313" spans="1:213" s="2" customFormat="1" ht="17.149999999999999" customHeight="1">
      <c r="A313" s="45" t="s">
        <v>294</v>
      </c>
      <c r="B313" s="64">
        <v>122584</v>
      </c>
      <c r="C313" s="64">
        <v>133620.5</v>
      </c>
      <c r="D313" s="4">
        <f t="shared" ref="D313:D376" si="82">IF(E313=0,0,IF(B313=0,1,IF(C313&lt;0,0,IF(C313/B313&gt;1.2,IF((C313/B313-1.2)*0.1+1.2&gt;1.3,1.3,(C313/B313-1.2)*0.1+1.2),C313/B313))))</f>
        <v>1.0900321412256087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2374.1</v>
      </c>
      <c r="O313" s="35">
        <v>2412</v>
      </c>
      <c r="P313" s="4">
        <f t="shared" ref="P313:P376" si="83">IF(Q313=0,0,IF(N313=0,1,IF(O313&lt;0,0,IF(O313/N313&gt;1.2,IF((O313/N313-1.2)*0.1+1.2&gt;1.3,1.3,(O313/N313-1.2)*0.1+1.2),O313/N313))))</f>
        <v>1.0159639442314983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5" t="s">
        <v>380</v>
      </c>
      <c r="W313" s="5" t="s">
        <v>380</v>
      </c>
      <c r="X313" s="5" t="s">
        <v>380</v>
      </c>
      <c r="Y313" s="5" t="s">
        <v>380</v>
      </c>
      <c r="Z313" s="5">
        <v>416</v>
      </c>
      <c r="AA313" s="5">
        <v>404</v>
      </c>
      <c r="AB313" s="4">
        <f t="shared" ref="AB313:AB376" si="84">IF(AC313=0,0,IF(Z313=0,1,IF(AA313&lt;0,0,IF(AA313/Z313&gt;1.2,IF((AA313/Z313-1.2)*0.1+1.2&gt;1.3,1.3,(AA313/Z313-1.2)*0.1+1.2),AA313/Z313))))</f>
        <v>0.97115384615384615</v>
      </c>
      <c r="AC313" s="5">
        <v>20</v>
      </c>
      <c r="AD313" s="5" t="s">
        <v>360</v>
      </c>
      <c r="AE313" s="5" t="s">
        <v>360</v>
      </c>
      <c r="AF313" s="5" t="s">
        <v>360</v>
      </c>
      <c r="AG313" s="5" t="s">
        <v>360</v>
      </c>
      <c r="AH313" s="5" t="s">
        <v>360</v>
      </c>
      <c r="AI313" s="5" t="s">
        <v>360</v>
      </c>
      <c r="AJ313" s="5" t="s">
        <v>360</v>
      </c>
      <c r="AK313" s="5" t="s">
        <v>360</v>
      </c>
      <c r="AL313" s="5" t="s">
        <v>360</v>
      </c>
      <c r="AM313" s="5" t="s">
        <v>360</v>
      </c>
      <c r="AN313" s="5" t="s">
        <v>360</v>
      </c>
      <c r="AO313" s="5" t="s">
        <v>360</v>
      </c>
      <c r="AP313" s="43">
        <f t="shared" si="80"/>
        <v>1.0042781447518874</v>
      </c>
      <c r="AQ313" s="44">
        <v>738</v>
      </c>
      <c r="AR313" s="35">
        <f t="shared" ref="AR313:AR376" si="85">AQ313/11*6</f>
        <v>402.54545454545456</v>
      </c>
      <c r="AS313" s="35">
        <f t="shared" ref="AS313:AS376" si="86">ROUND(AP313*AR313,1)</f>
        <v>404.3</v>
      </c>
      <c r="AT313" s="35">
        <f t="shared" ref="AT313:AT376" si="87">AS313-AR313</f>
        <v>1.7545454545454504</v>
      </c>
      <c r="AU313" s="35">
        <v>85.9</v>
      </c>
      <c r="AV313" s="35">
        <v>44.1</v>
      </c>
      <c r="AW313" s="35">
        <v>94.9</v>
      </c>
      <c r="AX313" s="35">
        <v>51.8</v>
      </c>
      <c r="AY313" s="35">
        <v>82.8</v>
      </c>
      <c r="AZ313" s="35"/>
      <c r="BA313" s="35">
        <f t="shared" ref="BA313:BA376" si="88">ROUND(AS313-SUM(AU313:AZ313),1)</f>
        <v>44.8</v>
      </c>
      <c r="BB313" s="86"/>
      <c r="BC313" s="35">
        <f t="shared" ref="BC313:BC376" si="89">IF(OR(BA313&lt;0,BB313="+"),0,BA313)</f>
        <v>44.8</v>
      </c>
      <c r="BD313" s="35">
        <v>0</v>
      </c>
      <c r="BE313" s="35">
        <f t="shared" ref="BE313:BE376" si="90">ROUND(BC313+BD313,1)</f>
        <v>44.8</v>
      </c>
      <c r="BF313" s="35"/>
      <c r="BG313" s="35">
        <f t="shared" ref="BG313:BG376" si="91">IF((BE313-BF313)&gt;0,ROUND(BE313-BF313,1),0)</f>
        <v>44.8</v>
      </c>
      <c r="BH313" s="86"/>
      <c r="BI313" s="86"/>
      <c r="BJ313" s="86"/>
      <c r="BK313" s="86"/>
      <c r="BL313" s="86"/>
      <c r="BM313" s="86"/>
      <c r="BN313" s="35">
        <f t="shared" si="81"/>
        <v>44.8</v>
      </c>
      <c r="BO313" s="70"/>
      <c r="BP313" s="1"/>
      <c r="BQ313" s="1"/>
      <c r="BR313" s="1"/>
      <c r="BS313" s="1"/>
      <c r="BT313" s="1"/>
      <c r="BU313" s="1"/>
      <c r="BV313" s="1"/>
      <c r="BW313" s="1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10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10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10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10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10"/>
      <c r="HD313" s="9"/>
      <c r="HE313" s="9"/>
    </row>
    <row r="314" spans="1:213" s="2" customFormat="1" ht="17.149999999999999" customHeight="1">
      <c r="A314" s="45" t="s">
        <v>295</v>
      </c>
      <c r="B314" s="64">
        <v>48976</v>
      </c>
      <c r="C314" s="64">
        <v>40687.199999999997</v>
      </c>
      <c r="D314" s="4">
        <f t="shared" si="82"/>
        <v>0.83075792224763145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5805.2</v>
      </c>
      <c r="O314" s="35">
        <v>7807.9</v>
      </c>
      <c r="P314" s="4">
        <f t="shared" si="83"/>
        <v>1.2144983807620753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5" t="s">
        <v>380</v>
      </c>
      <c r="W314" s="5" t="s">
        <v>380</v>
      </c>
      <c r="X314" s="5" t="s">
        <v>380</v>
      </c>
      <c r="Y314" s="5" t="s">
        <v>380</v>
      </c>
      <c r="Z314" s="5">
        <v>43</v>
      </c>
      <c r="AA314" s="5">
        <v>48</v>
      </c>
      <c r="AB314" s="4">
        <f t="shared" si="84"/>
        <v>1.1162790697674418</v>
      </c>
      <c r="AC314" s="5">
        <v>20</v>
      </c>
      <c r="AD314" s="5" t="s">
        <v>360</v>
      </c>
      <c r="AE314" s="5" t="s">
        <v>360</v>
      </c>
      <c r="AF314" s="5" t="s">
        <v>360</v>
      </c>
      <c r="AG314" s="5" t="s">
        <v>360</v>
      </c>
      <c r="AH314" s="5" t="s">
        <v>360</v>
      </c>
      <c r="AI314" s="5" t="s">
        <v>360</v>
      </c>
      <c r="AJ314" s="5" t="s">
        <v>360</v>
      </c>
      <c r="AK314" s="5" t="s">
        <v>360</v>
      </c>
      <c r="AL314" s="5" t="s">
        <v>360</v>
      </c>
      <c r="AM314" s="5" t="s">
        <v>360</v>
      </c>
      <c r="AN314" s="5" t="s">
        <v>360</v>
      </c>
      <c r="AO314" s="5" t="s">
        <v>360</v>
      </c>
      <c r="AP314" s="43">
        <f t="shared" ref="AP314:AP377" si="92">(D314*E314+P314*Q314+AB314*AC314)/(E314+Q314+AC314)</f>
        <v>1.128207524929522</v>
      </c>
      <c r="AQ314" s="44">
        <v>2018</v>
      </c>
      <c r="AR314" s="35">
        <f t="shared" si="85"/>
        <v>1100.7272727272727</v>
      </c>
      <c r="AS314" s="35">
        <f t="shared" si="86"/>
        <v>1241.8</v>
      </c>
      <c r="AT314" s="35">
        <f t="shared" si="87"/>
        <v>141.07272727272721</v>
      </c>
      <c r="AU314" s="35">
        <v>213.1</v>
      </c>
      <c r="AV314" s="35">
        <v>207.2</v>
      </c>
      <c r="AW314" s="35">
        <v>184.8</v>
      </c>
      <c r="AX314" s="35">
        <v>233.6</v>
      </c>
      <c r="AY314" s="35">
        <v>209.9</v>
      </c>
      <c r="AZ314" s="35"/>
      <c r="BA314" s="35">
        <f t="shared" si="88"/>
        <v>193.2</v>
      </c>
      <c r="BB314" s="86"/>
      <c r="BC314" s="35">
        <f t="shared" si="89"/>
        <v>193.2</v>
      </c>
      <c r="BD314" s="35">
        <v>0</v>
      </c>
      <c r="BE314" s="35">
        <f t="shared" si="90"/>
        <v>193.2</v>
      </c>
      <c r="BF314" s="35"/>
      <c r="BG314" s="35">
        <f t="shared" si="91"/>
        <v>193.2</v>
      </c>
      <c r="BH314" s="86"/>
      <c r="BI314" s="86"/>
      <c r="BJ314" s="86"/>
      <c r="BK314" s="86"/>
      <c r="BL314" s="86"/>
      <c r="BM314" s="86"/>
      <c r="BN314" s="35">
        <f t="shared" si="81"/>
        <v>193.2</v>
      </c>
      <c r="BO314" s="70"/>
      <c r="BP314" s="1"/>
      <c r="BQ314" s="1"/>
      <c r="BR314" s="1"/>
      <c r="BS314" s="1"/>
      <c r="BT314" s="1"/>
      <c r="BU314" s="1"/>
      <c r="BV314" s="1"/>
      <c r="BW314" s="1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10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10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10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10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10"/>
      <c r="HD314" s="9"/>
      <c r="HE314" s="9"/>
    </row>
    <row r="315" spans="1:213" s="2" customFormat="1" ht="17.149999999999999" customHeight="1">
      <c r="A315" s="18" t="s">
        <v>296</v>
      </c>
      <c r="B315" s="6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35"/>
      <c r="BE315" s="35"/>
      <c r="BF315" s="35"/>
      <c r="BG315" s="35"/>
      <c r="BH315" s="86"/>
      <c r="BI315" s="86"/>
      <c r="BJ315" s="86"/>
      <c r="BK315" s="86"/>
      <c r="BL315" s="86"/>
      <c r="BM315" s="86"/>
      <c r="BN315" s="35"/>
      <c r="BO315" s="70"/>
      <c r="BP315" s="1"/>
      <c r="BQ315" s="1"/>
      <c r="BR315" s="1"/>
      <c r="BS315" s="1"/>
      <c r="BT315" s="1"/>
      <c r="BU315" s="1"/>
      <c r="BV315" s="1"/>
      <c r="BW315" s="1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10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10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10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10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10"/>
      <c r="HD315" s="9"/>
      <c r="HE315" s="9"/>
    </row>
    <row r="316" spans="1:213" s="2" customFormat="1" ht="17.149999999999999" customHeight="1">
      <c r="A316" s="45" t="s">
        <v>297</v>
      </c>
      <c r="B316" s="64">
        <v>16382</v>
      </c>
      <c r="C316" s="64">
        <v>18376.5</v>
      </c>
      <c r="D316" s="4">
        <f t="shared" si="82"/>
        <v>1.1217494811378341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4699.8</v>
      </c>
      <c r="O316" s="35">
        <v>3866.5</v>
      </c>
      <c r="P316" s="4">
        <f t="shared" si="83"/>
        <v>0.82269458274820206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5" t="s">
        <v>380</v>
      </c>
      <c r="W316" s="5" t="s">
        <v>380</v>
      </c>
      <c r="X316" s="5" t="s">
        <v>380</v>
      </c>
      <c r="Y316" s="5" t="s">
        <v>380</v>
      </c>
      <c r="Z316" s="5">
        <v>27</v>
      </c>
      <c r="AA316" s="5">
        <v>22</v>
      </c>
      <c r="AB316" s="4">
        <f t="shared" si="84"/>
        <v>0.81481481481481477</v>
      </c>
      <c r="AC316" s="5">
        <v>20</v>
      </c>
      <c r="AD316" s="5" t="s">
        <v>360</v>
      </c>
      <c r="AE316" s="5" t="s">
        <v>360</v>
      </c>
      <c r="AF316" s="5" t="s">
        <v>360</v>
      </c>
      <c r="AG316" s="5" t="s">
        <v>360</v>
      </c>
      <c r="AH316" s="5" t="s">
        <v>360</v>
      </c>
      <c r="AI316" s="5" t="s">
        <v>360</v>
      </c>
      <c r="AJ316" s="5" t="s">
        <v>360</v>
      </c>
      <c r="AK316" s="5" t="s">
        <v>360</v>
      </c>
      <c r="AL316" s="5" t="s">
        <v>360</v>
      </c>
      <c r="AM316" s="5" t="s">
        <v>360</v>
      </c>
      <c r="AN316" s="5" t="s">
        <v>360</v>
      </c>
      <c r="AO316" s="5" t="s">
        <v>360</v>
      </c>
      <c r="AP316" s="43">
        <f t="shared" si="92"/>
        <v>0.85242078570998892</v>
      </c>
      <c r="AQ316" s="44">
        <v>54</v>
      </c>
      <c r="AR316" s="35">
        <f t="shared" si="85"/>
        <v>29.454545454545453</v>
      </c>
      <c r="AS316" s="35">
        <f t="shared" si="86"/>
        <v>25.1</v>
      </c>
      <c r="AT316" s="35">
        <f t="shared" si="87"/>
        <v>-4.3545454545454518</v>
      </c>
      <c r="AU316" s="35">
        <v>6.3</v>
      </c>
      <c r="AV316" s="35">
        <v>1.8</v>
      </c>
      <c r="AW316" s="35">
        <v>6.1</v>
      </c>
      <c r="AX316" s="35">
        <v>4.0999999999999996</v>
      </c>
      <c r="AY316" s="35">
        <v>4.5999999999999996</v>
      </c>
      <c r="AZ316" s="35"/>
      <c r="BA316" s="35">
        <f t="shared" si="88"/>
        <v>2.2000000000000002</v>
      </c>
      <c r="BB316" s="86"/>
      <c r="BC316" s="35">
        <f t="shared" si="89"/>
        <v>2.2000000000000002</v>
      </c>
      <c r="BD316" s="35">
        <v>0</v>
      </c>
      <c r="BE316" s="35">
        <f t="shared" si="90"/>
        <v>2.2000000000000002</v>
      </c>
      <c r="BF316" s="35"/>
      <c r="BG316" s="35">
        <f t="shared" si="91"/>
        <v>2.2000000000000002</v>
      </c>
      <c r="BH316" s="86"/>
      <c r="BI316" s="86"/>
      <c r="BJ316" s="86"/>
      <c r="BK316" s="86"/>
      <c r="BL316" s="86"/>
      <c r="BM316" s="86"/>
      <c r="BN316" s="35">
        <f t="shared" si="81"/>
        <v>2.2000000000000002</v>
      </c>
      <c r="BO316" s="70"/>
      <c r="BP316" s="1"/>
      <c r="BQ316" s="1"/>
      <c r="BR316" s="1"/>
      <c r="BS316" s="1"/>
      <c r="BT316" s="1"/>
      <c r="BU316" s="1"/>
      <c r="BV316" s="1"/>
      <c r="BW316" s="1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10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10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10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10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10"/>
      <c r="HD316" s="9"/>
      <c r="HE316" s="9"/>
    </row>
    <row r="317" spans="1:213" s="2" customFormat="1" ht="17.149999999999999" customHeight="1">
      <c r="A317" s="45" t="s">
        <v>298</v>
      </c>
      <c r="B317" s="64">
        <v>71154</v>
      </c>
      <c r="C317" s="64">
        <v>88903.2</v>
      </c>
      <c r="D317" s="4">
        <f t="shared" si="82"/>
        <v>1.2049447676869887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6242.5</v>
      </c>
      <c r="O317" s="35">
        <v>4713.3999999999996</v>
      </c>
      <c r="P317" s="4">
        <f t="shared" si="83"/>
        <v>0.75505006007208642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5" t="s">
        <v>380</v>
      </c>
      <c r="W317" s="5" t="s">
        <v>380</v>
      </c>
      <c r="X317" s="5" t="s">
        <v>380</v>
      </c>
      <c r="Y317" s="5" t="s">
        <v>380</v>
      </c>
      <c r="Z317" s="5">
        <v>124</v>
      </c>
      <c r="AA317" s="5">
        <v>170</v>
      </c>
      <c r="AB317" s="4">
        <f t="shared" si="84"/>
        <v>1.2170967741935483</v>
      </c>
      <c r="AC317" s="5">
        <v>20</v>
      </c>
      <c r="AD317" s="5" t="s">
        <v>360</v>
      </c>
      <c r="AE317" s="5" t="s">
        <v>360</v>
      </c>
      <c r="AF317" s="5" t="s">
        <v>360</v>
      </c>
      <c r="AG317" s="5" t="s">
        <v>360</v>
      </c>
      <c r="AH317" s="5" t="s">
        <v>360</v>
      </c>
      <c r="AI317" s="5" t="s">
        <v>360</v>
      </c>
      <c r="AJ317" s="5" t="s">
        <v>360</v>
      </c>
      <c r="AK317" s="5" t="s">
        <v>360</v>
      </c>
      <c r="AL317" s="5" t="s">
        <v>360</v>
      </c>
      <c r="AM317" s="5" t="s">
        <v>360</v>
      </c>
      <c r="AN317" s="5" t="s">
        <v>360</v>
      </c>
      <c r="AO317" s="5" t="s">
        <v>360</v>
      </c>
      <c r="AP317" s="43">
        <f t="shared" si="92"/>
        <v>1.0103924560832809</v>
      </c>
      <c r="AQ317" s="44">
        <v>59</v>
      </c>
      <c r="AR317" s="35">
        <f t="shared" si="85"/>
        <v>32.18181818181818</v>
      </c>
      <c r="AS317" s="35">
        <f t="shared" si="86"/>
        <v>32.5</v>
      </c>
      <c r="AT317" s="35">
        <f t="shared" si="87"/>
        <v>0.31818181818182012</v>
      </c>
      <c r="AU317" s="35">
        <v>3.9</v>
      </c>
      <c r="AV317" s="35">
        <v>1.6</v>
      </c>
      <c r="AW317" s="35">
        <v>7.5</v>
      </c>
      <c r="AX317" s="35">
        <v>4.3</v>
      </c>
      <c r="AY317" s="35">
        <v>4.4000000000000004</v>
      </c>
      <c r="AZ317" s="35">
        <v>3.1</v>
      </c>
      <c r="BA317" s="35">
        <f t="shared" si="88"/>
        <v>7.7</v>
      </c>
      <c r="BB317" s="86"/>
      <c r="BC317" s="35">
        <f t="shared" si="89"/>
        <v>7.7</v>
      </c>
      <c r="BD317" s="35">
        <v>0</v>
      </c>
      <c r="BE317" s="35">
        <f t="shared" si="90"/>
        <v>7.7</v>
      </c>
      <c r="BF317" s="35"/>
      <c r="BG317" s="35">
        <f t="shared" si="91"/>
        <v>7.7</v>
      </c>
      <c r="BH317" s="86"/>
      <c r="BI317" s="86"/>
      <c r="BJ317" s="86"/>
      <c r="BK317" s="86"/>
      <c r="BL317" s="86"/>
      <c r="BM317" s="86"/>
      <c r="BN317" s="35">
        <f t="shared" si="81"/>
        <v>7.7</v>
      </c>
      <c r="BO317" s="70"/>
      <c r="BP317" s="1"/>
      <c r="BQ317" s="1"/>
      <c r="BR317" s="1"/>
      <c r="BS317" s="1"/>
      <c r="BT317" s="1"/>
      <c r="BU317" s="1"/>
      <c r="BV317" s="1"/>
      <c r="BW317" s="1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10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10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10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10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10"/>
      <c r="HD317" s="9"/>
      <c r="HE317" s="9"/>
    </row>
    <row r="318" spans="1:213" s="2" customFormat="1" ht="17.149999999999999" customHeight="1">
      <c r="A318" s="45" t="s">
        <v>299</v>
      </c>
      <c r="B318" s="64">
        <v>4382</v>
      </c>
      <c r="C318" s="64">
        <v>4046.6</v>
      </c>
      <c r="D318" s="4">
        <f t="shared" si="82"/>
        <v>0.92345960748516653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1846.4</v>
      </c>
      <c r="O318" s="35">
        <v>1591.8</v>
      </c>
      <c r="P318" s="4">
        <f t="shared" si="83"/>
        <v>0.86211005199306756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5" t="s">
        <v>380</v>
      </c>
      <c r="W318" s="5" t="s">
        <v>380</v>
      </c>
      <c r="X318" s="5" t="s">
        <v>380</v>
      </c>
      <c r="Y318" s="5" t="s">
        <v>380</v>
      </c>
      <c r="Z318" s="5">
        <v>33</v>
      </c>
      <c r="AA318" s="5">
        <v>33</v>
      </c>
      <c r="AB318" s="4">
        <f t="shared" si="84"/>
        <v>1</v>
      </c>
      <c r="AC318" s="5">
        <v>20</v>
      </c>
      <c r="AD318" s="5" t="s">
        <v>360</v>
      </c>
      <c r="AE318" s="5" t="s">
        <v>360</v>
      </c>
      <c r="AF318" s="5" t="s">
        <v>360</v>
      </c>
      <c r="AG318" s="5" t="s">
        <v>360</v>
      </c>
      <c r="AH318" s="5" t="s">
        <v>360</v>
      </c>
      <c r="AI318" s="5" t="s">
        <v>360</v>
      </c>
      <c r="AJ318" s="5" t="s">
        <v>360</v>
      </c>
      <c r="AK318" s="5" t="s">
        <v>360</v>
      </c>
      <c r="AL318" s="5" t="s">
        <v>360</v>
      </c>
      <c r="AM318" s="5" t="s">
        <v>360</v>
      </c>
      <c r="AN318" s="5" t="s">
        <v>360</v>
      </c>
      <c r="AO318" s="5" t="s">
        <v>360</v>
      </c>
      <c r="AP318" s="43">
        <f t="shared" si="92"/>
        <v>0.93021109060638185</v>
      </c>
      <c r="AQ318" s="44">
        <v>568</v>
      </c>
      <c r="AR318" s="35">
        <f t="shared" si="85"/>
        <v>309.81818181818181</v>
      </c>
      <c r="AS318" s="35">
        <f t="shared" si="86"/>
        <v>288.2</v>
      </c>
      <c r="AT318" s="35">
        <f t="shared" si="87"/>
        <v>-21.618181818181824</v>
      </c>
      <c r="AU318" s="35">
        <v>48.2</v>
      </c>
      <c r="AV318" s="35">
        <v>59</v>
      </c>
      <c r="AW318" s="35">
        <v>62.8</v>
      </c>
      <c r="AX318" s="35">
        <v>53.1</v>
      </c>
      <c r="AY318" s="35">
        <v>59.3</v>
      </c>
      <c r="AZ318" s="35"/>
      <c r="BA318" s="35">
        <f t="shared" si="88"/>
        <v>5.8</v>
      </c>
      <c r="BB318" s="86"/>
      <c r="BC318" s="35">
        <f t="shared" si="89"/>
        <v>5.8</v>
      </c>
      <c r="BD318" s="35">
        <v>0</v>
      </c>
      <c r="BE318" s="35">
        <f t="shared" si="90"/>
        <v>5.8</v>
      </c>
      <c r="BF318" s="35"/>
      <c r="BG318" s="35">
        <f t="shared" si="91"/>
        <v>5.8</v>
      </c>
      <c r="BH318" s="86"/>
      <c r="BI318" s="86"/>
      <c r="BJ318" s="86"/>
      <c r="BK318" s="86"/>
      <c r="BL318" s="86"/>
      <c r="BM318" s="86"/>
      <c r="BN318" s="35">
        <f t="shared" si="81"/>
        <v>5.8</v>
      </c>
      <c r="BO318" s="70"/>
      <c r="BP318" s="1"/>
      <c r="BQ318" s="1"/>
      <c r="BR318" s="1"/>
      <c r="BS318" s="1"/>
      <c r="BT318" s="1"/>
      <c r="BU318" s="1"/>
      <c r="BV318" s="1"/>
      <c r="BW318" s="1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10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10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10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10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10"/>
      <c r="HD318" s="9"/>
      <c r="HE318" s="9"/>
    </row>
    <row r="319" spans="1:213" s="2" customFormat="1" ht="17.149999999999999" customHeight="1">
      <c r="A319" s="45" t="s">
        <v>300</v>
      </c>
      <c r="B319" s="64">
        <v>3580</v>
      </c>
      <c r="C319" s="64">
        <v>3463.3</v>
      </c>
      <c r="D319" s="4">
        <f t="shared" si="82"/>
        <v>0.96740223463687158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457.2</v>
      </c>
      <c r="O319" s="35">
        <v>1171.9000000000001</v>
      </c>
      <c r="P319" s="4">
        <f t="shared" si="83"/>
        <v>1.3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5" t="s">
        <v>380</v>
      </c>
      <c r="W319" s="5" t="s">
        <v>380</v>
      </c>
      <c r="X319" s="5" t="s">
        <v>380</v>
      </c>
      <c r="Y319" s="5" t="s">
        <v>380</v>
      </c>
      <c r="Z319" s="5">
        <v>33</v>
      </c>
      <c r="AA319" s="5">
        <v>33</v>
      </c>
      <c r="AB319" s="4">
        <f t="shared" si="84"/>
        <v>1</v>
      </c>
      <c r="AC319" s="5">
        <v>20</v>
      </c>
      <c r="AD319" s="5" t="s">
        <v>360</v>
      </c>
      <c r="AE319" s="5" t="s">
        <v>360</v>
      </c>
      <c r="AF319" s="5" t="s">
        <v>360</v>
      </c>
      <c r="AG319" s="5" t="s">
        <v>360</v>
      </c>
      <c r="AH319" s="5" t="s">
        <v>360</v>
      </c>
      <c r="AI319" s="5" t="s">
        <v>360</v>
      </c>
      <c r="AJ319" s="5" t="s">
        <v>360</v>
      </c>
      <c r="AK319" s="5" t="s">
        <v>360</v>
      </c>
      <c r="AL319" s="5" t="s">
        <v>360</v>
      </c>
      <c r="AM319" s="5" t="s">
        <v>360</v>
      </c>
      <c r="AN319" s="5" t="s">
        <v>360</v>
      </c>
      <c r="AO319" s="5" t="s">
        <v>360</v>
      </c>
      <c r="AP319" s="43">
        <f t="shared" si="92"/>
        <v>1.1297113594040968</v>
      </c>
      <c r="AQ319" s="44">
        <v>923</v>
      </c>
      <c r="AR319" s="35">
        <f t="shared" si="85"/>
        <v>503.45454545454544</v>
      </c>
      <c r="AS319" s="35">
        <f t="shared" si="86"/>
        <v>568.79999999999995</v>
      </c>
      <c r="AT319" s="35">
        <f t="shared" si="87"/>
        <v>65.345454545454515</v>
      </c>
      <c r="AU319" s="35">
        <v>106.4</v>
      </c>
      <c r="AV319" s="35">
        <v>102.6</v>
      </c>
      <c r="AW319" s="35">
        <v>110.3</v>
      </c>
      <c r="AX319" s="35">
        <v>101</v>
      </c>
      <c r="AY319" s="35">
        <v>65.5</v>
      </c>
      <c r="AZ319" s="35"/>
      <c r="BA319" s="35">
        <f t="shared" si="88"/>
        <v>83</v>
      </c>
      <c r="BB319" s="86"/>
      <c r="BC319" s="35">
        <f t="shared" si="89"/>
        <v>83</v>
      </c>
      <c r="BD319" s="35">
        <v>0</v>
      </c>
      <c r="BE319" s="35">
        <f t="shared" si="90"/>
        <v>83</v>
      </c>
      <c r="BF319" s="35"/>
      <c r="BG319" s="35">
        <f t="shared" si="91"/>
        <v>83</v>
      </c>
      <c r="BH319" s="86"/>
      <c r="BI319" s="86"/>
      <c r="BJ319" s="86"/>
      <c r="BK319" s="86"/>
      <c r="BL319" s="86"/>
      <c r="BM319" s="86"/>
      <c r="BN319" s="35">
        <f t="shared" si="81"/>
        <v>83</v>
      </c>
      <c r="BO319" s="70"/>
      <c r="BP319" s="1"/>
      <c r="BQ319" s="1"/>
      <c r="BR319" s="1"/>
      <c r="BS319" s="1"/>
      <c r="BT319" s="1"/>
      <c r="BU319" s="1"/>
      <c r="BV319" s="1"/>
      <c r="BW319" s="1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10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10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10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10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10"/>
      <c r="HD319" s="9"/>
      <c r="HE319" s="9"/>
    </row>
    <row r="320" spans="1:213" s="2" customFormat="1" ht="17.149999999999999" customHeight="1">
      <c r="A320" s="45" t="s">
        <v>301</v>
      </c>
      <c r="B320" s="64">
        <v>0</v>
      </c>
      <c r="C320" s="64">
        <v>1477.8</v>
      </c>
      <c r="D320" s="4">
        <f t="shared" si="82"/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761</v>
      </c>
      <c r="O320" s="35">
        <v>377.3</v>
      </c>
      <c r="P320" s="4">
        <f t="shared" si="83"/>
        <v>0.49579500657030223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5" t="s">
        <v>380</v>
      </c>
      <c r="W320" s="5" t="s">
        <v>380</v>
      </c>
      <c r="X320" s="5" t="s">
        <v>380</v>
      </c>
      <c r="Y320" s="5" t="s">
        <v>380</v>
      </c>
      <c r="Z320" s="5">
        <v>110</v>
      </c>
      <c r="AA320" s="5">
        <v>110</v>
      </c>
      <c r="AB320" s="4">
        <f t="shared" si="84"/>
        <v>1</v>
      </c>
      <c r="AC320" s="5">
        <v>20</v>
      </c>
      <c r="AD320" s="5" t="s">
        <v>360</v>
      </c>
      <c r="AE320" s="5" t="s">
        <v>360</v>
      </c>
      <c r="AF320" s="5" t="s">
        <v>360</v>
      </c>
      <c r="AG320" s="5" t="s">
        <v>360</v>
      </c>
      <c r="AH320" s="5" t="s">
        <v>360</v>
      </c>
      <c r="AI320" s="5" t="s">
        <v>360</v>
      </c>
      <c r="AJ320" s="5" t="s">
        <v>360</v>
      </c>
      <c r="AK320" s="5" t="s">
        <v>360</v>
      </c>
      <c r="AL320" s="5" t="s">
        <v>360</v>
      </c>
      <c r="AM320" s="5" t="s">
        <v>360</v>
      </c>
      <c r="AN320" s="5" t="s">
        <v>360</v>
      </c>
      <c r="AO320" s="5" t="s">
        <v>360</v>
      </c>
      <c r="AP320" s="43">
        <f t="shared" si="92"/>
        <v>0.74789750328515114</v>
      </c>
      <c r="AQ320" s="44">
        <v>629</v>
      </c>
      <c r="AR320" s="35">
        <f t="shared" si="85"/>
        <v>343.09090909090907</v>
      </c>
      <c r="AS320" s="35">
        <f t="shared" si="86"/>
        <v>256.60000000000002</v>
      </c>
      <c r="AT320" s="35">
        <f t="shared" si="87"/>
        <v>-86.490909090909042</v>
      </c>
      <c r="AU320" s="35">
        <v>37.5</v>
      </c>
      <c r="AV320" s="35">
        <v>25.2</v>
      </c>
      <c r="AW320" s="35">
        <v>79.400000000000006</v>
      </c>
      <c r="AX320" s="35">
        <v>77.900000000000006</v>
      </c>
      <c r="AY320" s="35">
        <v>62.4</v>
      </c>
      <c r="AZ320" s="35"/>
      <c r="BA320" s="35">
        <f t="shared" si="88"/>
        <v>-25.8</v>
      </c>
      <c r="BB320" s="86"/>
      <c r="BC320" s="35">
        <f t="shared" si="89"/>
        <v>0</v>
      </c>
      <c r="BD320" s="35">
        <v>0</v>
      </c>
      <c r="BE320" s="35">
        <f t="shared" si="90"/>
        <v>0</v>
      </c>
      <c r="BF320" s="35"/>
      <c r="BG320" s="35">
        <f t="shared" si="91"/>
        <v>0</v>
      </c>
      <c r="BH320" s="86"/>
      <c r="BI320" s="86"/>
      <c r="BJ320" s="86"/>
      <c r="BK320" s="86"/>
      <c r="BL320" s="86"/>
      <c r="BM320" s="86"/>
      <c r="BN320" s="35">
        <f t="shared" si="81"/>
        <v>0</v>
      </c>
      <c r="BO320" s="70"/>
      <c r="BP320" s="1"/>
      <c r="BQ320" s="1"/>
      <c r="BR320" s="1"/>
      <c r="BS320" s="1"/>
      <c r="BT320" s="1"/>
      <c r="BU320" s="1"/>
      <c r="BV320" s="1"/>
      <c r="BW320" s="1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10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10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10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10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10"/>
      <c r="HD320" s="9"/>
      <c r="HE320" s="9"/>
    </row>
    <row r="321" spans="1:213" s="2" customFormat="1" ht="17.149999999999999" customHeight="1">
      <c r="A321" s="45" t="s">
        <v>302</v>
      </c>
      <c r="B321" s="64">
        <v>62009</v>
      </c>
      <c r="C321" s="64">
        <v>70606.3</v>
      </c>
      <c r="D321" s="4">
        <f t="shared" si="82"/>
        <v>1.1386460029995646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1544.9</v>
      </c>
      <c r="O321" s="35">
        <v>1923.8</v>
      </c>
      <c r="P321" s="4">
        <f t="shared" si="83"/>
        <v>1.2045258592789176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5" t="s">
        <v>380</v>
      </c>
      <c r="W321" s="5" t="s">
        <v>380</v>
      </c>
      <c r="X321" s="5" t="s">
        <v>380</v>
      </c>
      <c r="Y321" s="5" t="s">
        <v>380</v>
      </c>
      <c r="Z321" s="5">
        <v>107</v>
      </c>
      <c r="AA321" s="5">
        <v>105</v>
      </c>
      <c r="AB321" s="4">
        <f t="shared" si="84"/>
        <v>0.98130841121495327</v>
      </c>
      <c r="AC321" s="5">
        <v>20</v>
      </c>
      <c r="AD321" s="5" t="s">
        <v>360</v>
      </c>
      <c r="AE321" s="5" t="s">
        <v>360</v>
      </c>
      <c r="AF321" s="5" t="s">
        <v>360</v>
      </c>
      <c r="AG321" s="5" t="s">
        <v>360</v>
      </c>
      <c r="AH321" s="5" t="s">
        <v>360</v>
      </c>
      <c r="AI321" s="5" t="s">
        <v>360</v>
      </c>
      <c r="AJ321" s="5" t="s">
        <v>360</v>
      </c>
      <c r="AK321" s="5" t="s">
        <v>360</v>
      </c>
      <c r="AL321" s="5" t="s">
        <v>360</v>
      </c>
      <c r="AM321" s="5" t="s">
        <v>360</v>
      </c>
      <c r="AN321" s="5" t="s">
        <v>360</v>
      </c>
      <c r="AO321" s="5" t="s">
        <v>360</v>
      </c>
      <c r="AP321" s="43">
        <f t="shared" si="92"/>
        <v>1.0979981205527831</v>
      </c>
      <c r="AQ321" s="44">
        <v>433</v>
      </c>
      <c r="AR321" s="35">
        <f t="shared" si="85"/>
        <v>236.18181818181819</v>
      </c>
      <c r="AS321" s="35">
        <f t="shared" si="86"/>
        <v>259.3</v>
      </c>
      <c r="AT321" s="35">
        <f t="shared" si="87"/>
        <v>23.118181818181824</v>
      </c>
      <c r="AU321" s="35">
        <v>39.6</v>
      </c>
      <c r="AV321" s="35">
        <v>34.700000000000003</v>
      </c>
      <c r="AW321" s="35">
        <v>42.5</v>
      </c>
      <c r="AX321" s="35">
        <v>46.5</v>
      </c>
      <c r="AY321" s="35">
        <v>50.6</v>
      </c>
      <c r="AZ321" s="35">
        <v>8.8000000000000007</v>
      </c>
      <c r="BA321" s="35">
        <f t="shared" si="88"/>
        <v>36.6</v>
      </c>
      <c r="BB321" s="86"/>
      <c r="BC321" s="35">
        <f t="shared" si="89"/>
        <v>36.6</v>
      </c>
      <c r="BD321" s="35">
        <v>0</v>
      </c>
      <c r="BE321" s="35">
        <f t="shared" si="90"/>
        <v>36.6</v>
      </c>
      <c r="BF321" s="35"/>
      <c r="BG321" s="35">
        <f t="shared" si="91"/>
        <v>36.6</v>
      </c>
      <c r="BH321" s="86"/>
      <c r="BI321" s="86"/>
      <c r="BJ321" s="86"/>
      <c r="BK321" s="86"/>
      <c r="BL321" s="86"/>
      <c r="BM321" s="86"/>
      <c r="BN321" s="35">
        <f t="shared" si="81"/>
        <v>36.6</v>
      </c>
      <c r="BO321" s="70"/>
      <c r="BP321" s="1"/>
      <c r="BQ321" s="1"/>
      <c r="BR321" s="1"/>
      <c r="BS321" s="1"/>
      <c r="BT321" s="1"/>
      <c r="BU321" s="1"/>
      <c r="BV321" s="1"/>
      <c r="BW321" s="1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10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10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10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10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10"/>
      <c r="HD321" s="9"/>
      <c r="HE321" s="9"/>
    </row>
    <row r="322" spans="1:213" s="2" customFormat="1" ht="17.149999999999999" customHeight="1">
      <c r="A322" s="45" t="s">
        <v>303</v>
      </c>
      <c r="B322" s="64">
        <v>35240</v>
      </c>
      <c r="C322" s="64">
        <v>39470.300000000003</v>
      </c>
      <c r="D322" s="4">
        <f t="shared" si="82"/>
        <v>1.1200425652667425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2367.6999999999998</v>
      </c>
      <c r="O322" s="35">
        <v>2288.5</v>
      </c>
      <c r="P322" s="4">
        <f t="shared" si="83"/>
        <v>0.96654981627740011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5" t="s">
        <v>380</v>
      </c>
      <c r="W322" s="5" t="s">
        <v>380</v>
      </c>
      <c r="X322" s="5" t="s">
        <v>380</v>
      </c>
      <c r="Y322" s="5" t="s">
        <v>380</v>
      </c>
      <c r="Z322" s="5">
        <v>12</v>
      </c>
      <c r="AA322" s="5">
        <v>18</v>
      </c>
      <c r="AB322" s="4">
        <f t="shared" si="84"/>
        <v>1.23</v>
      </c>
      <c r="AC322" s="5">
        <v>20</v>
      </c>
      <c r="AD322" s="5" t="s">
        <v>360</v>
      </c>
      <c r="AE322" s="5" t="s">
        <v>360</v>
      </c>
      <c r="AF322" s="5" t="s">
        <v>360</v>
      </c>
      <c r="AG322" s="5" t="s">
        <v>360</v>
      </c>
      <c r="AH322" s="5" t="s">
        <v>360</v>
      </c>
      <c r="AI322" s="5" t="s">
        <v>360</v>
      </c>
      <c r="AJ322" s="5" t="s">
        <v>360</v>
      </c>
      <c r="AK322" s="5" t="s">
        <v>360</v>
      </c>
      <c r="AL322" s="5" t="s">
        <v>360</v>
      </c>
      <c r="AM322" s="5" t="s">
        <v>360</v>
      </c>
      <c r="AN322" s="5" t="s">
        <v>360</v>
      </c>
      <c r="AO322" s="5" t="s">
        <v>360</v>
      </c>
      <c r="AP322" s="43">
        <f t="shared" si="92"/>
        <v>1.1006935367084827</v>
      </c>
      <c r="AQ322" s="44">
        <v>732</v>
      </c>
      <c r="AR322" s="35">
        <f t="shared" si="85"/>
        <v>399.27272727272725</v>
      </c>
      <c r="AS322" s="35">
        <f t="shared" si="86"/>
        <v>439.5</v>
      </c>
      <c r="AT322" s="35">
        <f t="shared" si="87"/>
        <v>40.227272727272748</v>
      </c>
      <c r="AU322" s="35">
        <v>44.7</v>
      </c>
      <c r="AV322" s="35">
        <v>82.5</v>
      </c>
      <c r="AW322" s="35">
        <v>117.6</v>
      </c>
      <c r="AX322" s="35">
        <v>68.8</v>
      </c>
      <c r="AY322" s="35">
        <v>78.8</v>
      </c>
      <c r="AZ322" s="35">
        <v>1.5</v>
      </c>
      <c r="BA322" s="35">
        <f t="shared" si="88"/>
        <v>45.6</v>
      </c>
      <c r="BB322" s="86"/>
      <c r="BC322" s="35">
        <f t="shared" si="89"/>
        <v>45.6</v>
      </c>
      <c r="BD322" s="35">
        <v>0</v>
      </c>
      <c r="BE322" s="35">
        <f t="shared" si="90"/>
        <v>45.6</v>
      </c>
      <c r="BF322" s="35"/>
      <c r="BG322" s="35">
        <f t="shared" si="91"/>
        <v>45.6</v>
      </c>
      <c r="BH322" s="86"/>
      <c r="BI322" s="86"/>
      <c r="BJ322" s="86"/>
      <c r="BK322" s="86"/>
      <c r="BL322" s="86"/>
      <c r="BM322" s="86"/>
      <c r="BN322" s="35">
        <f t="shared" si="81"/>
        <v>45.6</v>
      </c>
      <c r="BO322" s="70"/>
      <c r="BP322" s="1"/>
      <c r="BQ322" s="1"/>
      <c r="BR322" s="1"/>
      <c r="BS322" s="1"/>
      <c r="BT322" s="1"/>
      <c r="BU322" s="1"/>
      <c r="BV322" s="1"/>
      <c r="BW322" s="1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10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10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10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10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10"/>
      <c r="HD322" s="9"/>
      <c r="HE322" s="9"/>
    </row>
    <row r="323" spans="1:213" s="2" customFormat="1" ht="17.149999999999999" customHeight="1">
      <c r="A323" s="45" t="s">
        <v>304</v>
      </c>
      <c r="B323" s="64">
        <v>8000</v>
      </c>
      <c r="C323" s="64">
        <v>7846.4</v>
      </c>
      <c r="D323" s="4">
        <f t="shared" si="82"/>
        <v>0.98080000000000001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3241.2</v>
      </c>
      <c r="O323" s="35">
        <v>1015.5</v>
      </c>
      <c r="P323" s="4">
        <f t="shared" si="83"/>
        <v>0.31330988522769349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5" t="s">
        <v>380</v>
      </c>
      <c r="W323" s="5" t="s">
        <v>380</v>
      </c>
      <c r="X323" s="5" t="s">
        <v>380</v>
      </c>
      <c r="Y323" s="5" t="s">
        <v>380</v>
      </c>
      <c r="Z323" s="5">
        <v>107</v>
      </c>
      <c r="AA323" s="5">
        <v>108</v>
      </c>
      <c r="AB323" s="4">
        <f t="shared" si="84"/>
        <v>1.0093457943925233</v>
      </c>
      <c r="AC323" s="5">
        <v>20</v>
      </c>
      <c r="AD323" s="5" t="s">
        <v>360</v>
      </c>
      <c r="AE323" s="5" t="s">
        <v>360</v>
      </c>
      <c r="AF323" s="5" t="s">
        <v>360</v>
      </c>
      <c r="AG323" s="5" t="s">
        <v>360</v>
      </c>
      <c r="AH323" s="5" t="s">
        <v>360</v>
      </c>
      <c r="AI323" s="5" t="s">
        <v>360</v>
      </c>
      <c r="AJ323" s="5" t="s">
        <v>360</v>
      </c>
      <c r="AK323" s="5" t="s">
        <v>360</v>
      </c>
      <c r="AL323" s="5" t="s">
        <v>360</v>
      </c>
      <c r="AM323" s="5" t="s">
        <v>360</v>
      </c>
      <c r="AN323" s="5" t="s">
        <v>360</v>
      </c>
      <c r="AO323" s="5" t="s">
        <v>360</v>
      </c>
      <c r="AP323" s="43">
        <f t="shared" si="92"/>
        <v>0.69682474649787407</v>
      </c>
      <c r="AQ323" s="44">
        <v>464</v>
      </c>
      <c r="AR323" s="35">
        <f t="shared" si="85"/>
        <v>253.09090909090907</v>
      </c>
      <c r="AS323" s="35">
        <f t="shared" si="86"/>
        <v>176.4</v>
      </c>
      <c r="AT323" s="35">
        <f t="shared" si="87"/>
        <v>-76.690909090909059</v>
      </c>
      <c r="AU323" s="35">
        <v>43.5</v>
      </c>
      <c r="AV323" s="35">
        <v>0</v>
      </c>
      <c r="AW323" s="35">
        <v>23.4</v>
      </c>
      <c r="AX323" s="35">
        <v>0</v>
      </c>
      <c r="AY323" s="35">
        <v>36.5</v>
      </c>
      <c r="AZ323" s="35">
        <v>41.400000000000006</v>
      </c>
      <c r="BA323" s="35">
        <f t="shared" si="88"/>
        <v>31.6</v>
      </c>
      <c r="BB323" s="86"/>
      <c r="BC323" s="35">
        <f t="shared" si="89"/>
        <v>31.6</v>
      </c>
      <c r="BD323" s="35">
        <v>0</v>
      </c>
      <c r="BE323" s="35">
        <f t="shared" si="90"/>
        <v>31.6</v>
      </c>
      <c r="BF323" s="35"/>
      <c r="BG323" s="35">
        <f t="shared" si="91"/>
        <v>31.6</v>
      </c>
      <c r="BH323" s="86"/>
      <c r="BI323" s="86"/>
      <c r="BJ323" s="86"/>
      <c r="BK323" s="86"/>
      <c r="BL323" s="86"/>
      <c r="BM323" s="86"/>
      <c r="BN323" s="35">
        <f t="shared" si="81"/>
        <v>31.6</v>
      </c>
      <c r="BO323" s="70"/>
      <c r="BP323" s="1"/>
      <c r="BQ323" s="1"/>
      <c r="BR323" s="1"/>
      <c r="BS323" s="1"/>
      <c r="BT323" s="1"/>
      <c r="BU323" s="1"/>
      <c r="BV323" s="1"/>
      <c r="BW323" s="1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10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10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10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10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10"/>
      <c r="HD323" s="9"/>
      <c r="HE323" s="9"/>
    </row>
    <row r="324" spans="1:213" s="2" customFormat="1" ht="17.149999999999999" customHeight="1">
      <c r="A324" s="45" t="s">
        <v>305</v>
      </c>
      <c r="B324" s="64">
        <v>0</v>
      </c>
      <c r="C324" s="64">
        <v>0</v>
      </c>
      <c r="D324" s="4">
        <f t="shared" si="82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901.6</v>
      </c>
      <c r="O324" s="35">
        <v>698.2</v>
      </c>
      <c r="P324" s="4">
        <f t="shared" si="83"/>
        <v>0.7744010647737356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5" t="s">
        <v>380</v>
      </c>
      <c r="W324" s="5" t="s">
        <v>380</v>
      </c>
      <c r="X324" s="5" t="s">
        <v>380</v>
      </c>
      <c r="Y324" s="5" t="s">
        <v>380</v>
      </c>
      <c r="Z324" s="5">
        <v>241</v>
      </c>
      <c r="AA324" s="5">
        <v>341</v>
      </c>
      <c r="AB324" s="4">
        <f t="shared" si="84"/>
        <v>1.22149377593361</v>
      </c>
      <c r="AC324" s="5">
        <v>20</v>
      </c>
      <c r="AD324" s="5" t="s">
        <v>360</v>
      </c>
      <c r="AE324" s="5" t="s">
        <v>360</v>
      </c>
      <c r="AF324" s="5" t="s">
        <v>360</v>
      </c>
      <c r="AG324" s="5" t="s">
        <v>360</v>
      </c>
      <c r="AH324" s="5" t="s">
        <v>360</v>
      </c>
      <c r="AI324" s="5" t="s">
        <v>360</v>
      </c>
      <c r="AJ324" s="5" t="s">
        <v>360</v>
      </c>
      <c r="AK324" s="5" t="s">
        <v>360</v>
      </c>
      <c r="AL324" s="5" t="s">
        <v>360</v>
      </c>
      <c r="AM324" s="5" t="s">
        <v>360</v>
      </c>
      <c r="AN324" s="5" t="s">
        <v>360</v>
      </c>
      <c r="AO324" s="5" t="s">
        <v>360</v>
      </c>
      <c r="AP324" s="43">
        <f t="shared" si="92"/>
        <v>0.9979474203536729</v>
      </c>
      <c r="AQ324" s="44">
        <v>961</v>
      </c>
      <c r="AR324" s="35">
        <f t="shared" si="85"/>
        <v>524.18181818181813</v>
      </c>
      <c r="AS324" s="35">
        <f t="shared" si="86"/>
        <v>523.1</v>
      </c>
      <c r="AT324" s="35">
        <f t="shared" si="87"/>
        <v>-1.0818181818181074</v>
      </c>
      <c r="AU324" s="35">
        <v>100.2</v>
      </c>
      <c r="AV324" s="35">
        <v>11.1</v>
      </c>
      <c r="AW324" s="35">
        <v>106.3</v>
      </c>
      <c r="AX324" s="35">
        <v>68.3</v>
      </c>
      <c r="AY324" s="35">
        <v>60</v>
      </c>
      <c r="AZ324" s="35">
        <v>60.6</v>
      </c>
      <c r="BA324" s="35">
        <f t="shared" si="88"/>
        <v>116.6</v>
      </c>
      <c r="BB324" s="86"/>
      <c r="BC324" s="35">
        <f t="shared" si="89"/>
        <v>116.6</v>
      </c>
      <c r="BD324" s="35">
        <v>0</v>
      </c>
      <c r="BE324" s="35">
        <f t="shared" si="90"/>
        <v>116.6</v>
      </c>
      <c r="BF324" s="35"/>
      <c r="BG324" s="35">
        <f t="shared" si="91"/>
        <v>116.6</v>
      </c>
      <c r="BH324" s="86"/>
      <c r="BI324" s="86"/>
      <c r="BJ324" s="86"/>
      <c r="BK324" s="86"/>
      <c r="BL324" s="86"/>
      <c r="BM324" s="86"/>
      <c r="BN324" s="35">
        <f t="shared" si="81"/>
        <v>116.6</v>
      </c>
      <c r="BO324" s="70"/>
      <c r="BP324" s="1"/>
      <c r="BQ324" s="1"/>
      <c r="BR324" s="1"/>
      <c r="BS324" s="1"/>
      <c r="BT324" s="1"/>
      <c r="BU324" s="1"/>
      <c r="BV324" s="1"/>
      <c r="BW324" s="1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10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10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10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10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10"/>
      <c r="HD324" s="9"/>
      <c r="HE324" s="9"/>
    </row>
    <row r="325" spans="1:213" s="2" customFormat="1" ht="17.149999999999999" customHeight="1">
      <c r="A325" s="45" t="s">
        <v>306</v>
      </c>
      <c r="B325" s="64">
        <v>0</v>
      </c>
      <c r="C325" s="64">
        <v>0</v>
      </c>
      <c r="D325" s="4">
        <f t="shared" si="82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1234.2</v>
      </c>
      <c r="O325" s="35">
        <v>1828.3</v>
      </c>
      <c r="P325" s="4">
        <f t="shared" si="83"/>
        <v>1.2281364446605088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5" t="s">
        <v>380</v>
      </c>
      <c r="W325" s="5" t="s">
        <v>380</v>
      </c>
      <c r="X325" s="5" t="s">
        <v>380</v>
      </c>
      <c r="Y325" s="5" t="s">
        <v>380</v>
      </c>
      <c r="Z325" s="5">
        <v>271</v>
      </c>
      <c r="AA325" s="5">
        <v>220</v>
      </c>
      <c r="AB325" s="4">
        <f t="shared" si="84"/>
        <v>0.81180811808118081</v>
      </c>
      <c r="AC325" s="5">
        <v>20</v>
      </c>
      <c r="AD325" s="5" t="s">
        <v>360</v>
      </c>
      <c r="AE325" s="5" t="s">
        <v>360</v>
      </c>
      <c r="AF325" s="5" t="s">
        <v>360</v>
      </c>
      <c r="AG325" s="5" t="s">
        <v>360</v>
      </c>
      <c r="AH325" s="5" t="s">
        <v>360</v>
      </c>
      <c r="AI325" s="5" t="s">
        <v>360</v>
      </c>
      <c r="AJ325" s="5" t="s">
        <v>360</v>
      </c>
      <c r="AK325" s="5" t="s">
        <v>360</v>
      </c>
      <c r="AL325" s="5" t="s">
        <v>360</v>
      </c>
      <c r="AM325" s="5" t="s">
        <v>360</v>
      </c>
      <c r="AN325" s="5" t="s">
        <v>360</v>
      </c>
      <c r="AO325" s="5" t="s">
        <v>360</v>
      </c>
      <c r="AP325" s="43">
        <f t="shared" si="92"/>
        <v>1.0199722813708447</v>
      </c>
      <c r="AQ325" s="44">
        <v>290</v>
      </c>
      <c r="AR325" s="35">
        <f t="shared" si="85"/>
        <v>158.18181818181819</v>
      </c>
      <c r="AS325" s="35">
        <f t="shared" si="86"/>
        <v>161.30000000000001</v>
      </c>
      <c r="AT325" s="35">
        <f t="shared" si="87"/>
        <v>3.1181818181818244</v>
      </c>
      <c r="AU325" s="35">
        <v>24.5</v>
      </c>
      <c r="AV325" s="35">
        <v>28.5</v>
      </c>
      <c r="AW325" s="35">
        <v>33.1</v>
      </c>
      <c r="AX325" s="35">
        <v>9.4</v>
      </c>
      <c r="AY325" s="35">
        <v>23.8</v>
      </c>
      <c r="AZ325" s="35">
        <v>0.1</v>
      </c>
      <c r="BA325" s="35">
        <f t="shared" si="88"/>
        <v>41.9</v>
      </c>
      <c r="BB325" s="86"/>
      <c r="BC325" s="35">
        <f t="shared" si="89"/>
        <v>41.9</v>
      </c>
      <c r="BD325" s="35">
        <v>0</v>
      </c>
      <c r="BE325" s="35">
        <f t="shared" si="90"/>
        <v>41.9</v>
      </c>
      <c r="BF325" s="35"/>
      <c r="BG325" s="35">
        <f t="shared" si="91"/>
        <v>41.9</v>
      </c>
      <c r="BH325" s="86"/>
      <c r="BI325" s="86"/>
      <c r="BJ325" s="86"/>
      <c r="BK325" s="86"/>
      <c r="BL325" s="86"/>
      <c r="BM325" s="86"/>
      <c r="BN325" s="35">
        <f t="shared" si="81"/>
        <v>41.9</v>
      </c>
      <c r="BO325" s="70"/>
      <c r="BP325" s="1"/>
      <c r="BQ325" s="1"/>
      <c r="BR325" s="1"/>
      <c r="BS325" s="1"/>
      <c r="BT325" s="1"/>
      <c r="BU325" s="1"/>
      <c r="BV325" s="1"/>
      <c r="BW325" s="1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10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10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10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10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10"/>
      <c r="HD325" s="9"/>
      <c r="HE325" s="9"/>
    </row>
    <row r="326" spans="1:213" s="2" customFormat="1" ht="17.149999999999999" customHeight="1">
      <c r="A326" s="45" t="s">
        <v>307</v>
      </c>
      <c r="B326" s="64">
        <v>38900</v>
      </c>
      <c r="C326" s="64">
        <v>40703</v>
      </c>
      <c r="D326" s="4">
        <f t="shared" si="82"/>
        <v>1.0463496143958868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353.2</v>
      </c>
      <c r="O326" s="35">
        <v>200.9</v>
      </c>
      <c r="P326" s="4">
        <f t="shared" si="83"/>
        <v>0.56879954699886748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5" t="s">
        <v>380</v>
      </c>
      <c r="W326" s="5" t="s">
        <v>380</v>
      </c>
      <c r="X326" s="5" t="s">
        <v>380</v>
      </c>
      <c r="Y326" s="5" t="s">
        <v>380</v>
      </c>
      <c r="Z326" s="5">
        <v>17</v>
      </c>
      <c r="AA326" s="5">
        <v>19</v>
      </c>
      <c r="AB326" s="4">
        <f t="shared" si="84"/>
        <v>1.1176470588235294</v>
      </c>
      <c r="AC326" s="5">
        <v>20</v>
      </c>
      <c r="AD326" s="5" t="s">
        <v>360</v>
      </c>
      <c r="AE326" s="5" t="s">
        <v>360</v>
      </c>
      <c r="AF326" s="5" t="s">
        <v>360</v>
      </c>
      <c r="AG326" s="5" t="s">
        <v>360</v>
      </c>
      <c r="AH326" s="5" t="s">
        <v>360</v>
      </c>
      <c r="AI326" s="5" t="s">
        <v>360</v>
      </c>
      <c r="AJ326" s="5" t="s">
        <v>360</v>
      </c>
      <c r="AK326" s="5" t="s">
        <v>360</v>
      </c>
      <c r="AL326" s="5" t="s">
        <v>360</v>
      </c>
      <c r="AM326" s="5" t="s">
        <v>360</v>
      </c>
      <c r="AN326" s="5" t="s">
        <v>360</v>
      </c>
      <c r="AO326" s="5" t="s">
        <v>360</v>
      </c>
      <c r="AP326" s="43">
        <f t="shared" si="92"/>
        <v>0.86579289307616369</v>
      </c>
      <c r="AQ326" s="44">
        <v>903</v>
      </c>
      <c r="AR326" s="35">
        <f t="shared" si="85"/>
        <v>492.54545454545456</v>
      </c>
      <c r="AS326" s="35">
        <f t="shared" si="86"/>
        <v>426.4</v>
      </c>
      <c r="AT326" s="35">
        <f t="shared" si="87"/>
        <v>-66.145454545454584</v>
      </c>
      <c r="AU326" s="35">
        <v>53.1</v>
      </c>
      <c r="AV326" s="35">
        <v>93.2</v>
      </c>
      <c r="AW326" s="35">
        <v>88.2</v>
      </c>
      <c r="AX326" s="35">
        <v>59.5</v>
      </c>
      <c r="AY326" s="35">
        <v>38.200000000000003</v>
      </c>
      <c r="AZ326" s="35"/>
      <c r="BA326" s="35">
        <f t="shared" si="88"/>
        <v>94.2</v>
      </c>
      <c r="BB326" s="86"/>
      <c r="BC326" s="35">
        <f t="shared" si="89"/>
        <v>94.2</v>
      </c>
      <c r="BD326" s="35">
        <v>0</v>
      </c>
      <c r="BE326" s="35">
        <f t="shared" si="90"/>
        <v>94.2</v>
      </c>
      <c r="BF326" s="35"/>
      <c r="BG326" s="35">
        <f t="shared" si="91"/>
        <v>94.2</v>
      </c>
      <c r="BH326" s="86"/>
      <c r="BI326" s="86"/>
      <c r="BJ326" s="86"/>
      <c r="BK326" s="86"/>
      <c r="BL326" s="86"/>
      <c r="BM326" s="86"/>
      <c r="BN326" s="35">
        <f t="shared" si="81"/>
        <v>94.2</v>
      </c>
      <c r="BO326" s="70"/>
      <c r="BP326" s="1"/>
      <c r="BQ326" s="1"/>
      <c r="BR326" s="1"/>
      <c r="BS326" s="1"/>
      <c r="BT326" s="1"/>
      <c r="BU326" s="1"/>
      <c r="BV326" s="1"/>
      <c r="BW326" s="1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10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10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10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10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10"/>
      <c r="HD326" s="9"/>
      <c r="HE326" s="9"/>
    </row>
    <row r="327" spans="1:213" s="2" customFormat="1" ht="17.149999999999999" customHeight="1">
      <c r="A327" s="45" t="s">
        <v>308</v>
      </c>
      <c r="B327" s="64">
        <v>3966</v>
      </c>
      <c r="C327" s="64">
        <v>3566.8</v>
      </c>
      <c r="D327" s="4">
        <f t="shared" si="82"/>
        <v>0.89934442763489664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1083.9000000000001</v>
      </c>
      <c r="O327" s="35">
        <v>972.1</v>
      </c>
      <c r="P327" s="4">
        <f t="shared" si="83"/>
        <v>0.89685395331672657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5" t="s">
        <v>380</v>
      </c>
      <c r="W327" s="5" t="s">
        <v>380</v>
      </c>
      <c r="X327" s="5" t="s">
        <v>380</v>
      </c>
      <c r="Y327" s="5" t="s">
        <v>380</v>
      </c>
      <c r="Z327" s="5">
        <v>120</v>
      </c>
      <c r="AA327" s="5">
        <v>121</v>
      </c>
      <c r="AB327" s="4">
        <f t="shared" si="84"/>
        <v>1.0083333333333333</v>
      </c>
      <c r="AC327" s="5">
        <v>20</v>
      </c>
      <c r="AD327" s="5" t="s">
        <v>360</v>
      </c>
      <c r="AE327" s="5" t="s">
        <v>360</v>
      </c>
      <c r="AF327" s="5" t="s">
        <v>360</v>
      </c>
      <c r="AG327" s="5" t="s">
        <v>360</v>
      </c>
      <c r="AH327" s="5" t="s">
        <v>360</v>
      </c>
      <c r="AI327" s="5" t="s">
        <v>360</v>
      </c>
      <c r="AJ327" s="5" t="s">
        <v>360</v>
      </c>
      <c r="AK327" s="5" t="s">
        <v>360</v>
      </c>
      <c r="AL327" s="5" t="s">
        <v>360</v>
      </c>
      <c r="AM327" s="5" t="s">
        <v>360</v>
      </c>
      <c r="AN327" s="5" t="s">
        <v>360</v>
      </c>
      <c r="AO327" s="5" t="s">
        <v>360</v>
      </c>
      <c r="AP327" s="43">
        <f t="shared" si="92"/>
        <v>0.94667706380390404</v>
      </c>
      <c r="AQ327" s="44">
        <v>1201</v>
      </c>
      <c r="AR327" s="35">
        <f t="shared" si="85"/>
        <v>655.09090909090912</v>
      </c>
      <c r="AS327" s="35">
        <f t="shared" si="86"/>
        <v>620.20000000000005</v>
      </c>
      <c r="AT327" s="35">
        <f t="shared" si="87"/>
        <v>-34.890909090909076</v>
      </c>
      <c r="AU327" s="35">
        <v>46.6</v>
      </c>
      <c r="AV327" s="35">
        <v>84.4</v>
      </c>
      <c r="AW327" s="35">
        <v>215.9</v>
      </c>
      <c r="AX327" s="35">
        <v>130.6</v>
      </c>
      <c r="AY327" s="35">
        <v>80.3</v>
      </c>
      <c r="AZ327" s="35">
        <v>9</v>
      </c>
      <c r="BA327" s="35">
        <f t="shared" si="88"/>
        <v>53.4</v>
      </c>
      <c r="BB327" s="86"/>
      <c r="BC327" s="35">
        <f t="shared" si="89"/>
        <v>53.4</v>
      </c>
      <c r="BD327" s="35">
        <v>0</v>
      </c>
      <c r="BE327" s="35">
        <f t="shared" si="90"/>
        <v>53.4</v>
      </c>
      <c r="BF327" s="35"/>
      <c r="BG327" s="35">
        <f t="shared" si="91"/>
        <v>53.4</v>
      </c>
      <c r="BH327" s="86"/>
      <c r="BI327" s="86"/>
      <c r="BJ327" s="86"/>
      <c r="BK327" s="86"/>
      <c r="BL327" s="86"/>
      <c r="BM327" s="86"/>
      <c r="BN327" s="35">
        <f t="shared" si="81"/>
        <v>53.4</v>
      </c>
      <c r="BO327" s="70"/>
      <c r="BP327" s="1"/>
      <c r="BQ327" s="1"/>
      <c r="BR327" s="1"/>
      <c r="BS327" s="1"/>
      <c r="BT327" s="1"/>
      <c r="BU327" s="1"/>
      <c r="BV327" s="1"/>
      <c r="BW327" s="1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10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10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10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10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10"/>
      <c r="HD327" s="9"/>
      <c r="HE327" s="9"/>
    </row>
    <row r="328" spans="1:213" s="2" customFormat="1" ht="17.149999999999999" customHeight="1">
      <c r="A328" s="45" t="s">
        <v>309</v>
      </c>
      <c r="B328" s="64">
        <v>0</v>
      </c>
      <c r="C328" s="64">
        <v>0</v>
      </c>
      <c r="D328" s="4">
        <f t="shared" si="82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328.9</v>
      </c>
      <c r="O328" s="35">
        <v>351.8</v>
      </c>
      <c r="P328" s="4">
        <f t="shared" si="83"/>
        <v>1.0696260261477655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5" t="s">
        <v>380</v>
      </c>
      <c r="W328" s="5" t="s">
        <v>380</v>
      </c>
      <c r="X328" s="5" t="s">
        <v>380</v>
      </c>
      <c r="Y328" s="5" t="s">
        <v>380</v>
      </c>
      <c r="Z328" s="5">
        <v>70</v>
      </c>
      <c r="AA328" s="5">
        <v>70</v>
      </c>
      <c r="AB328" s="4">
        <f t="shared" si="84"/>
        <v>1</v>
      </c>
      <c r="AC328" s="5">
        <v>20</v>
      </c>
      <c r="AD328" s="5" t="s">
        <v>360</v>
      </c>
      <c r="AE328" s="5" t="s">
        <v>360</v>
      </c>
      <c r="AF328" s="5" t="s">
        <v>360</v>
      </c>
      <c r="AG328" s="5" t="s">
        <v>360</v>
      </c>
      <c r="AH328" s="5" t="s">
        <v>360</v>
      </c>
      <c r="AI328" s="5" t="s">
        <v>360</v>
      </c>
      <c r="AJ328" s="5" t="s">
        <v>360</v>
      </c>
      <c r="AK328" s="5" t="s">
        <v>360</v>
      </c>
      <c r="AL328" s="5" t="s">
        <v>360</v>
      </c>
      <c r="AM328" s="5" t="s">
        <v>360</v>
      </c>
      <c r="AN328" s="5" t="s">
        <v>360</v>
      </c>
      <c r="AO328" s="5" t="s">
        <v>360</v>
      </c>
      <c r="AP328" s="43">
        <f t="shared" si="92"/>
        <v>1.0348130130738826</v>
      </c>
      <c r="AQ328" s="44">
        <v>946</v>
      </c>
      <c r="AR328" s="35">
        <f t="shared" si="85"/>
        <v>516</v>
      </c>
      <c r="AS328" s="35">
        <f t="shared" si="86"/>
        <v>534</v>
      </c>
      <c r="AT328" s="35">
        <f t="shared" si="87"/>
        <v>18</v>
      </c>
      <c r="AU328" s="35">
        <v>108.9</v>
      </c>
      <c r="AV328" s="35">
        <v>32.6</v>
      </c>
      <c r="AW328" s="35">
        <v>63.9</v>
      </c>
      <c r="AX328" s="35">
        <v>89.1</v>
      </c>
      <c r="AY328" s="35">
        <v>108.2</v>
      </c>
      <c r="AZ328" s="35">
        <v>9.1</v>
      </c>
      <c r="BA328" s="35">
        <f t="shared" si="88"/>
        <v>122.2</v>
      </c>
      <c r="BB328" s="86"/>
      <c r="BC328" s="35">
        <f t="shared" si="89"/>
        <v>122.2</v>
      </c>
      <c r="BD328" s="35">
        <v>0</v>
      </c>
      <c r="BE328" s="35">
        <f t="shared" si="90"/>
        <v>122.2</v>
      </c>
      <c r="BF328" s="35"/>
      <c r="BG328" s="35">
        <f t="shared" si="91"/>
        <v>122.2</v>
      </c>
      <c r="BH328" s="86"/>
      <c r="BI328" s="86"/>
      <c r="BJ328" s="86"/>
      <c r="BK328" s="86"/>
      <c r="BL328" s="86"/>
      <c r="BM328" s="86"/>
      <c r="BN328" s="35">
        <f t="shared" ref="BN328:BN378" si="93">IF(OR(BH328="+",BI328="+",BJ328="+",BK328="+",BL328="+",BM328="+",),0,BG328)</f>
        <v>122.2</v>
      </c>
      <c r="BO328" s="70"/>
      <c r="BP328" s="1"/>
      <c r="BQ328" s="1"/>
      <c r="BR328" s="1"/>
      <c r="BS328" s="1"/>
      <c r="BT328" s="1"/>
      <c r="BU328" s="1"/>
      <c r="BV328" s="1"/>
      <c r="BW328" s="1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10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10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10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10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10"/>
      <c r="HD328" s="9"/>
      <c r="HE328" s="9"/>
    </row>
    <row r="329" spans="1:213" s="2" customFormat="1" ht="17.149999999999999" customHeight="1">
      <c r="A329" s="45" t="s">
        <v>310</v>
      </c>
      <c r="B329" s="64">
        <v>9250</v>
      </c>
      <c r="C329" s="64">
        <v>14098</v>
      </c>
      <c r="D329" s="4">
        <f t="shared" si="82"/>
        <v>1.2324108108108107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1315.5</v>
      </c>
      <c r="O329" s="35">
        <v>1612.2</v>
      </c>
      <c r="P329" s="4">
        <f t="shared" si="83"/>
        <v>1.2025541619156215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5" t="s">
        <v>380</v>
      </c>
      <c r="W329" s="5" t="s">
        <v>380</v>
      </c>
      <c r="X329" s="5" t="s">
        <v>380</v>
      </c>
      <c r="Y329" s="5" t="s">
        <v>380</v>
      </c>
      <c r="Z329" s="5">
        <v>1055</v>
      </c>
      <c r="AA329" s="5">
        <v>984</v>
      </c>
      <c r="AB329" s="4">
        <f t="shared" si="84"/>
        <v>0.93270142180094784</v>
      </c>
      <c r="AC329" s="5">
        <v>20</v>
      </c>
      <c r="AD329" s="5" t="s">
        <v>360</v>
      </c>
      <c r="AE329" s="5" t="s">
        <v>360</v>
      </c>
      <c r="AF329" s="5" t="s">
        <v>360</v>
      </c>
      <c r="AG329" s="5" t="s">
        <v>360</v>
      </c>
      <c r="AH329" s="5" t="s">
        <v>360</v>
      </c>
      <c r="AI329" s="5" t="s">
        <v>360</v>
      </c>
      <c r="AJ329" s="5" t="s">
        <v>360</v>
      </c>
      <c r="AK329" s="5" t="s">
        <v>360</v>
      </c>
      <c r="AL329" s="5" t="s">
        <v>360</v>
      </c>
      <c r="AM329" s="5" t="s">
        <v>360</v>
      </c>
      <c r="AN329" s="5" t="s">
        <v>360</v>
      </c>
      <c r="AO329" s="5" t="s">
        <v>360</v>
      </c>
      <c r="AP329" s="43">
        <f t="shared" si="92"/>
        <v>1.0859370161863433</v>
      </c>
      <c r="AQ329" s="44">
        <v>1227</v>
      </c>
      <c r="AR329" s="35">
        <f t="shared" si="85"/>
        <v>669.27272727272725</v>
      </c>
      <c r="AS329" s="35">
        <f t="shared" si="86"/>
        <v>726.8</v>
      </c>
      <c r="AT329" s="35">
        <f t="shared" si="87"/>
        <v>57.527272727272702</v>
      </c>
      <c r="AU329" s="35">
        <v>35.1</v>
      </c>
      <c r="AV329" s="35">
        <v>130.4</v>
      </c>
      <c r="AW329" s="35">
        <v>206.3</v>
      </c>
      <c r="AX329" s="35">
        <v>134.6</v>
      </c>
      <c r="AY329" s="35">
        <v>136.5</v>
      </c>
      <c r="AZ329" s="35"/>
      <c r="BA329" s="35">
        <f t="shared" si="88"/>
        <v>83.9</v>
      </c>
      <c r="BB329" s="86"/>
      <c r="BC329" s="35">
        <f t="shared" si="89"/>
        <v>83.9</v>
      </c>
      <c r="BD329" s="35">
        <v>0</v>
      </c>
      <c r="BE329" s="35">
        <f t="shared" si="90"/>
        <v>83.9</v>
      </c>
      <c r="BF329" s="35"/>
      <c r="BG329" s="35">
        <f t="shared" si="91"/>
        <v>83.9</v>
      </c>
      <c r="BH329" s="86"/>
      <c r="BI329" s="86"/>
      <c r="BJ329" s="86"/>
      <c r="BK329" s="86"/>
      <c r="BL329" s="86"/>
      <c r="BM329" s="86"/>
      <c r="BN329" s="35">
        <f t="shared" si="93"/>
        <v>83.9</v>
      </c>
      <c r="BO329" s="70"/>
      <c r="BP329" s="1"/>
      <c r="BQ329" s="1"/>
      <c r="BR329" s="1"/>
      <c r="BS329" s="1"/>
      <c r="BT329" s="1"/>
      <c r="BU329" s="1"/>
      <c r="BV329" s="1"/>
      <c r="BW329" s="1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10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10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10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10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10"/>
      <c r="HD329" s="9"/>
      <c r="HE329" s="9"/>
    </row>
    <row r="330" spans="1:213" s="2" customFormat="1" ht="17.149999999999999" customHeight="1">
      <c r="A330" s="45" t="s">
        <v>311</v>
      </c>
      <c r="B330" s="64">
        <v>0</v>
      </c>
      <c r="C330" s="64">
        <v>0</v>
      </c>
      <c r="D330" s="4">
        <f t="shared" si="82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408.1</v>
      </c>
      <c r="O330" s="35">
        <v>292.60000000000002</v>
      </c>
      <c r="P330" s="4">
        <f t="shared" si="83"/>
        <v>0.71698113207547176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5" t="s">
        <v>380</v>
      </c>
      <c r="W330" s="5" t="s">
        <v>380</v>
      </c>
      <c r="X330" s="5" t="s">
        <v>380</v>
      </c>
      <c r="Y330" s="5" t="s">
        <v>380</v>
      </c>
      <c r="Z330" s="5">
        <v>23</v>
      </c>
      <c r="AA330" s="5">
        <v>25</v>
      </c>
      <c r="AB330" s="4">
        <f t="shared" si="84"/>
        <v>1.0869565217391304</v>
      </c>
      <c r="AC330" s="5">
        <v>20</v>
      </c>
      <c r="AD330" s="5" t="s">
        <v>360</v>
      </c>
      <c r="AE330" s="5" t="s">
        <v>360</v>
      </c>
      <c r="AF330" s="5" t="s">
        <v>360</v>
      </c>
      <c r="AG330" s="5" t="s">
        <v>360</v>
      </c>
      <c r="AH330" s="5" t="s">
        <v>360</v>
      </c>
      <c r="AI330" s="5" t="s">
        <v>360</v>
      </c>
      <c r="AJ330" s="5" t="s">
        <v>360</v>
      </c>
      <c r="AK330" s="5" t="s">
        <v>360</v>
      </c>
      <c r="AL330" s="5" t="s">
        <v>360</v>
      </c>
      <c r="AM330" s="5" t="s">
        <v>360</v>
      </c>
      <c r="AN330" s="5" t="s">
        <v>360</v>
      </c>
      <c r="AO330" s="5" t="s">
        <v>360</v>
      </c>
      <c r="AP330" s="43">
        <f t="shared" si="92"/>
        <v>0.90196882690730118</v>
      </c>
      <c r="AQ330" s="44">
        <v>477</v>
      </c>
      <c r="AR330" s="35">
        <f t="shared" si="85"/>
        <v>260.18181818181819</v>
      </c>
      <c r="AS330" s="35">
        <f t="shared" si="86"/>
        <v>234.7</v>
      </c>
      <c r="AT330" s="35">
        <f t="shared" si="87"/>
        <v>-25.481818181818198</v>
      </c>
      <c r="AU330" s="35">
        <v>40.200000000000003</v>
      </c>
      <c r="AV330" s="35">
        <v>1</v>
      </c>
      <c r="AW330" s="35">
        <v>53.1</v>
      </c>
      <c r="AX330" s="35">
        <v>52</v>
      </c>
      <c r="AY330" s="35">
        <v>52.5</v>
      </c>
      <c r="AZ330" s="35">
        <v>5.4</v>
      </c>
      <c r="BA330" s="35">
        <f t="shared" si="88"/>
        <v>30.5</v>
      </c>
      <c r="BB330" s="86"/>
      <c r="BC330" s="35">
        <f t="shared" si="89"/>
        <v>30.5</v>
      </c>
      <c r="BD330" s="35">
        <v>0</v>
      </c>
      <c r="BE330" s="35">
        <f t="shared" si="90"/>
        <v>30.5</v>
      </c>
      <c r="BF330" s="35"/>
      <c r="BG330" s="35">
        <f t="shared" si="91"/>
        <v>30.5</v>
      </c>
      <c r="BH330" s="86"/>
      <c r="BI330" s="86"/>
      <c r="BJ330" s="86"/>
      <c r="BK330" s="86"/>
      <c r="BL330" s="86"/>
      <c r="BM330" s="86"/>
      <c r="BN330" s="35">
        <f t="shared" si="93"/>
        <v>30.5</v>
      </c>
      <c r="BO330" s="70"/>
      <c r="BP330" s="1"/>
      <c r="BQ330" s="1"/>
      <c r="BR330" s="1"/>
      <c r="BS330" s="1"/>
      <c r="BT330" s="1"/>
      <c r="BU330" s="1"/>
      <c r="BV330" s="1"/>
      <c r="BW330" s="1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10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10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10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10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10"/>
      <c r="HD330" s="9"/>
      <c r="HE330" s="9"/>
    </row>
    <row r="331" spans="1:213" s="2" customFormat="1" ht="17.149999999999999" customHeight="1">
      <c r="A331" s="18" t="s">
        <v>312</v>
      </c>
      <c r="B331" s="6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35"/>
      <c r="BE331" s="35"/>
      <c r="BF331" s="35"/>
      <c r="BG331" s="35"/>
      <c r="BH331" s="86"/>
      <c r="BI331" s="86"/>
      <c r="BJ331" s="86"/>
      <c r="BK331" s="86"/>
      <c r="BL331" s="86"/>
      <c r="BM331" s="86"/>
      <c r="BN331" s="35"/>
      <c r="BO331" s="70"/>
      <c r="BP331" s="1"/>
      <c r="BQ331" s="1"/>
      <c r="BR331" s="1"/>
      <c r="BS331" s="1"/>
      <c r="BT331" s="1"/>
      <c r="BU331" s="1"/>
      <c r="BV331" s="1"/>
      <c r="BW331" s="1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10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10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10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10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10"/>
      <c r="HD331" s="9"/>
      <c r="HE331" s="9"/>
    </row>
    <row r="332" spans="1:213" s="2" customFormat="1" ht="17.149999999999999" customHeight="1">
      <c r="A332" s="14" t="s">
        <v>313</v>
      </c>
      <c r="B332" s="64">
        <v>713</v>
      </c>
      <c r="C332" s="64">
        <v>831.3</v>
      </c>
      <c r="D332" s="4">
        <f t="shared" si="82"/>
        <v>1.1659186535764374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210.7</v>
      </c>
      <c r="O332" s="35">
        <v>75.900000000000006</v>
      </c>
      <c r="P332" s="4">
        <f t="shared" si="83"/>
        <v>0.36022781205505461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5" t="s">
        <v>380</v>
      </c>
      <c r="W332" s="5" t="s">
        <v>380</v>
      </c>
      <c r="X332" s="5" t="s">
        <v>380</v>
      </c>
      <c r="Y332" s="5" t="s">
        <v>380</v>
      </c>
      <c r="Z332" s="5">
        <v>280</v>
      </c>
      <c r="AA332" s="5">
        <v>318</v>
      </c>
      <c r="AB332" s="4">
        <f t="shared" si="84"/>
        <v>1.1357142857142857</v>
      </c>
      <c r="AC332" s="5">
        <v>20</v>
      </c>
      <c r="AD332" s="5" t="s">
        <v>360</v>
      </c>
      <c r="AE332" s="5" t="s">
        <v>360</v>
      </c>
      <c r="AF332" s="5" t="s">
        <v>360</v>
      </c>
      <c r="AG332" s="5" t="s">
        <v>360</v>
      </c>
      <c r="AH332" s="5" t="s">
        <v>360</v>
      </c>
      <c r="AI332" s="5" t="s">
        <v>360</v>
      </c>
      <c r="AJ332" s="5" t="s">
        <v>360</v>
      </c>
      <c r="AK332" s="5" t="s">
        <v>360</v>
      </c>
      <c r="AL332" s="5" t="s">
        <v>360</v>
      </c>
      <c r="AM332" s="5" t="s">
        <v>360</v>
      </c>
      <c r="AN332" s="5" t="s">
        <v>360</v>
      </c>
      <c r="AO332" s="5" t="s">
        <v>360</v>
      </c>
      <c r="AP332" s="43">
        <f t="shared" si="92"/>
        <v>0.79440967162819998</v>
      </c>
      <c r="AQ332" s="44">
        <v>1760</v>
      </c>
      <c r="AR332" s="35">
        <f t="shared" si="85"/>
        <v>960</v>
      </c>
      <c r="AS332" s="35">
        <f t="shared" si="86"/>
        <v>762.6</v>
      </c>
      <c r="AT332" s="35">
        <f t="shared" si="87"/>
        <v>-197.39999999999998</v>
      </c>
      <c r="AU332" s="35">
        <v>111.2</v>
      </c>
      <c r="AV332" s="35">
        <v>75.599999999999994</v>
      </c>
      <c r="AW332" s="35">
        <v>233.5</v>
      </c>
      <c r="AX332" s="35">
        <v>75.599999999999994</v>
      </c>
      <c r="AY332" s="35">
        <v>118.1</v>
      </c>
      <c r="AZ332" s="35"/>
      <c r="BA332" s="35">
        <f t="shared" si="88"/>
        <v>148.6</v>
      </c>
      <c r="BB332" s="86"/>
      <c r="BC332" s="35">
        <f t="shared" si="89"/>
        <v>148.6</v>
      </c>
      <c r="BD332" s="35">
        <v>0</v>
      </c>
      <c r="BE332" s="35">
        <f t="shared" si="90"/>
        <v>148.6</v>
      </c>
      <c r="BF332" s="35"/>
      <c r="BG332" s="35">
        <f t="shared" si="91"/>
        <v>148.6</v>
      </c>
      <c r="BH332" s="86"/>
      <c r="BI332" s="86"/>
      <c r="BJ332" s="86"/>
      <c r="BK332" s="86"/>
      <c r="BL332" s="86"/>
      <c r="BM332" s="86"/>
      <c r="BN332" s="35">
        <f t="shared" si="93"/>
        <v>148.6</v>
      </c>
      <c r="BO332" s="70"/>
      <c r="BP332" s="1"/>
      <c r="BQ332" s="1"/>
      <c r="BR332" s="1"/>
      <c r="BS332" s="1"/>
      <c r="BT332" s="1"/>
      <c r="BU332" s="1"/>
      <c r="BV332" s="1"/>
      <c r="BW332" s="1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10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10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10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10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10"/>
      <c r="HD332" s="9"/>
      <c r="HE332" s="9"/>
    </row>
    <row r="333" spans="1:213" s="2" customFormat="1" ht="17.149999999999999" customHeight="1">
      <c r="A333" s="14" t="s">
        <v>314</v>
      </c>
      <c r="B333" s="64">
        <v>491</v>
      </c>
      <c r="C333" s="64">
        <v>495.5</v>
      </c>
      <c r="D333" s="4">
        <f t="shared" si="82"/>
        <v>1.0091649694501019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862.2</v>
      </c>
      <c r="O333" s="35">
        <v>766.8</v>
      </c>
      <c r="P333" s="4">
        <f t="shared" si="83"/>
        <v>0.8893528183716074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5" t="s">
        <v>380</v>
      </c>
      <c r="W333" s="5" t="s">
        <v>380</v>
      </c>
      <c r="X333" s="5" t="s">
        <v>380</v>
      </c>
      <c r="Y333" s="5" t="s">
        <v>380</v>
      </c>
      <c r="Z333" s="5">
        <v>525</v>
      </c>
      <c r="AA333" s="5">
        <v>561</v>
      </c>
      <c r="AB333" s="4">
        <f t="shared" si="84"/>
        <v>1.0685714285714285</v>
      </c>
      <c r="AC333" s="5">
        <v>20</v>
      </c>
      <c r="AD333" s="5" t="s">
        <v>360</v>
      </c>
      <c r="AE333" s="5" t="s">
        <v>360</v>
      </c>
      <c r="AF333" s="5" t="s">
        <v>360</v>
      </c>
      <c r="AG333" s="5" t="s">
        <v>360</v>
      </c>
      <c r="AH333" s="5" t="s">
        <v>360</v>
      </c>
      <c r="AI333" s="5" t="s">
        <v>360</v>
      </c>
      <c r="AJ333" s="5" t="s">
        <v>360</v>
      </c>
      <c r="AK333" s="5" t="s">
        <v>360</v>
      </c>
      <c r="AL333" s="5" t="s">
        <v>360</v>
      </c>
      <c r="AM333" s="5" t="s">
        <v>360</v>
      </c>
      <c r="AN333" s="5" t="s">
        <v>360</v>
      </c>
      <c r="AO333" s="5" t="s">
        <v>360</v>
      </c>
      <c r="AP333" s="43">
        <f t="shared" si="92"/>
        <v>0.9823179952469161</v>
      </c>
      <c r="AQ333" s="44">
        <v>1621</v>
      </c>
      <c r="AR333" s="35">
        <f t="shared" si="85"/>
        <v>884.18181818181824</v>
      </c>
      <c r="AS333" s="35">
        <f t="shared" si="86"/>
        <v>868.5</v>
      </c>
      <c r="AT333" s="35">
        <f t="shared" si="87"/>
        <v>-15.681818181818244</v>
      </c>
      <c r="AU333" s="35">
        <v>117.9</v>
      </c>
      <c r="AV333" s="35">
        <v>179.2</v>
      </c>
      <c r="AW333" s="35">
        <v>146.5</v>
      </c>
      <c r="AX333" s="35">
        <v>83.1</v>
      </c>
      <c r="AY333" s="35">
        <v>182.7</v>
      </c>
      <c r="AZ333" s="35"/>
      <c r="BA333" s="35">
        <f t="shared" si="88"/>
        <v>159.1</v>
      </c>
      <c r="BB333" s="86"/>
      <c r="BC333" s="35">
        <f t="shared" si="89"/>
        <v>159.1</v>
      </c>
      <c r="BD333" s="35">
        <v>0</v>
      </c>
      <c r="BE333" s="35">
        <f t="shared" si="90"/>
        <v>159.1</v>
      </c>
      <c r="BF333" s="35"/>
      <c r="BG333" s="35">
        <f t="shared" si="91"/>
        <v>159.1</v>
      </c>
      <c r="BH333" s="86"/>
      <c r="BI333" s="86"/>
      <c r="BJ333" s="86"/>
      <c r="BK333" s="86"/>
      <c r="BL333" s="86"/>
      <c r="BM333" s="86"/>
      <c r="BN333" s="35">
        <f t="shared" si="93"/>
        <v>159.1</v>
      </c>
      <c r="BO333" s="70"/>
      <c r="BP333" s="1"/>
      <c r="BQ333" s="1"/>
      <c r="BR333" s="1"/>
      <c r="BS333" s="1"/>
      <c r="BT333" s="1"/>
      <c r="BU333" s="1"/>
      <c r="BV333" s="1"/>
      <c r="BW333" s="1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10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10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10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10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10"/>
      <c r="HD333" s="9"/>
      <c r="HE333" s="9"/>
    </row>
    <row r="334" spans="1:213" s="2" customFormat="1" ht="17.149999999999999" customHeight="1">
      <c r="A334" s="14" t="s">
        <v>267</v>
      </c>
      <c r="B334" s="64">
        <v>319</v>
      </c>
      <c r="C334" s="64">
        <v>350.9</v>
      </c>
      <c r="D334" s="4">
        <f t="shared" si="82"/>
        <v>1.0999999999999999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37.200000000000003</v>
      </c>
      <c r="O334" s="35">
        <v>115.8</v>
      </c>
      <c r="P334" s="4">
        <f t="shared" si="83"/>
        <v>1.3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5" t="s">
        <v>380</v>
      </c>
      <c r="W334" s="5" t="s">
        <v>380</v>
      </c>
      <c r="X334" s="5" t="s">
        <v>380</v>
      </c>
      <c r="Y334" s="5" t="s">
        <v>380</v>
      </c>
      <c r="Z334" s="5">
        <v>280</v>
      </c>
      <c r="AA334" s="5">
        <v>303</v>
      </c>
      <c r="AB334" s="4">
        <f t="shared" si="84"/>
        <v>1.0821428571428571</v>
      </c>
      <c r="AC334" s="5">
        <v>20</v>
      </c>
      <c r="AD334" s="5" t="s">
        <v>360</v>
      </c>
      <c r="AE334" s="5" t="s">
        <v>360</v>
      </c>
      <c r="AF334" s="5" t="s">
        <v>360</v>
      </c>
      <c r="AG334" s="5" t="s">
        <v>360</v>
      </c>
      <c r="AH334" s="5" t="s">
        <v>360</v>
      </c>
      <c r="AI334" s="5" t="s">
        <v>360</v>
      </c>
      <c r="AJ334" s="5" t="s">
        <v>360</v>
      </c>
      <c r="AK334" s="5" t="s">
        <v>360</v>
      </c>
      <c r="AL334" s="5" t="s">
        <v>360</v>
      </c>
      <c r="AM334" s="5" t="s">
        <v>360</v>
      </c>
      <c r="AN334" s="5" t="s">
        <v>360</v>
      </c>
      <c r="AO334" s="5" t="s">
        <v>360</v>
      </c>
      <c r="AP334" s="43">
        <f t="shared" si="92"/>
        <v>1.1809523809523808</v>
      </c>
      <c r="AQ334" s="44">
        <v>1333</v>
      </c>
      <c r="AR334" s="35">
        <f t="shared" si="85"/>
        <v>727.09090909090912</v>
      </c>
      <c r="AS334" s="35">
        <f t="shared" si="86"/>
        <v>858.7</v>
      </c>
      <c r="AT334" s="35">
        <f t="shared" si="87"/>
        <v>131.60909090909092</v>
      </c>
      <c r="AU334" s="35">
        <v>152.9</v>
      </c>
      <c r="AV334" s="35">
        <v>78.7</v>
      </c>
      <c r="AW334" s="35">
        <v>207</v>
      </c>
      <c r="AX334" s="35">
        <v>152.4</v>
      </c>
      <c r="AY334" s="35">
        <v>122.8</v>
      </c>
      <c r="AZ334" s="35"/>
      <c r="BA334" s="35">
        <f t="shared" si="88"/>
        <v>144.9</v>
      </c>
      <c r="BB334" s="86"/>
      <c r="BC334" s="35">
        <f t="shared" si="89"/>
        <v>144.9</v>
      </c>
      <c r="BD334" s="35">
        <v>0</v>
      </c>
      <c r="BE334" s="35">
        <f t="shared" si="90"/>
        <v>144.9</v>
      </c>
      <c r="BF334" s="35"/>
      <c r="BG334" s="35">
        <f t="shared" si="91"/>
        <v>144.9</v>
      </c>
      <c r="BH334" s="86"/>
      <c r="BI334" s="86"/>
      <c r="BJ334" s="86"/>
      <c r="BK334" s="86"/>
      <c r="BL334" s="86"/>
      <c r="BM334" s="86"/>
      <c r="BN334" s="35">
        <f t="shared" si="93"/>
        <v>144.9</v>
      </c>
      <c r="BO334" s="70"/>
      <c r="BP334" s="1"/>
      <c r="BQ334" s="1"/>
      <c r="BR334" s="1"/>
      <c r="BS334" s="1"/>
      <c r="BT334" s="1"/>
      <c r="BU334" s="1"/>
      <c r="BV334" s="1"/>
      <c r="BW334" s="1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10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10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10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10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10"/>
      <c r="HD334" s="9"/>
      <c r="HE334" s="9"/>
    </row>
    <row r="335" spans="1:213" s="2" customFormat="1" ht="17.149999999999999" customHeight="1">
      <c r="A335" s="14" t="s">
        <v>315</v>
      </c>
      <c r="B335" s="64">
        <v>872</v>
      </c>
      <c r="C335" s="64">
        <v>904.5</v>
      </c>
      <c r="D335" s="4">
        <f t="shared" si="82"/>
        <v>1.037270642201835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382.5</v>
      </c>
      <c r="O335" s="35">
        <v>236.9</v>
      </c>
      <c r="P335" s="4">
        <f t="shared" si="83"/>
        <v>0.61934640522875817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5" t="s">
        <v>380</v>
      </c>
      <c r="W335" s="5" t="s">
        <v>380</v>
      </c>
      <c r="X335" s="5" t="s">
        <v>380</v>
      </c>
      <c r="Y335" s="5" t="s">
        <v>380</v>
      </c>
      <c r="Z335" s="5">
        <v>150</v>
      </c>
      <c r="AA335" s="5">
        <v>170</v>
      </c>
      <c r="AB335" s="4">
        <f t="shared" si="84"/>
        <v>1.1333333333333333</v>
      </c>
      <c r="AC335" s="5">
        <v>20</v>
      </c>
      <c r="AD335" s="5" t="s">
        <v>360</v>
      </c>
      <c r="AE335" s="5" t="s">
        <v>360</v>
      </c>
      <c r="AF335" s="5" t="s">
        <v>360</v>
      </c>
      <c r="AG335" s="5" t="s">
        <v>360</v>
      </c>
      <c r="AH335" s="5" t="s">
        <v>360</v>
      </c>
      <c r="AI335" s="5" t="s">
        <v>360</v>
      </c>
      <c r="AJ335" s="5" t="s">
        <v>360</v>
      </c>
      <c r="AK335" s="5" t="s">
        <v>360</v>
      </c>
      <c r="AL335" s="5" t="s">
        <v>360</v>
      </c>
      <c r="AM335" s="5" t="s">
        <v>360</v>
      </c>
      <c r="AN335" s="5" t="s">
        <v>360</v>
      </c>
      <c r="AO335" s="5" t="s">
        <v>360</v>
      </c>
      <c r="AP335" s="43">
        <f t="shared" si="92"/>
        <v>0.89422106627224451</v>
      </c>
      <c r="AQ335" s="44">
        <v>2240</v>
      </c>
      <c r="AR335" s="35">
        <f t="shared" si="85"/>
        <v>1221.8181818181818</v>
      </c>
      <c r="AS335" s="35">
        <f t="shared" si="86"/>
        <v>1092.5999999999999</v>
      </c>
      <c r="AT335" s="35">
        <f t="shared" si="87"/>
        <v>-129.21818181818185</v>
      </c>
      <c r="AU335" s="35">
        <v>176</v>
      </c>
      <c r="AV335" s="35">
        <v>181.9</v>
      </c>
      <c r="AW335" s="35">
        <v>304.2</v>
      </c>
      <c r="AX335" s="35">
        <v>216</v>
      </c>
      <c r="AY335" s="35">
        <v>110.1</v>
      </c>
      <c r="AZ335" s="35"/>
      <c r="BA335" s="35">
        <f t="shared" si="88"/>
        <v>104.4</v>
      </c>
      <c r="BB335" s="86"/>
      <c r="BC335" s="35">
        <f t="shared" si="89"/>
        <v>104.4</v>
      </c>
      <c r="BD335" s="35">
        <v>0</v>
      </c>
      <c r="BE335" s="35">
        <f t="shared" si="90"/>
        <v>104.4</v>
      </c>
      <c r="BF335" s="35"/>
      <c r="BG335" s="35">
        <f t="shared" si="91"/>
        <v>104.4</v>
      </c>
      <c r="BH335" s="86"/>
      <c r="BI335" s="86"/>
      <c r="BJ335" s="86"/>
      <c r="BK335" s="86"/>
      <c r="BL335" s="86"/>
      <c r="BM335" s="86"/>
      <c r="BN335" s="35">
        <f t="shared" si="93"/>
        <v>104.4</v>
      </c>
      <c r="BO335" s="70"/>
      <c r="BP335" s="1"/>
      <c r="BQ335" s="1"/>
      <c r="BR335" s="1"/>
      <c r="BS335" s="1"/>
      <c r="BT335" s="1"/>
      <c r="BU335" s="1"/>
      <c r="BV335" s="1"/>
      <c r="BW335" s="1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10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10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10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10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10"/>
      <c r="HD335" s="9"/>
      <c r="HE335" s="9"/>
    </row>
    <row r="336" spans="1:213" s="2" customFormat="1" ht="17.149999999999999" customHeight="1">
      <c r="A336" s="14" t="s">
        <v>316</v>
      </c>
      <c r="B336" s="64">
        <v>0</v>
      </c>
      <c r="C336" s="64">
        <v>0</v>
      </c>
      <c r="D336" s="4">
        <f t="shared" si="82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1026.2</v>
      </c>
      <c r="O336" s="35">
        <v>1000.1</v>
      </c>
      <c r="P336" s="4">
        <f t="shared" si="83"/>
        <v>0.97456636133307351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5" t="s">
        <v>380</v>
      </c>
      <c r="W336" s="5" t="s">
        <v>380</v>
      </c>
      <c r="X336" s="5" t="s">
        <v>380</v>
      </c>
      <c r="Y336" s="5" t="s">
        <v>380</v>
      </c>
      <c r="Z336" s="5">
        <v>910</v>
      </c>
      <c r="AA336" s="5">
        <v>968</v>
      </c>
      <c r="AB336" s="4">
        <f t="shared" si="84"/>
        <v>1.0637362637362637</v>
      </c>
      <c r="AC336" s="5">
        <v>20</v>
      </c>
      <c r="AD336" s="5" t="s">
        <v>360</v>
      </c>
      <c r="AE336" s="5" t="s">
        <v>360</v>
      </c>
      <c r="AF336" s="5" t="s">
        <v>360</v>
      </c>
      <c r="AG336" s="5" t="s">
        <v>360</v>
      </c>
      <c r="AH336" s="5" t="s">
        <v>360</v>
      </c>
      <c r="AI336" s="5" t="s">
        <v>360</v>
      </c>
      <c r="AJ336" s="5" t="s">
        <v>360</v>
      </c>
      <c r="AK336" s="5" t="s">
        <v>360</v>
      </c>
      <c r="AL336" s="5" t="s">
        <v>360</v>
      </c>
      <c r="AM336" s="5" t="s">
        <v>360</v>
      </c>
      <c r="AN336" s="5" t="s">
        <v>360</v>
      </c>
      <c r="AO336" s="5" t="s">
        <v>360</v>
      </c>
      <c r="AP336" s="43">
        <f t="shared" si="92"/>
        <v>1.0191513125346685</v>
      </c>
      <c r="AQ336" s="44">
        <v>2494</v>
      </c>
      <c r="AR336" s="35">
        <f t="shared" si="85"/>
        <v>1360.3636363636363</v>
      </c>
      <c r="AS336" s="35">
        <f t="shared" si="86"/>
        <v>1386.4</v>
      </c>
      <c r="AT336" s="35">
        <f t="shared" si="87"/>
        <v>26.036363636363831</v>
      </c>
      <c r="AU336" s="35">
        <v>111.2</v>
      </c>
      <c r="AV336" s="35">
        <v>273.2</v>
      </c>
      <c r="AW336" s="35">
        <v>365.3</v>
      </c>
      <c r="AX336" s="35">
        <v>180.4</v>
      </c>
      <c r="AY336" s="35">
        <v>289.7</v>
      </c>
      <c r="AZ336" s="35"/>
      <c r="BA336" s="35">
        <f t="shared" si="88"/>
        <v>166.6</v>
      </c>
      <c r="BB336" s="86"/>
      <c r="BC336" s="35">
        <f t="shared" si="89"/>
        <v>166.6</v>
      </c>
      <c r="BD336" s="35">
        <v>0</v>
      </c>
      <c r="BE336" s="35">
        <f t="shared" si="90"/>
        <v>166.6</v>
      </c>
      <c r="BF336" s="35"/>
      <c r="BG336" s="35">
        <f t="shared" si="91"/>
        <v>166.6</v>
      </c>
      <c r="BH336" s="86"/>
      <c r="BI336" s="86"/>
      <c r="BJ336" s="86"/>
      <c r="BK336" s="86"/>
      <c r="BL336" s="86"/>
      <c r="BM336" s="86"/>
      <c r="BN336" s="35">
        <f t="shared" si="93"/>
        <v>166.6</v>
      </c>
      <c r="BO336" s="70"/>
      <c r="BP336" s="1"/>
      <c r="BQ336" s="1"/>
      <c r="BR336" s="1"/>
      <c r="BS336" s="1"/>
      <c r="BT336" s="1"/>
      <c r="BU336" s="1"/>
      <c r="BV336" s="1"/>
      <c r="BW336" s="1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10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10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10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10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10"/>
      <c r="HD336" s="9"/>
      <c r="HE336" s="9"/>
    </row>
    <row r="337" spans="1:213" s="2" customFormat="1" ht="17.149999999999999" customHeight="1">
      <c r="A337" s="14" t="s">
        <v>317</v>
      </c>
      <c r="B337" s="64">
        <v>533</v>
      </c>
      <c r="C337" s="64">
        <v>553</v>
      </c>
      <c r="D337" s="4">
        <f t="shared" si="82"/>
        <v>1.0375234521575984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383.5</v>
      </c>
      <c r="O337" s="35">
        <v>480.1</v>
      </c>
      <c r="P337" s="4">
        <f t="shared" si="83"/>
        <v>1.2051890482398957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5" t="s">
        <v>380</v>
      </c>
      <c r="W337" s="5" t="s">
        <v>380</v>
      </c>
      <c r="X337" s="5" t="s">
        <v>380</v>
      </c>
      <c r="Y337" s="5" t="s">
        <v>380</v>
      </c>
      <c r="Z337" s="5">
        <v>315</v>
      </c>
      <c r="AA337" s="5">
        <v>317</v>
      </c>
      <c r="AB337" s="4">
        <f t="shared" si="84"/>
        <v>1.0063492063492063</v>
      </c>
      <c r="AC337" s="5">
        <v>20</v>
      </c>
      <c r="AD337" s="5" t="s">
        <v>360</v>
      </c>
      <c r="AE337" s="5" t="s">
        <v>360</v>
      </c>
      <c r="AF337" s="5" t="s">
        <v>360</v>
      </c>
      <c r="AG337" s="5" t="s">
        <v>360</v>
      </c>
      <c r="AH337" s="5" t="s">
        <v>360</v>
      </c>
      <c r="AI337" s="5" t="s">
        <v>360</v>
      </c>
      <c r="AJ337" s="5" t="s">
        <v>360</v>
      </c>
      <c r="AK337" s="5" t="s">
        <v>360</v>
      </c>
      <c r="AL337" s="5" t="s">
        <v>360</v>
      </c>
      <c r="AM337" s="5" t="s">
        <v>360</v>
      </c>
      <c r="AN337" s="5" t="s">
        <v>360</v>
      </c>
      <c r="AO337" s="5" t="s">
        <v>360</v>
      </c>
      <c r="AP337" s="43">
        <f t="shared" si="92"/>
        <v>1.0981862745015563</v>
      </c>
      <c r="AQ337" s="44">
        <v>1909</v>
      </c>
      <c r="AR337" s="35">
        <f t="shared" si="85"/>
        <v>1041.2727272727273</v>
      </c>
      <c r="AS337" s="35">
        <f t="shared" si="86"/>
        <v>1143.5</v>
      </c>
      <c r="AT337" s="35">
        <f t="shared" si="87"/>
        <v>102.22727272727275</v>
      </c>
      <c r="AU337" s="35">
        <v>220.4</v>
      </c>
      <c r="AV337" s="35">
        <v>77.099999999999994</v>
      </c>
      <c r="AW337" s="35">
        <v>275.7</v>
      </c>
      <c r="AX337" s="35">
        <v>180.5</v>
      </c>
      <c r="AY337" s="35">
        <v>173.9</v>
      </c>
      <c r="AZ337" s="35"/>
      <c r="BA337" s="35">
        <f t="shared" si="88"/>
        <v>215.9</v>
      </c>
      <c r="BB337" s="86"/>
      <c r="BC337" s="35">
        <f t="shared" si="89"/>
        <v>215.9</v>
      </c>
      <c r="BD337" s="35">
        <v>0</v>
      </c>
      <c r="BE337" s="35">
        <f t="shared" si="90"/>
        <v>215.9</v>
      </c>
      <c r="BF337" s="35"/>
      <c r="BG337" s="35">
        <f t="shared" si="91"/>
        <v>215.9</v>
      </c>
      <c r="BH337" s="86"/>
      <c r="BI337" s="86"/>
      <c r="BJ337" s="86"/>
      <c r="BK337" s="86"/>
      <c r="BL337" s="86"/>
      <c r="BM337" s="86"/>
      <c r="BN337" s="35">
        <f t="shared" si="93"/>
        <v>215.9</v>
      </c>
      <c r="BO337" s="70"/>
      <c r="BP337" s="1"/>
      <c r="BQ337" s="1"/>
      <c r="BR337" s="1"/>
      <c r="BS337" s="1"/>
      <c r="BT337" s="1"/>
      <c r="BU337" s="1"/>
      <c r="BV337" s="1"/>
      <c r="BW337" s="1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10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10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10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10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10"/>
      <c r="HD337" s="9"/>
      <c r="HE337" s="9"/>
    </row>
    <row r="338" spans="1:213" s="2" customFormat="1" ht="17.149999999999999" customHeight="1">
      <c r="A338" s="14" t="s">
        <v>318</v>
      </c>
      <c r="B338" s="64">
        <v>255</v>
      </c>
      <c r="C338" s="64">
        <v>288.39999999999998</v>
      </c>
      <c r="D338" s="4">
        <f t="shared" si="82"/>
        <v>1.1309803921568626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1496.3</v>
      </c>
      <c r="O338" s="35">
        <v>1427.7</v>
      </c>
      <c r="P338" s="4">
        <f t="shared" si="83"/>
        <v>0.95415357882777518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5" t="s">
        <v>380</v>
      </c>
      <c r="W338" s="5" t="s">
        <v>380</v>
      </c>
      <c r="X338" s="5" t="s">
        <v>380</v>
      </c>
      <c r="Y338" s="5" t="s">
        <v>380</v>
      </c>
      <c r="Z338" s="5">
        <v>300</v>
      </c>
      <c r="AA338" s="5">
        <v>358</v>
      </c>
      <c r="AB338" s="4">
        <f t="shared" si="84"/>
        <v>1.1933333333333334</v>
      </c>
      <c r="AC338" s="5">
        <v>20</v>
      </c>
      <c r="AD338" s="5" t="s">
        <v>360</v>
      </c>
      <c r="AE338" s="5" t="s">
        <v>360</v>
      </c>
      <c r="AF338" s="5" t="s">
        <v>360</v>
      </c>
      <c r="AG338" s="5" t="s">
        <v>360</v>
      </c>
      <c r="AH338" s="5" t="s">
        <v>360</v>
      </c>
      <c r="AI338" s="5" t="s">
        <v>360</v>
      </c>
      <c r="AJ338" s="5" t="s">
        <v>360</v>
      </c>
      <c r="AK338" s="5" t="s">
        <v>360</v>
      </c>
      <c r="AL338" s="5" t="s">
        <v>360</v>
      </c>
      <c r="AM338" s="5" t="s">
        <v>360</v>
      </c>
      <c r="AN338" s="5" t="s">
        <v>360</v>
      </c>
      <c r="AO338" s="5" t="s">
        <v>360</v>
      </c>
      <c r="AP338" s="43">
        <f t="shared" si="92"/>
        <v>1.0801031156445886</v>
      </c>
      <c r="AQ338" s="44">
        <v>1490</v>
      </c>
      <c r="AR338" s="35">
        <f t="shared" si="85"/>
        <v>812.72727272727275</v>
      </c>
      <c r="AS338" s="35">
        <f t="shared" si="86"/>
        <v>877.8</v>
      </c>
      <c r="AT338" s="35">
        <f t="shared" si="87"/>
        <v>65.072727272727207</v>
      </c>
      <c r="AU338" s="35">
        <v>165</v>
      </c>
      <c r="AV338" s="35">
        <v>49.9</v>
      </c>
      <c r="AW338" s="35">
        <v>213.5</v>
      </c>
      <c r="AX338" s="35">
        <v>159.6</v>
      </c>
      <c r="AY338" s="35">
        <v>115.4</v>
      </c>
      <c r="AZ338" s="35">
        <v>35.799999999999997</v>
      </c>
      <c r="BA338" s="35">
        <f t="shared" si="88"/>
        <v>138.6</v>
      </c>
      <c r="BB338" s="86"/>
      <c r="BC338" s="35">
        <f t="shared" si="89"/>
        <v>138.6</v>
      </c>
      <c r="BD338" s="35">
        <v>0</v>
      </c>
      <c r="BE338" s="35">
        <f t="shared" si="90"/>
        <v>138.6</v>
      </c>
      <c r="BF338" s="35"/>
      <c r="BG338" s="35">
        <f t="shared" si="91"/>
        <v>138.6</v>
      </c>
      <c r="BH338" s="86"/>
      <c r="BI338" s="86"/>
      <c r="BJ338" s="86"/>
      <c r="BK338" s="86"/>
      <c r="BL338" s="86"/>
      <c r="BM338" s="86"/>
      <c r="BN338" s="35">
        <f t="shared" si="93"/>
        <v>138.6</v>
      </c>
      <c r="BO338" s="70"/>
      <c r="BP338" s="1"/>
      <c r="BQ338" s="1"/>
      <c r="BR338" s="1"/>
      <c r="BS338" s="1"/>
      <c r="BT338" s="1"/>
      <c r="BU338" s="1"/>
      <c r="BV338" s="1"/>
      <c r="BW338" s="1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10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10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10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10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10"/>
      <c r="HD338" s="9"/>
      <c r="HE338" s="9"/>
    </row>
    <row r="339" spans="1:213" s="2" customFormat="1" ht="17.149999999999999" customHeight="1">
      <c r="A339" s="14" t="s">
        <v>319</v>
      </c>
      <c r="B339" s="64">
        <v>648</v>
      </c>
      <c r="C339" s="64">
        <v>661.6</v>
      </c>
      <c r="D339" s="4">
        <f t="shared" si="82"/>
        <v>1.0209876543209877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527.20000000000005</v>
      </c>
      <c r="O339" s="35">
        <v>189.7</v>
      </c>
      <c r="P339" s="4">
        <f t="shared" si="83"/>
        <v>0.35982549317147189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5" t="s">
        <v>380</v>
      </c>
      <c r="W339" s="5" t="s">
        <v>380</v>
      </c>
      <c r="X339" s="5" t="s">
        <v>380</v>
      </c>
      <c r="Y339" s="5" t="s">
        <v>380</v>
      </c>
      <c r="Z339" s="5">
        <v>325</v>
      </c>
      <c r="AA339" s="5">
        <v>338</v>
      </c>
      <c r="AB339" s="4">
        <f t="shared" si="84"/>
        <v>1.04</v>
      </c>
      <c r="AC339" s="5">
        <v>20</v>
      </c>
      <c r="AD339" s="5" t="s">
        <v>360</v>
      </c>
      <c r="AE339" s="5" t="s">
        <v>360</v>
      </c>
      <c r="AF339" s="5" t="s">
        <v>360</v>
      </c>
      <c r="AG339" s="5" t="s">
        <v>360</v>
      </c>
      <c r="AH339" s="5" t="s">
        <v>360</v>
      </c>
      <c r="AI339" s="5" t="s">
        <v>360</v>
      </c>
      <c r="AJ339" s="5" t="s">
        <v>360</v>
      </c>
      <c r="AK339" s="5" t="s">
        <v>360</v>
      </c>
      <c r="AL339" s="5" t="s">
        <v>360</v>
      </c>
      <c r="AM339" s="5" t="s">
        <v>360</v>
      </c>
      <c r="AN339" s="5" t="s">
        <v>360</v>
      </c>
      <c r="AO339" s="5" t="s">
        <v>360</v>
      </c>
      <c r="AP339" s="43">
        <f t="shared" si="92"/>
        <v>0.73558773633409724</v>
      </c>
      <c r="AQ339" s="44">
        <v>1352</v>
      </c>
      <c r="AR339" s="35">
        <f t="shared" si="85"/>
        <v>737.4545454545455</v>
      </c>
      <c r="AS339" s="35">
        <f t="shared" si="86"/>
        <v>542.5</v>
      </c>
      <c r="AT339" s="35">
        <f t="shared" si="87"/>
        <v>-194.9545454545455</v>
      </c>
      <c r="AU339" s="35">
        <v>104.9</v>
      </c>
      <c r="AV339" s="35">
        <v>145.30000000000001</v>
      </c>
      <c r="AW339" s="35">
        <v>126.3</v>
      </c>
      <c r="AX339" s="35">
        <v>109.5</v>
      </c>
      <c r="AY339" s="35">
        <v>44.5</v>
      </c>
      <c r="AZ339" s="35"/>
      <c r="BA339" s="35">
        <f t="shared" si="88"/>
        <v>12</v>
      </c>
      <c r="BB339" s="86"/>
      <c r="BC339" s="35">
        <f t="shared" si="89"/>
        <v>12</v>
      </c>
      <c r="BD339" s="35">
        <v>0</v>
      </c>
      <c r="BE339" s="35">
        <f t="shared" si="90"/>
        <v>12</v>
      </c>
      <c r="BF339" s="35"/>
      <c r="BG339" s="35">
        <f t="shared" si="91"/>
        <v>12</v>
      </c>
      <c r="BH339" s="86"/>
      <c r="BI339" s="86"/>
      <c r="BJ339" s="86"/>
      <c r="BK339" s="86"/>
      <c r="BL339" s="86"/>
      <c r="BM339" s="86"/>
      <c r="BN339" s="35">
        <f t="shared" si="93"/>
        <v>12</v>
      </c>
      <c r="BO339" s="70"/>
      <c r="BP339" s="1"/>
      <c r="BQ339" s="1"/>
      <c r="BR339" s="1"/>
      <c r="BS339" s="1"/>
      <c r="BT339" s="1"/>
      <c r="BU339" s="1"/>
      <c r="BV339" s="1"/>
      <c r="BW339" s="1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10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10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10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10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10"/>
      <c r="HD339" s="9"/>
      <c r="HE339" s="9"/>
    </row>
    <row r="340" spans="1:213" s="2" customFormat="1" ht="17.149999999999999" customHeight="1">
      <c r="A340" s="14" t="s">
        <v>320</v>
      </c>
      <c r="B340" s="64">
        <v>302</v>
      </c>
      <c r="C340" s="64">
        <v>316.10000000000002</v>
      </c>
      <c r="D340" s="4">
        <f t="shared" si="82"/>
        <v>1.0466887417218544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69.5</v>
      </c>
      <c r="O340" s="35">
        <v>140.4</v>
      </c>
      <c r="P340" s="4">
        <f t="shared" si="83"/>
        <v>1.2820143884892086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5" t="s">
        <v>380</v>
      </c>
      <c r="W340" s="5" t="s">
        <v>380</v>
      </c>
      <c r="X340" s="5" t="s">
        <v>380</v>
      </c>
      <c r="Y340" s="5" t="s">
        <v>380</v>
      </c>
      <c r="Z340" s="5">
        <v>105</v>
      </c>
      <c r="AA340" s="5">
        <v>105</v>
      </c>
      <c r="AB340" s="4">
        <f t="shared" si="84"/>
        <v>1</v>
      </c>
      <c r="AC340" s="5">
        <v>20</v>
      </c>
      <c r="AD340" s="5" t="s">
        <v>360</v>
      </c>
      <c r="AE340" s="5" t="s">
        <v>360</v>
      </c>
      <c r="AF340" s="5" t="s">
        <v>360</v>
      </c>
      <c r="AG340" s="5" t="s">
        <v>360</v>
      </c>
      <c r="AH340" s="5" t="s">
        <v>360</v>
      </c>
      <c r="AI340" s="5" t="s">
        <v>360</v>
      </c>
      <c r="AJ340" s="5" t="s">
        <v>360</v>
      </c>
      <c r="AK340" s="5" t="s">
        <v>360</v>
      </c>
      <c r="AL340" s="5" t="s">
        <v>360</v>
      </c>
      <c r="AM340" s="5" t="s">
        <v>360</v>
      </c>
      <c r="AN340" s="5" t="s">
        <v>360</v>
      </c>
      <c r="AO340" s="5" t="s">
        <v>360</v>
      </c>
      <c r="AP340" s="43">
        <f t="shared" si="92"/>
        <v>1.1305273661865209</v>
      </c>
      <c r="AQ340" s="44">
        <v>1291</v>
      </c>
      <c r="AR340" s="35">
        <f t="shared" si="85"/>
        <v>704.18181818181813</v>
      </c>
      <c r="AS340" s="35">
        <f t="shared" si="86"/>
        <v>796.1</v>
      </c>
      <c r="AT340" s="35">
        <f t="shared" si="87"/>
        <v>91.918181818181893</v>
      </c>
      <c r="AU340" s="35">
        <v>146.1</v>
      </c>
      <c r="AV340" s="35">
        <v>146.69999999999999</v>
      </c>
      <c r="AW340" s="35">
        <v>109.1</v>
      </c>
      <c r="AX340" s="35">
        <v>150</v>
      </c>
      <c r="AY340" s="35">
        <v>146.9</v>
      </c>
      <c r="AZ340" s="35"/>
      <c r="BA340" s="35">
        <f t="shared" si="88"/>
        <v>97.3</v>
      </c>
      <c r="BB340" s="86"/>
      <c r="BC340" s="35">
        <f t="shared" si="89"/>
        <v>97.3</v>
      </c>
      <c r="BD340" s="35">
        <v>0</v>
      </c>
      <c r="BE340" s="35">
        <f t="shared" si="90"/>
        <v>97.3</v>
      </c>
      <c r="BF340" s="35"/>
      <c r="BG340" s="35">
        <f t="shared" si="91"/>
        <v>97.3</v>
      </c>
      <c r="BH340" s="86"/>
      <c r="BI340" s="86"/>
      <c r="BJ340" s="86"/>
      <c r="BK340" s="86"/>
      <c r="BL340" s="86"/>
      <c r="BM340" s="86"/>
      <c r="BN340" s="35">
        <f t="shared" si="93"/>
        <v>97.3</v>
      </c>
      <c r="BO340" s="70"/>
      <c r="BP340" s="1"/>
      <c r="BQ340" s="1"/>
      <c r="BR340" s="1"/>
      <c r="BS340" s="1"/>
      <c r="BT340" s="1"/>
      <c r="BU340" s="1"/>
      <c r="BV340" s="1"/>
      <c r="BW340" s="1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10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10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10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10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10"/>
      <c r="HD340" s="9"/>
      <c r="HE340" s="9"/>
    </row>
    <row r="341" spans="1:213" s="2" customFormat="1" ht="17.149999999999999" customHeight="1">
      <c r="A341" s="14" t="s">
        <v>321</v>
      </c>
      <c r="B341" s="64">
        <v>595</v>
      </c>
      <c r="C341" s="64">
        <v>606.70000000000005</v>
      </c>
      <c r="D341" s="4">
        <f t="shared" si="82"/>
        <v>1.0196638655462185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675.6</v>
      </c>
      <c r="O341" s="35">
        <v>493.2</v>
      </c>
      <c r="P341" s="4">
        <f t="shared" si="83"/>
        <v>0.73001776198934276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5" t="s">
        <v>380</v>
      </c>
      <c r="W341" s="5" t="s">
        <v>380</v>
      </c>
      <c r="X341" s="5" t="s">
        <v>380</v>
      </c>
      <c r="Y341" s="5" t="s">
        <v>380</v>
      </c>
      <c r="Z341" s="5">
        <v>2800</v>
      </c>
      <c r="AA341" s="5">
        <v>1760</v>
      </c>
      <c r="AB341" s="4">
        <f t="shared" si="84"/>
        <v>0.62857142857142856</v>
      </c>
      <c r="AC341" s="5">
        <v>20</v>
      </c>
      <c r="AD341" s="5" t="s">
        <v>360</v>
      </c>
      <c r="AE341" s="5" t="s">
        <v>360</v>
      </c>
      <c r="AF341" s="5" t="s">
        <v>360</v>
      </c>
      <c r="AG341" s="5" t="s">
        <v>360</v>
      </c>
      <c r="AH341" s="5" t="s">
        <v>360</v>
      </c>
      <c r="AI341" s="5" t="s">
        <v>360</v>
      </c>
      <c r="AJ341" s="5" t="s">
        <v>360</v>
      </c>
      <c r="AK341" s="5" t="s">
        <v>360</v>
      </c>
      <c r="AL341" s="5" t="s">
        <v>360</v>
      </c>
      <c r="AM341" s="5" t="s">
        <v>360</v>
      </c>
      <c r="AN341" s="5" t="s">
        <v>360</v>
      </c>
      <c r="AO341" s="5" t="s">
        <v>360</v>
      </c>
      <c r="AP341" s="43">
        <f t="shared" si="92"/>
        <v>0.71711340308770033</v>
      </c>
      <c r="AQ341" s="44">
        <v>1826</v>
      </c>
      <c r="AR341" s="35">
        <f t="shared" si="85"/>
        <v>996</v>
      </c>
      <c r="AS341" s="35">
        <f t="shared" si="86"/>
        <v>714.2</v>
      </c>
      <c r="AT341" s="35">
        <f t="shared" si="87"/>
        <v>-281.79999999999995</v>
      </c>
      <c r="AU341" s="35">
        <v>203.9</v>
      </c>
      <c r="AV341" s="35">
        <v>204.9</v>
      </c>
      <c r="AW341" s="35">
        <v>47.4</v>
      </c>
      <c r="AX341" s="35">
        <v>167.5</v>
      </c>
      <c r="AY341" s="35">
        <v>201</v>
      </c>
      <c r="AZ341" s="35">
        <v>2.5</v>
      </c>
      <c r="BA341" s="35">
        <f t="shared" si="88"/>
        <v>-113</v>
      </c>
      <c r="BB341" s="86"/>
      <c r="BC341" s="35">
        <f t="shared" si="89"/>
        <v>0</v>
      </c>
      <c r="BD341" s="35">
        <v>0</v>
      </c>
      <c r="BE341" s="35">
        <f t="shared" si="90"/>
        <v>0</v>
      </c>
      <c r="BF341" s="35"/>
      <c r="BG341" s="35">
        <f t="shared" si="91"/>
        <v>0</v>
      </c>
      <c r="BH341" s="86"/>
      <c r="BI341" s="86"/>
      <c r="BJ341" s="86"/>
      <c r="BK341" s="86"/>
      <c r="BL341" s="86"/>
      <c r="BM341" s="86"/>
      <c r="BN341" s="35">
        <f t="shared" si="93"/>
        <v>0</v>
      </c>
      <c r="BO341" s="70"/>
      <c r="BP341" s="1"/>
      <c r="BQ341" s="1"/>
      <c r="BR341" s="1"/>
      <c r="BS341" s="1"/>
      <c r="BT341" s="1"/>
      <c r="BU341" s="1"/>
      <c r="BV341" s="1"/>
      <c r="BW341" s="1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10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10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10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10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10"/>
      <c r="HD341" s="9"/>
      <c r="HE341" s="9"/>
    </row>
    <row r="342" spans="1:213" s="2" customFormat="1" ht="17.149999999999999" customHeight="1">
      <c r="A342" s="14" t="s">
        <v>322</v>
      </c>
      <c r="B342" s="64">
        <v>66835</v>
      </c>
      <c r="C342" s="64">
        <v>77140.2</v>
      </c>
      <c r="D342" s="4">
        <f t="shared" si="82"/>
        <v>1.154188673599162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4029.4</v>
      </c>
      <c r="O342" s="35">
        <v>3952.4</v>
      </c>
      <c r="P342" s="4">
        <f t="shared" si="83"/>
        <v>0.98089045515461359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5" t="s">
        <v>380</v>
      </c>
      <c r="W342" s="5" t="s">
        <v>380</v>
      </c>
      <c r="X342" s="5" t="s">
        <v>380</v>
      </c>
      <c r="Y342" s="5" t="s">
        <v>380</v>
      </c>
      <c r="Z342" s="5">
        <v>860</v>
      </c>
      <c r="AA342" s="5">
        <v>937</v>
      </c>
      <c r="AB342" s="4">
        <f t="shared" si="84"/>
        <v>1.0895348837209302</v>
      </c>
      <c r="AC342" s="5">
        <v>20</v>
      </c>
      <c r="AD342" s="5" t="s">
        <v>360</v>
      </c>
      <c r="AE342" s="5" t="s">
        <v>360</v>
      </c>
      <c r="AF342" s="5" t="s">
        <v>360</v>
      </c>
      <c r="AG342" s="5" t="s">
        <v>360</v>
      </c>
      <c r="AH342" s="5" t="s">
        <v>360</v>
      </c>
      <c r="AI342" s="5" t="s">
        <v>360</v>
      </c>
      <c r="AJ342" s="5" t="s">
        <v>360</v>
      </c>
      <c r="AK342" s="5" t="s">
        <v>360</v>
      </c>
      <c r="AL342" s="5" t="s">
        <v>360</v>
      </c>
      <c r="AM342" s="5" t="s">
        <v>360</v>
      </c>
      <c r="AN342" s="5" t="s">
        <v>360</v>
      </c>
      <c r="AO342" s="5" t="s">
        <v>360</v>
      </c>
      <c r="AP342" s="43">
        <f t="shared" si="92"/>
        <v>1.0484322254557039</v>
      </c>
      <c r="AQ342" s="44">
        <v>3723</v>
      </c>
      <c r="AR342" s="35">
        <f t="shared" si="85"/>
        <v>2030.7272727272725</v>
      </c>
      <c r="AS342" s="35">
        <f t="shared" si="86"/>
        <v>2129.1</v>
      </c>
      <c r="AT342" s="35">
        <f t="shared" si="87"/>
        <v>98.372727272727388</v>
      </c>
      <c r="AU342" s="35">
        <v>280.8</v>
      </c>
      <c r="AV342" s="35">
        <v>363.9</v>
      </c>
      <c r="AW342" s="35">
        <v>491.8</v>
      </c>
      <c r="AX342" s="35">
        <v>373.3</v>
      </c>
      <c r="AY342" s="35">
        <v>296.3</v>
      </c>
      <c r="AZ342" s="35">
        <v>10.7</v>
      </c>
      <c r="BA342" s="35">
        <f t="shared" si="88"/>
        <v>312.3</v>
      </c>
      <c r="BB342" s="86"/>
      <c r="BC342" s="35">
        <f t="shared" si="89"/>
        <v>312.3</v>
      </c>
      <c r="BD342" s="35">
        <v>0</v>
      </c>
      <c r="BE342" s="35">
        <f t="shared" si="90"/>
        <v>312.3</v>
      </c>
      <c r="BF342" s="35"/>
      <c r="BG342" s="35">
        <f t="shared" si="91"/>
        <v>312.3</v>
      </c>
      <c r="BH342" s="86"/>
      <c r="BI342" s="86"/>
      <c r="BJ342" s="86"/>
      <c r="BK342" s="86"/>
      <c r="BL342" s="86"/>
      <c r="BM342" s="86"/>
      <c r="BN342" s="35">
        <f t="shared" si="93"/>
        <v>312.3</v>
      </c>
      <c r="BO342" s="70"/>
      <c r="BP342" s="1"/>
      <c r="BQ342" s="1"/>
      <c r="BR342" s="1"/>
      <c r="BS342" s="1"/>
      <c r="BT342" s="1"/>
      <c r="BU342" s="1"/>
      <c r="BV342" s="1"/>
      <c r="BW342" s="1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10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10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10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10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10"/>
      <c r="HD342" s="9"/>
      <c r="HE342" s="9"/>
    </row>
    <row r="343" spans="1:213" s="2" customFormat="1" ht="17.149999999999999" customHeight="1">
      <c r="A343" s="18" t="s">
        <v>323</v>
      </c>
      <c r="B343" s="6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35"/>
      <c r="BE343" s="35"/>
      <c r="BF343" s="35"/>
      <c r="BG343" s="35"/>
      <c r="BH343" s="86"/>
      <c r="BI343" s="86"/>
      <c r="BJ343" s="86"/>
      <c r="BK343" s="86"/>
      <c r="BL343" s="86"/>
      <c r="BM343" s="86"/>
      <c r="BN343" s="35"/>
      <c r="BO343" s="70"/>
      <c r="BP343" s="1"/>
      <c r="BQ343" s="1"/>
      <c r="BR343" s="1"/>
      <c r="BS343" s="1"/>
      <c r="BT343" s="1"/>
      <c r="BU343" s="1"/>
      <c r="BV343" s="1"/>
      <c r="BW343" s="1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10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10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10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10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10"/>
      <c r="HD343" s="9"/>
      <c r="HE343" s="9"/>
    </row>
    <row r="344" spans="1:213" s="2" customFormat="1" ht="17.149999999999999" customHeight="1">
      <c r="A344" s="45" t="s">
        <v>324</v>
      </c>
      <c r="B344" s="64">
        <v>214</v>
      </c>
      <c r="C344" s="64">
        <v>213.4</v>
      </c>
      <c r="D344" s="4">
        <f t="shared" si="82"/>
        <v>0.99719626168224307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671.7</v>
      </c>
      <c r="O344" s="35">
        <v>448.2</v>
      </c>
      <c r="P344" s="4">
        <f t="shared" si="83"/>
        <v>0.6672621706118802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5" t="s">
        <v>380</v>
      </c>
      <c r="W344" s="5" t="s">
        <v>380</v>
      </c>
      <c r="X344" s="5" t="s">
        <v>380</v>
      </c>
      <c r="Y344" s="5" t="s">
        <v>380</v>
      </c>
      <c r="Z344" s="5">
        <v>300</v>
      </c>
      <c r="AA344" s="5">
        <v>300</v>
      </c>
      <c r="AB344" s="4">
        <f t="shared" si="84"/>
        <v>1</v>
      </c>
      <c r="AC344" s="5">
        <v>20</v>
      </c>
      <c r="AD344" s="5" t="s">
        <v>360</v>
      </c>
      <c r="AE344" s="5" t="s">
        <v>360</v>
      </c>
      <c r="AF344" s="5" t="s">
        <v>360</v>
      </c>
      <c r="AG344" s="5" t="s">
        <v>360</v>
      </c>
      <c r="AH344" s="5" t="s">
        <v>360</v>
      </c>
      <c r="AI344" s="5" t="s">
        <v>360</v>
      </c>
      <c r="AJ344" s="5" t="s">
        <v>360</v>
      </c>
      <c r="AK344" s="5" t="s">
        <v>360</v>
      </c>
      <c r="AL344" s="5" t="s">
        <v>360</v>
      </c>
      <c r="AM344" s="5" t="s">
        <v>360</v>
      </c>
      <c r="AN344" s="5" t="s">
        <v>360</v>
      </c>
      <c r="AO344" s="5" t="s">
        <v>360</v>
      </c>
      <c r="AP344" s="43">
        <f t="shared" si="92"/>
        <v>0.85180499379219599</v>
      </c>
      <c r="AQ344" s="44">
        <v>1275</v>
      </c>
      <c r="AR344" s="35">
        <f t="shared" si="85"/>
        <v>695.4545454545455</v>
      </c>
      <c r="AS344" s="35">
        <f t="shared" si="86"/>
        <v>592.4</v>
      </c>
      <c r="AT344" s="35">
        <f t="shared" si="87"/>
        <v>-103.05454545454552</v>
      </c>
      <c r="AU344" s="35">
        <v>84</v>
      </c>
      <c r="AV344" s="35">
        <v>110.9</v>
      </c>
      <c r="AW344" s="35">
        <v>100.5</v>
      </c>
      <c r="AX344" s="35">
        <v>92.7</v>
      </c>
      <c r="AY344" s="35">
        <v>81</v>
      </c>
      <c r="AZ344" s="35"/>
      <c r="BA344" s="35">
        <f t="shared" si="88"/>
        <v>123.3</v>
      </c>
      <c r="BB344" s="86"/>
      <c r="BC344" s="35">
        <f t="shared" si="89"/>
        <v>123.3</v>
      </c>
      <c r="BD344" s="35">
        <v>0</v>
      </c>
      <c r="BE344" s="35">
        <f t="shared" si="90"/>
        <v>123.3</v>
      </c>
      <c r="BF344" s="35"/>
      <c r="BG344" s="35">
        <f t="shared" si="91"/>
        <v>123.3</v>
      </c>
      <c r="BH344" s="86"/>
      <c r="BI344" s="86"/>
      <c r="BJ344" s="86"/>
      <c r="BK344" s="86"/>
      <c r="BL344" s="86"/>
      <c r="BM344" s="86"/>
      <c r="BN344" s="35">
        <f t="shared" si="93"/>
        <v>123.3</v>
      </c>
      <c r="BO344" s="70"/>
      <c r="BP344" s="1"/>
      <c r="BQ344" s="1"/>
      <c r="BR344" s="1"/>
      <c r="BS344" s="1"/>
      <c r="BT344" s="1"/>
      <c r="BU344" s="1"/>
      <c r="BV344" s="1"/>
      <c r="BW344" s="1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10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10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10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10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10"/>
      <c r="HD344" s="9"/>
      <c r="HE344" s="9"/>
    </row>
    <row r="345" spans="1:213" s="2" customFormat="1" ht="17.149999999999999" customHeight="1">
      <c r="A345" s="45" t="s">
        <v>325</v>
      </c>
      <c r="B345" s="64">
        <v>275</v>
      </c>
      <c r="C345" s="64">
        <v>289.60000000000002</v>
      </c>
      <c r="D345" s="4">
        <f t="shared" si="82"/>
        <v>1.0530909090909091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234.4</v>
      </c>
      <c r="O345" s="35">
        <v>202.1</v>
      </c>
      <c r="P345" s="4">
        <f t="shared" si="83"/>
        <v>0.86220136518771329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5" t="s">
        <v>380</v>
      </c>
      <c r="W345" s="5" t="s">
        <v>380</v>
      </c>
      <c r="X345" s="5" t="s">
        <v>380</v>
      </c>
      <c r="Y345" s="5" t="s">
        <v>380</v>
      </c>
      <c r="Z345" s="5">
        <v>359</v>
      </c>
      <c r="AA345" s="5">
        <v>409</v>
      </c>
      <c r="AB345" s="4">
        <f t="shared" si="84"/>
        <v>1.139275766016713</v>
      </c>
      <c r="AC345" s="5">
        <v>20</v>
      </c>
      <c r="AD345" s="5" t="s">
        <v>360</v>
      </c>
      <c r="AE345" s="5" t="s">
        <v>360</v>
      </c>
      <c r="AF345" s="5" t="s">
        <v>360</v>
      </c>
      <c r="AG345" s="5" t="s">
        <v>360</v>
      </c>
      <c r="AH345" s="5" t="s">
        <v>360</v>
      </c>
      <c r="AI345" s="5" t="s">
        <v>360</v>
      </c>
      <c r="AJ345" s="5" t="s">
        <v>360</v>
      </c>
      <c r="AK345" s="5" t="s">
        <v>360</v>
      </c>
      <c r="AL345" s="5" t="s">
        <v>360</v>
      </c>
      <c r="AM345" s="5" t="s">
        <v>360</v>
      </c>
      <c r="AN345" s="5" t="s">
        <v>360</v>
      </c>
      <c r="AO345" s="5" t="s">
        <v>360</v>
      </c>
      <c r="AP345" s="43">
        <f t="shared" si="92"/>
        <v>1.0065554926565126</v>
      </c>
      <c r="AQ345" s="44">
        <v>1049</v>
      </c>
      <c r="AR345" s="35">
        <f t="shared" si="85"/>
        <v>572.18181818181813</v>
      </c>
      <c r="AS345" s="35">
        <f t="shared" si="86"/>
        <v>575.9</v>
      </c>
      <c r="AT345" s="35">
        <f t="shared" si="87"/>
        <v>3.7181818181818471</v>
      </c>
      <c r="AU345" s="35">
        <v>47.9</v>
      </c>
      <c r="AV345" s="35">
        <v>94.9</v>
      </c>
      <c r="AW345" s="35">
        <v>110.5</v>
      </c>
      <c r="AX345" s="35">
        <v>97.7</v>
      </c>
      <c r="AY345" s="35">
        <v>51.9</v>
      </c>
      <c r="AZ345" s="35">
        <v>1.2</v>
      </c>
      <c r="BA345" s="35">
        <f t="shared" si="88"/>
        <v>171.8</v>
      </c>
      <c r="BB345" s="86"/>
      <c r="BC345" s="35">
        <f t="shared" si="89"/>
        <v>171.8</v>
      </c>
      <c r="BD345" s="35">
        <v>0</v>
      </c>
      <c r="BE345" s="35">
        <f t="shared" si="90"/>
        <v>171.8</v>
      </c>
      <c r="BF345" s="35"/>
      <c r="BG345" s="35">
        <f t="shared" si="91"/>
        <v>171.8</v>
      </c>
      <c r="BH345" s="86"/>
      <c r="BI345" s="86"/>
      <c r="BJ345" s="86"/>
      <c r="BK345" s="86"/>
      <c r="BL345" s="86"/>
      <c r="BM345" s="86"/>
      <c r="BN345" s="35">
        <f t="shared" si="93"/>
        <v>171.8</v>
      </c>
      <c r="BO345" s="70"/>
      <c r="BP345" s="1"/>
      <c r="BQ345" s="1"/>
      <c r="BR345" s="1"/>
      <c r="BS345" s="1"/>
      <c r="BT345" s="1"/>
      <c r="BU345" s="1"/>
      <c r="BV345" s="1"/>
      <c r="BW345" s="1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10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10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10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10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10"/>
      <c r="HD345" s="9"/>
      <c r="HE345" s="9"/>
    </row>
    <row r="346" spans="1:213" s="2" customFormat="1" ht="17.149999999999999" customHeight="1">
      <c r="A346" s="45" t="s">
        <v>326</v>
      </c>
      <c r="B346" s="64">
        <v>362</v>
      </c>
      <c r="C346" s="64">
        <v>362.1</v>
      </c>
      <c r="D346" s="4">
        <f t="shared" si="82"/>
        <v>1.0002762430939227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672.6</v>
      </c>
      <c r="O346" s="35">
        <v>285.8</v>
      </c>
      <c r="P346" s="4">
        <f t="shared" si="83"/>
        <v>0.4249182277728219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5" t="s">
        <v>380</v>
      </c>
      <c r="W346" s="5" t="s">
        <v>380</v>
      </c>
      <c r="X346" s="5" t="s">
        <v>380</v>
      </c>
      <c r="Y346" s="5" t="s">
        <v>380</v>
      </c>
      <c r="Z346" s="5">
        <v>590</v>
      </c>
      <c r="AA346" s="5">
        <v>590</v>
      </c>
      <c r="AB346" s="4">
        <f t="shared" si="84"/>
        <v>1</v>
      </c>
      <c r="AC346" s="5">
        <v>20</v>
      </c>
      <c r="AD346" s="5" t="s">
        <v>360</v>
      </c>
      <c r="AE346" s="5" t="s">
        <v>360</v>
      </c>
      <c r="AF346" s="5" t="s">
        <v>360</v>
      </c>
      <c r="AG346" s="5" t="s">
        <v>360</v>
      </c>
      <c r="AH346" s="5" t="s">
        <v>360</v>
      </c>
      <c r="AI346" s="5" t="s">
        <v>360</v>
      </c>
      <c r="AJ346" s="5" t="s">
        <v>360</v>
      </c>
      <c r="AK346" s="5" t="s">
        <v>360</v>
      </c>
      <c r="AL346" s="5" t="s">
        <v>360</v>
      </c>
      <c r="AM346" s="5" t="s">
        <v>360</v>
      </c>
      <c r="AN346" s="5" t="s">
        <v>360</v>
      </c>
      <c r="AO346" s="5" t="s">
        <v>360</v>
      </c>
      <c r="AP346" s="43">
        <f t="shared" si="92"/>
        <v>0.74443879490946785</v>
      </c>
      <c r="AQ346" s="44">
        <v>1408</v>
      </c>
      <c r="AR346" s="35">
        <f t="shared" si="85"/>
        <v>768</v>
      </c>
      <c r="AS346" s="35">
        <f t="shared" si="86"/>
        <v>571.70000000000005</v>
      </c>
      <c r="AT346" s="35">
        <f t="shared" si="87"/>
        <v>-196.29999999999995</v>
      </c>
      <c r="AU346" s="35">
        <v>109.8</v>
      </c>
      <c r="AV346" s="35">
        <v>78.099999999999994</v>
      </c>
      <c r="AW346" s="35">
        <v>104.3</v>
      </c>
      <c r="AX346" s="35">
        <v>153.69999999999999</v>
      </c>
      <c r="AY346" s="35">
        <v>24.4</v>
      </c>
      <c r="AZ346" s="35"/>
      <c r="BA346" s="35">
        <f t="shared" si="88"/>
        <v>101.4</v>
      </c>
      <c r="BB346" s="86"/>
      <c r="BC346" s="35">
        <f t="shared" si="89"/>
        <v>101.4</v>
      </c>
      <c r="BD346" s="35">
        <v>0</v>
      </c>
      <c r="BE346" s="35">
        <f t="shared" si="90"/>
        <v>101.4</v>
      </c>
      <c r="BF346" s="35"/>
      <c r="BG346" s="35">
        <f t="shared" si="91"/>
        <v>101.4</v>
      </c>
      <c r="BH346" s="86"/>
      <c r="BI346" s="86"/>
      <c r="BJ346" s="86"/>
      <c r="BK346" s="86"/>
      <c r="BL346" s="86"/>
      <c r="BM346" s="86"/>
      <c r="BN346" s="35">
        <f t="shared" si="93"/>
        <v>101.4</v>
      </c>
      <c r="BO346" s="70"/>
      <c r="BP346" s="1"/>
      <c r="BQ346" s="1"/>
      <c r="BR346" s="1"/>
      <c r="BS346" s="1"/>
      <c r="BT346" s="1"/>
      <c r="BU346" s="1"/>
      <c r="BV346" s="1"/>
      <c r="BW346" s="1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10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10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10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10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10"/>
      <c r="HD346" s="9"/>
      <c r="HE346" s="9"/>
    </row>
    <row r="347" spans="1:213" s="2" customFormat="1" ht="17.149999999999999" customHeight="1">
      <c r="A347" s="45" t="s">
        <v>327</v>
      </c>
      <c r="B347" s="64">
        <v>960</v>
      </c>
      <c r="C347" s="64">
        <v>902.7</v>
      </c>
      <c r="D347" s="4">
        <f t="shared" si="82"/>
        <v>0.9403125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479.1</v>
      </c>
      <c r="O347" s="35">
        <v>242.5</v>
      </c>
      <c r="P347" s="4">
        <f t="shared" si="83"/>
        <v>0.50615737841786679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5" t="s">
        <v>380</v>
      </c>
      <c r="W347" s="5" t="s">
        <v>380</v>
      </c>
      <c r="X347" s="5" t="s">
        <v>380</v>
      </c>
      <c r="Y347" s="5" t="s">
        <v>380</v>
      </c>
      <c r="Z347" s="5">
        <v>80</v>
      </c>
      <c r="AA347" s="5">
        <v>80</v>
      </c>
      <c r="AB347" s="4">
        <f t="shared" si="84"/>
        <v>1</v>
      </c>
      <c r="AC347" s="5">
        <v>20</v>
      </c>
      <c r="AD347" s="5" t="s">
        <v>360</v>
      </c>
      <c r="AE347" s="5" t="s">
        <v>360</v>
      </c>
      <c r="AF347" s="5" t="s">
        <v>360</v>
      </c>
      <c r="AG347" s="5" t="s">
        <v>360</v>
      </c>
      <c r="AH347" s="5" t="s">
        <v>360</v>
      </c>
      <c r="AI347" s="5" t="s">
        <v>360</v>
      </c>
      <c r="AJ347" s="5" t="s">
        <v>360</v>
      </c>
      <c r="AK347" s="5" t="s">
        <v>360</v>
      </c>
      <c r="AL347" s="5" t="s">
        <v>360</v>
      </c>
      <c r="AM347" s="5" t="s">
        <v>360</v>
      </c>
      <c r="AN347" s="5" t="s">
        <v>360</v>
      </c>
      <c r="AO347" s="5" t="s">
        <v>360</v>
      </c>
      <c r="AP347" s="43">
        <f t="shared" si="92"/>
        <v>0.77388244596349631</v>
      </c>
      <c r="AQ347" s="44">
        <v>1292</v>
      </c>
      <c r="AR347" s="35">
        <f t="shared" si="85"/>
        <v>704.72727272727275</v>
      </c>
      <c r="AS347" s="35">
        <f t="shared" si="86"/>
        <v>545.4</v>
      </c>
      <c r="AT347" s="35">
        <f t="shared" si="87"/>
        <v>-159.32727272727277</v>
      </c>
      <c r="AU347" s="35">
        <v>43.4</v>
      </c>
      <c r="AV347" s="35">
        <v>68.3</v>
      </c>
      <c r="AW347" s="35">
        <v>126.1</v>
      </c>
      <c r="AX347" s="35">
        <v>47.9</v>
      </c>
      <c r="AY347" s="35">
        <v>72.5</v>
      </c>
      <c r="AZ347" s="35">
        <v>15.1</v>
      </c>
      <c r="BA347" s="35">
        <f t="shared" si="88"/>
        <v>172.1</v>
      </c>
      <c r="BB347" s="86"/>
      <c r="BC347" s="35">
        <f t="shared" si="89"/>
        <v>172.1</v>
      </c>
      <c r="BD347" s="35">
        <v>0</v>
      </c>
      <c r="BE347" s="35">
        <f t="shared" si="90"/>
        <v>172.1</v>
      </c>
      <c r="BF347" s="35"/>
      <c r="BG347" s="35">
        <f t="shared" si="91"/>
        <v>172.1</v>
      </c>
      <c r="BH347" s="86"/>
      <c r="BI347" s="86"/>
      <c r="BJ347" s="86"/>
      <c r="BK347" s="86"/>
      <c r="BL347" s="86"/>
      <c r="BM347" s="86"/>
      <c r="BN347" s="35">
        <f t="shared" si="93"/>
        <v>172.1</v>
      </c>
      <c r="BO347" s="70"/>
      <c r="BP347" s="1"/>
      <c r="BQ347" s="1"/>
      <c r="BR347" s="1"/>
      <c r="BS347" s="1"/>
      <c r="BT347" s="1"/>
      <c r="BU347" s="1"/>
      <c r="BV347" s="1"/>
      <c r="BW347" s="1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10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10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10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10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10"/>
      <c r="HD347" s="9"/>
      <c r="HE347" s="9"/>
    </row>
    <row r="348" spans="1:213" s="2" customFormat="1" ht="17.149999999999999" customHeight="1">
      <c r="A348" s="45" t="s">
        <v>328</v>
      </c>
      <c r="B348" s="64">
        <v>318</v>
      </c>
      <c r="C348" s="64">
        <v>318.10000000000002</v>
      </c>
      <c r="D348" s="4">
        <f t="shared" si="82"/>
        <v>1.0003144654088052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414.4</v>
      </c>
      <c r="O348" s="35">
        <v>429.2</v>
      </c>
      <c r="P348" s="4">
        <f t="shared" si="83"/>
        <v>1.0357142857142858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5" t="s">
        <v>380</v>
      </c>
      <c r="W348" s="5" t="s">
        <v>380</v>
      </c>
      <c r="X348" s="5" t="s">
        <v>380</v>
      </c>
      <c r="Y348" s="5" t="s">
        <v>380</v>
      </c>
      <c r="Z348" s="5">
        <v>96</v>
      </c>
      <c r="AA348" s="5">
        <v>96</v>
      </c>
      <c r="AB348" s="4">
        <f t="shared" si="84"/>
        <v>1</v>
      </c>
      <c r="AC348" s="5">
        <v>20</v>
      </c>
      <c r="AD348" s="5" t="s">
        <v>360</v>
      </c>
      <c r="AE348" s="5" t="s">
        <v>360</v>
      </c>
      <c r="AF348" s="5" t="s">
        <v>360</v>
      </c>
      <c r="AG348" s="5" t="s">
        <v>360</v>
      </c>
      <c r="AH348" s="5" t="s">
        <v>360</v>
      </c>
      <c r="AI348" s="5" t="s">
        <v>360</v>
      </c>
      <c r="AJ348" s="5" t="s">
        <v>360</v>
      </c>
      <c r="AK348" s="5" t="s">
        <v>360</v>
      </c>
      <c r="AL348" s="5" t="s">
        <v>360</v>
      </c>
      <c r="AM348" s="5" t="s">
        <v>360</v>
      </c>
      <c r="AN348" s="5" t="s">
        <v>360</v>
      </c>
      <c r="AO348" s="5" t="s">
        <v>360</v>
      </c>
      <c r="AP348" s="43">
        <f t="shared" si="92"/>
        <v>1.0159079564739941</v>
      </c>
      <c r="AQ348" s="44">
        <v>552</v>
      </c>
      <c r="AR348" s="35">
        <f t="shared" si="85"/>
        <v>301.09090909090907</v>
      </c>
      <c r="AS348" s="35">
        <f t="shared" si="86"/>
        <v>305.89999999999998</v>
      </c>
      <c r="AT348" s="35">
        <f t="shared" si="87"/>
        <v>4.8090909090909122</v>
      </c>
      <c r="AU348" s="35">
        <v>55.8</v>
      </c>
      <c r="AV348" s="35">
        <v>53.9</v>
      </c>
      <c r="AW348" s="35">
        <v>49.8</v>
      </c>
      <c r="AX348" s="35">
        <v>42.1</v>
      </c>
      <c r="AY348" s="35">
        <v>58.4</v>
      </c>
      <c r="AZ348" s="35"/>
      <c r="BA348" s="35">
        <f t="shared" si="88"/>
        <v>45.9</v>
      </c>
      <c r="BB348" s="86"/>
      <c r="BC348" s="35">
        <f t="shared" si="89"/>
        <v>45.9</v>
      </c>
      <c r="BD348" s="35">
        <v>0</v>
      </c>
      <c r="BE348" s="35">
        <f t="shared" si="90"/>
        <v>45.9</v>
      </c>
      <c r="BF348" s="35"/>
      <c r="BG348" s="35">
        <f t="shared" si="91"/>
        <v>45.9</v>
      </c>
      <c r="BH348" s="86"/>
      <c r="BI348" s="86"/>
      <c r="BJ348" s="86"/>
      <c r="BK348" s="86"/>
      <c r="BL348" s="86"/>
      <c r="BM348" s="86"/>
      <c r="BN348" s="35">
        <f t="shared" si="93"/>
        <v>45.9</v>
      </c>
      <c r="BO348" s="70"/>
      <c r="BP348" s="1"/>
      <c r="BQ348" s="1"/>
      <c r="BR348" s="1"/>
      <c r="BS348" s="1"/>
      <c r="BT348" s="1"/>
      <c r="BU348" s="1"/>
      <c r="BV348" s="1"/>
      <c r="BW348" s="1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10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10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10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10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10"/>
      <c r="HD348" s="9"/>
      <c r="HE348" s="9"/>
    </row>
    <row r="349" spans="1:213" s="2" customFormat="1" ht="17.149999999999999" customHeight="1">
      <c r="A349" s="45" t="s">
        <v>329</v>
      </c>
      <c r="B349" s="64">
        <v>471</v>
      </c>
      <c r="C349" s="64">
        <v>471</v>
      </c>
      <c r="D349" s="4">
        <f t="shared" si="82"/>
        <v>1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1058.0999999999999</v>
      </c>
      <c r="O349" s="35">
        <v>957.2</v>
      </c>
      <c r="P349" s="4">
        <f t="shared" si="83"/>
        <v>0.90464039315754663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5" t="s">
        <v>380</v>
      </c>
      <c r="W349" s="5" t="s">
        <v>380</v>
      </c>
      <c r="X349" s="5" t="s">
        <v>380</v>
      </c>
      <c r="Y349" s="5" t="s">
        <v>380</v>
      </c>
      <c r="Z349" s="5">
        <v>176</v>
      </c>
      <c r="AA349" s="5">
        <v>186</v>
      </c>
      <c r="AB349" s="4">
        <f t="shared" si="84"/>
        <v>1.0568181818181819</v>
      </c>
      <c r="AC349" s="5">
        <v>20</v>
      </c>
      <c r="AD349" s="5" t="s">
        <v>360</v>
      </c>
      <c r="AE349" s="5" t="s">
        <v>360</v>
      </c>
      <c r="AF349" s="5" t="s">
        <v>360</v>
      </c>
      <c r="AG349" s="5" t="s">
        <v>360</v>
      </c>
      <c r="AH349" s="5" t="s">
        <v>360</v>
      </c>
      <c r="AI349" s="5" t="s">
        <v>360</v>
      </c>
      <c r="AJ349" s="5" t="s">
        <v>360</v>
      </c>
      <c r="AK349" s="5" t="s">
        <v>360</v>
      </c>
      <c r="AL349" s="5" t="s">
        <v>360</v>
      </c>
      <c r="AM349" s="5" t="s">
        <v>360</v>
      </c>
      <c r="AN349" s="5" t="s">
        <v>360</v>
      </c>
      <c r="AO349" s="5" t="s">
        <v>360</v>
      </c>
      <c r="AP349" s="43">
        <f t="shared" si="92"/>
        <v>0.98287047776699032</v>
      </c>
      <c r="AQ349" s="44">
        <v>1167</v>
      </c>
      <c r="AR349" s="35">
        <f t="shared" si="85"/>
        <v>636.5454545454545</v>
      </c>
      <c r="AS349" s="35">
        <f t="shared" si="86"/>
        <v>625.6</v>
      </c>
      <c r="AT349" s="35">
        <f t="shared" si="87"/>
        <v>-10.945454545454481</v>
      </c>
      <c r="AU349" s="35">
        <v>65.7</v>
      </c>
      <c r="AV349" s="35">
        <v>131.6</v>
      </c>
      <c r="AW349" s="35">
        <v>170.6</v>
      </c>
      <c r="AX349" s="35">
        <v>79.2</v>
      </c>
      <c r="AY349" s="35">
        <v>62.2</v>
      </c>
      <c r="AZ349" s="35"/>
      <c r="BA349" s="35">
        <f t="shared" si="88"/>
        <v>116.3</v>
      </c>
      <c r="BB349" s="86"/>
      <c r="BC349" s="35">
        <f t="shared" si="89"/>
        <v>116.3</v>
      </c>
      <c r="BD349" s="35">
        <v>0</v>
      </c>
      <c r="BE349" s="35">
        <f t="shared" si="90"/>
        <v>116.3</v>
      </c>
      <c r="BF349" s="35"/>
      <c r="BG349" s="35">
        <f t="shared" si="91"/>
        <v>116.3</v>
      </c>
      <c r="BH349" s="86"/>
      <c r="BI349" s="86"/>
      <c r="BJ349" s="86"/>
      <c r="BK349" s="86"/>
      <c r="BL349" s="86"/>
      <c r="BM349" s="86"/>
      <c r="BN349" s="35">
        <f t="shared" si="93"/>
        <v>116.3</v>
      </c>
      <c r="BO349" s="70"/>
      <c r="BP349" s="1"/>
      <c r="BQ349" s="1"/>
      <c r="BR349" s="1"/>
      <c r="BS349" s="1"/>
      <c r="BT349" s="1"/>
      <c r="BU349" s="1"/>
      <c r="BV349" s="1"/>
      <c r="BW349" s="1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10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10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10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10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10"/>
      <c r="HD349" s="9"/>
      <c r="HE349" s="9"/>
    </row>
    <row r="350" spans="1:213" s="2" customFormat="1" ht="17.149999999999999" customHeight="1">
      <c r="A350" s="45" t="s">
        <v>330</v>
      </c>
      <c r="B350" s="64">
        <v>0</v>
      </c>
      <c r="C350" s="64">
        <v>0</v>
      </c>
      <c r="D350" s="4">
        <f t="shared" si="82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499.3</v>
      </c>
      <c r="O350" s="35">
        <v>307.10000000000002</v>
      </c>
      <c r="P350" s="4">
        <f t="shared" si="83"/>
        <v>0.6150610855197276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5" t="s">
        <v>380</v>
      </c>
      <c r="W350" s="5" t="s">
        <v>380</v>
      </c>
      <c r="X350" s="5" t="s">
        <v>380</v>
      </c>
      <c r="Y350" s="5" t="s">
        <v>380</v>
      </c>
      <c r="Z350" s="5">
        <v>407</v>
      </c>
      <c r="AA350" s="5">
        <v>407</v>
      </c>
      <c r="AB350" s="4">
        <f t="shared" si="84"/>
        <v>1</v>
      </c>
      <c r="AC350" s="5">
        <v>20</v>
      </c>
      <c r="AD350" s="5" t="s">
        <v>360</v>
      </c>
      <c r="AE350" s="5" t="s">
        <v>360</v>
      </c>
      <c r="AF350" s="5" t="s">
        <v>360</v>
      </c>
      <c r="AG350" s="5" t="s">
        <v>360</v>
      </c>
      <c r="AH350" s="5" t="s">
        <v>360</v>
      </c>
      <c r="AI350" s="5" t="s">
        <v>360</v>
      </c>
      <c r="AJ350" s="5" t="s">
        <v>360</v>
      </c>
      <c r="AK350" s="5" t="s">
        <v>360</v>
      </c>
      <c r="AL350" s="5" t="s">
        <v>360</v>
      </c>
      <c r="AM350" s="5" t="s">
        <v>360</v>
      </c>
      <c r="AN350" s="5" t="s">
        <v>360</v>
      </c>
      <c r="AO350" s="5" t="s">
        <v>360</v>
      </c>
      <c r="AP350" s="43">
        <f t="shared" si="92"/>
        <v>0.8075305427598638</v>
      </c>
      <c r="AQ350" s="44">
        <v>1291</v>
      </c>
      <c r="AR350" s="35">
        <f t="shared" si="85"/>
        <v>704.18181818181813</v>
      </c>
      <c r="AS350" s="35">
        <f t="shared" si="86"/>
        <v>568.6</v>
      </c>
      <c r="AT350" s="35">
        <f t="shared" si="87"/>
        <v>-135.58181818181811</v>
      </c>
      <c r="AU350" s="35">
        <v>53.4</v>
      </c>
      <c r="AV350" s="35">
        <v>133.80000000000001</v>
      </c>
      <c r="AW350" s="35">
        <v>107.3</v>
      </c>
      <c r="AX350" s="35">
        <v>74.3</v>
      </c>
      <c r="AY350" s="35">
        <v>41</v>
      </c>
      <c r="AZ350" s="35"/>
      <c r="BA350" s="35">
        <f t="shared" si="88"/>
        <v>158.80000000000001</v>
      </c>
      <c r="BB350" s="86"/>
      <c r="BC350" s="35">
        <f t="shared" si="89"/>
        <v>158.80000000000001</v>
      </c>
      <c r="BD350" s="35">
        <v>0</v>
      </c>
      <c r="BE350" s="35">
        <f t="shared" si="90"/>
        <v>158.80000000000001</v>
      </c>
      <c r="BF350" s="35"/>
      <c r="BG350" s="35">
        <f t="shared" si="91"/>
        <v>158.80000000000001</v>
      </c>
      <c r="BH350" s="86"/>
      <c r="BI350" s="86"/>
      <c r="BJ350" s="86"/>
      <c r="BK350" s="86"/>
      <c r="BL350" s="86"/>
      <c r="BM350" s="86"/>
      <c r="BN350" s="35">
        <f t="shared" si="93"/>
        <v>158.80000000000001</v>
      </c>
      <c r="BO350" s="70"/>
      <c r="BP350" s="1"/>
      <c r="BQ350" s="1"/>
      <c r="BR350" s="1"/>
      <c r="BS350" s="1"/>
      <c r="BT350" s="1"/>
      <c r="BU350" s="1"/>
      <c r="BV350" s="1"/>
      <c r="BW350" s="1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10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10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10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10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10"/>
      <c r="HD350" s="9"/>
      <c r="HE350" s="9"/>
    </row>
    <row r="351" spans="1:213" s="2" customFormat="1" ht="17.149999999999999" customHeight="1">
      <c r="A351" s="45" t="s">
        <v>331</v>
      </c>
      <c r="B351" s="64">
        <v>245</v>
      </c>
      <c r="C351" s="64">
        <v>221</v>
      </c>
      <c r="D351" s="4">
        <f t="shared" si="82"/>
        <v>0.90204081632653066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234.6</v>
      </c>
      <c r="O351" s="35">
        <v>146.19999999999999</v>
      </c>
      <c r="P351" s="4">
        <f t="shared" si="83"/>
        <v>0.62318840579710144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5" t="s">
        <v>380</v>
      </c>
      <c r="W351" s="5" t="s">
        <v>380</v>
      </c>
      <c r="X351" s="5" t="s">
        <v>380</v>
      </c>
      <c r="Y351" s="5" t="s">
        <v>380</v>
      </c>
      <c r="Z351" s="5">
        <v>207</v>
      </c>
      <c r="AA351" s="5">
        <v>207</v>
      </c>
      <c r="AB351" s="4">
        <f t="shared" si="84"/>
        <v>1</v>
      </c>
      <c r="AC351" s="5">
        <v>20</v>
      </c>
      <c r="AD351" s="5" t="s">
        <v>360</v>
      </c>
      <c r="AE351" s="5" t="s">
        <v>360</v>
      </c>
      <c r="AF351" s="5" t="s">
        <v>360</v>
      </c>
      <c r="AG351" s="5" t="s">
        <v>360</v>
      </c>
      <c r="AH351" s="5" t="s">
        <v>360</v>
      </c>
      <c r="AI351" s="5" t="s">
        <v>360</v>
      </c>
      <c r="AJ351" s="5" t="s">
        <v>360</v>
      </c>
      <c r="AK351" s="5" t="s">
        <v>360</v>
      </c>
      <c r="AL351" s="5" t="s">
        <v>360</v>
      </c>
      <c r="AM351" s="5" t="s">
        <v>360</v>
      </c>
      <c r="AN351" s="5" t="s">
        <v>360</v>
      </c>
      <c r="AO351" s="5" t="s">
        <v>360</v>
      </c>
      <c r="AP351" s="43">
        <f t="shared" si="92"/>
        <v>0.82164382661277069</v>
      </c>
      <c r="AQ351" s="44">
        <v>671</v>
      </c>
      <c r="AR351" s="35">
        <f t="shared" si="85"/>
        <v>366</v>
      </c>
      <c r="AS351" s="35">
        <f t="shared" si="86"/>
        <v>300.7</v>
      </c>
      <c r="AT351" s="35">
        <f t="shared" si="87"/>
        <v>-65.300000000000011</v>
      </c>
      <c r="AU351" s="35">
        <v>59.1</v>
      </c>
      <c r="AV351" s="35">
        <v>43.6</v>
      </c>
      <c r="AW351" s="35">
        <v>73.5</v>
      </c>
      <c r="AX351" s="35">
        <v>32.1</v>
      </c>
      <c r="AY351" s="35">
        <v>12.6</v>
      </c>
      <c r="AZ351" s="35"/>
      <c r="BA351" s="35">
        <f t="shared" si="88"/>
        <v>79.8</v>
      </c>
      <c r="BB351" s="86"/>
      <c r="BC351" s="35">
        <f t="shared" si="89"/>
        <v>79.8</v>
      </c>
      <c r="BD351" s="35">
        <v>0</v>
      </c>
      <c r="BE351" s="35">
        <f t="shared" si="90"/>
        <v>79.8</v>
      </c>
      <c r="BF351" s="35"/>
      <c r="BG351" s="35">
        <f t="shared" si="91"/>
        <v>79.8</v>
      </c>
      <c r="BH351" s="86"/>
      <c r="BI351" s="86"/>
      <c r="BJ351" s="86"/>
      <c r="BK351" s="86"/>
      <c r="BL351" s="86"/>
      <c r="BM351" s="86"/>
      <c r="BN351" s="35">
        <f t="shared" si="93"/>
        <v>79.8</v>
      </c>
      <c r="BO351" s="70"/>
      <c r="BP351" s="1"/>
      <c r="BQ351" s="1"/>
      <c r="BR351" s="1"/>
      <c r="BS351" s="1"/>
      <c r="BT351" s="1"/>
      <c r="BU351" s="1"/>
      <c r="BV351" s="1"/>
      <c r="BW351" s="1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10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10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10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10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10"/>
      <c r="HD351" s="9"/>
      <c r="HE351" s="9"/>
    </row>
    <row r="352" spans="1:213" s="2" customFormat="1" ht="17.149999999999999" customHeight="1">
      <c r="A352" s="45" t="s">
        <v>332</v>
      </c>
      <c r="B352" s="64">
        <v>170969</v>
      </c>
      <c r="C352" s="64">
        <v>195693.9</v>
      </c>
      <c r="D352" s="4">
        <f t="shared" si="82"/>
        <v>1.1446162754651428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4670.3</v>
      </c>
      <c r="O352" s="35">
        <v>4109.3999999999996</v>
      </c>
      <c r="P352" s="4">
        <f t="shared" si="83"/>
        <v>0.87990064878059215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5" t="s">
        <v>380</v>
      </c>
      <c r="W352" s="5" t="s">
        <v>380</v>
      </c>
      <c r="X352" s="5" t="s">
        <v>380</v>
      </c>
      <c r="Y352" s="5" t="s">
        <v>380</v>
      </c>
      <c r="Z352" s="5">
        <v>310</v>
      </c>
      <c r="AA352" s="5">
        <v>310</v>
      </c>
      <c r="AB352" s="4">
        <f t="shared" si="84"/>
        <v>1</v>
      </c>
      <c r="AC352" s="5">
        <v>20</v>
      </c>
      <c r="AD352" s="5" t="s">
        <v>360</v>
      </c>
      <c r="AE352" s="5" t="s">
        <v>360</v>
      </c>
      <c r="AF352" s="5" t="s">
        <v>360</v>
      </c>
      <c r="AG352" s="5" t="s">
        <v>360</v>
      </c>
      <c r="AH352" s="5" t="s">
        <v>360</v>
      </c>
      <c r="AI352" s="5" t="s">
        <v>360</v>
      </c>
      <c r="AJ352" s="5" t="s">
        <v>360</v>
      </c>
      <c r="AK352" s="5" t="s">
        <v>360</v>
      </c>
      <c r="AL352" s="5" t="s">
        <v>360</v>
      </c>
      <c r="AM352" s="5" t="s">
        <v>360</v>
      </c>
      <c r="AN352" s="5" t="s">
        <v>360</v>
      </c>
      <c r="AO352" s="5" t="s">
        <v>360</v>
      </c>
      <c r="AP352" s="43">
        <f t="shared" si="92"/>
        <v>0.96269098562083455</v>
      </c>
      <c r="AQ352" s="44">
        <v>1923</v>
      </c>
      <c r="AR352" s="35">
        <f t="shared" si="85"/>
        <v>1048.909090909091</v>
      </c>
      <c r="AS352" s="35">
        <f t="shared" si="86"/>
        <v>1009.8</v>
      </c>
      <c r="AT352" s="35">
        <f t="shared" si="87"/>
        <v>-39.109090909091037</v>
      </c>
      <c r="AU352" s="35">
        <v>190.5</v>
      </c>
      <c r="AV352" s="35">
        <v>210.2</v>
      </c>
      <c r="AW352" s="35">
        <v>140.1</v>
      </c>
      <c r="AX352" s="35">
        <v>163.9</v>
      </c>
      <c r="AY352" s="35">
        <v>176.1</v>
      </c>
      <c r="AZ352" s="35"/>
      <c r="BA352" s="35">
        <f t="shared" si="88"/>
        <v>129</v>
      </c>
      <c r="BB352" s="86"/>
      <c r="BC352" s="35">
        <f t="shared" si="89"/>
        <v>129</v>
      </c>
      <c r="BD352" s="35">
        <v>0</v>
      </c>
      <c r="BE352" s="35">
        <f t="shared" si="90"/>
        <v>129</v>
      </c>
      <c r="BF352" s="35"/>
      <c r="BG352" s="35">
        <f t="shared" si="91"/>
        <v>129</v>
      </c>
      <c r="BH352" s="86"/>
      <c r="BI352" s="86"/>
      <c r="BJ352" s="86"/>
      <c r="BK352" s="86"/>
      <c r="BL352" s="86"/>
      <c r="BM352" s="86"/>
      <c r="BN352" s="35">
        <f t="shared" si="93"/>
        <v>129</v>
      </c>
      <c r="BO352" s="70"/>
      <c r="BP352" s="1"/>
      <c r="BQ352" s="1"/>
      <c r="BR352" s="1"/>
      <c r="BS352" s="1"/>
      <c r="BT352" s="1"/>
      <c r="BU352" s="1"/>
      <c r="BV352" s="1"/>
      <c r="BW352" s="1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10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10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10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10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10"/>
      <c r="HD352" s="9"/>
      <c r="HE352" s="9"/>
    </row>
    <row r="353" spans="1:75" s="2" customFormat="1" ht="17.149999999999999" customHeight="1">
      <c r="A353" s="45" t="s">
        <v>333</v>
      </c>
      <c r="B353" s="64">
        <v>200</v>
      </c>
      <c r="C353" s="64">
        <v>175.3</v>
      </c>
      <c r="D353" s="4">
        <f t="shared" si="82"/>
        <v>0.87650000000000006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287.39999999999998</v>
      </c>
      <c r="O353" s="35">
        <v>193.7</v>
      </c>
      <c r="P353" s="4">
        <f t="shared" si="83"/>
        <v>0.67397355601948505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5" t="s">
        <v>380</v>
      </c>
      <c r="W353" s="5" t="s">
        <v>380</v>
      </c>
      <c r="X353" s="5" t="s">
        <v>380</v>
      </c>
      <c r="Y353" s="5" t="s">
        <v>380</v>
      </c>
      <c r="Z353" s="5">
        <v>545</v>
      </c>
      <c r="AA353" s="5">
        <v>560</v>
      </c>
      <c r="AB353" s="4">
        <f t="shared" si="84"/>
        <v>1.0275229357798166</v>
      </c>
      <c r="AC353" s="5">
        <v>20</v>
      </c>
      <c r="AD353" s="5" t="s">
        <v>360</v>
      </c>
      <c r="AE353" s="5" t="s">
        <v>360</v>
      </c>
      <c r="AF353" s="5" t="s">
        <v>360</v>
      </c>
      <c r="AG353" s="5" t="s">
        <v>360</v>
      </c>
      <c r="AH353" s="5" t="s">
        <v>360</v>
      </c>
      <c r="AI353" s="5" t="s">
        <v>360</v>
      </c>
      <c r="AJ353" s="5" t="s">
        <v>360</v>
      </c>
      <c r="AK353" s="5" t="s">
        <v>360</v>
      </c>
      <c r="AL353" s="5" t="s">
        <v>360</v>
      </c>
      <c r="AM353" s="5" t="s">
        <v>360</v>
      </c>
      <c r="AN353" s="5" t="s">
        <v>360</v>
      </c>
      <c r="AO353" s="5" t="s">
        <v>360</v>
      </c>
      <c r="AP353" s="43">
        <f t="shared" si="92"/>
        <v>0.85360955191080068</v>
      </c>
      <c r="AQ353" s="44">
        <v>630</v>
      </c>
      <c r="AR353" s="35">
        <f t="shared" si="85"/>
        <v>343.63636363636363</v>
      </c>
      <c r="AS353" s="35">
        <f t="shared" si="86"/>
        <v>293.3</v>
      </c>
      <c r="AT353" s="35">
        <f t="shared" si="87"/>
        <v>-50.336363636363615</v>
      </c>
      <c r="AU353" s="35">
        <v>38.9</v>
      </c>
      <c r="AV353" s="35">
        <v>31.2</v>
      </c>
      <c r="AW353" s="35">
        <v>112</v>
      </c>
      <c r="AX353" s="35">
        <v>21.8</v>
      </c>
      <c r="AY353" s="35">
        <v>35.4</v>
      </c>
      <c r="AZ353" s="35"/>
      <c r="BA353" s="35">
        <f t="shared" si="88"/>
        <v>54</v>
      </c>
      <c r="BB353" s="86"/>
      <c r="BC353" s="35">
        <f t="shared" si="89"/>
        <v>54</v>
      </c>
      <c r="BD353" s="35">
        <v>0</v>
      </c>
      <c r="BE353" s="35">
        <f t="shared" si="90"/>
        <v>54</v>
      </c>
      <c r="BF353" s="35"/>
      <c r="BG353" s="35">
        <f t="shared" si="91"/>
        <v>54</v>
      </c>
      <c r="BH353" s="86"/>
      <c r="BI353" s="86"/>
      <c r="BJ353" s="86"/>
      <c r="BK353" s="86"/>
      <c r="BL353" s="86"/>
      <c r="BM353" s="86"/>
      <c r="BN353" s="35">
        <f t="shared" si="93"/>
        <v>54</v>
      </c>
      <c r="BO353" s="70"/>
      <c r="BP353" s="1"/>
      <c r="BQ353" s="1"/>
      <c r="BR353" s="1"/>
      <c r="BS353" s="1"/>
      <c r="BT353" s="1"/>
      <c r="BU353" s="1"/>
      <c r="BV353" s="1"/>
      <c r="BW353" s="1"/>
    </row>
    <row r="354" spans="1:75" s="2" customFormat="1" ht="17.149999999999999" customHeight="1">
      <c r="A354" s="45" t="s">
        <v>334</v>
      </c>
      <c r="B354" s="64">
        <v>171</v>
      </c>
      <c r="C354" s="64">
        <v>141</v>
      </c>
      <c r="D354" s="4">
        <f t="shared" si="82"/>
        <v>0.82456140350877194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639</v>
      </c>
      <c r="O354" s="35">
        <v>435.5</v>
      </c>
      <c r="P354" s="4">
        <f t="shared" si="83"/>
        <v>0.68153364632237867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5" t="s">
        <v>380</v>
      </c>
      <c r="W354" s="5" t="s">
        <v>380</v>
      </c>
      <c r="X354" s="5" t="s">
        <v>380</v>
      </c>
      <c r="Y354" s="5" t="s">
        <v>380</v>
      </c>
      <c r="Z354" s="5">
        <v>355</v>
      </c>
      <c r="AA354" s="5">
        <v>355</v>
      </c>
      <c r="AB354" s="4">
        <f t="shared" si="84"/>
        <v>1</v>
      </c>
      <c r="AC354" s="5">
        <v>20</v>
      </c>
      <c r="AD354" s="5" t="s">
        <v>360</v>
      </c>
      <c r="AE354" s="5" t="s">
        <v>360</v>
      </c>
      <c r="AF354" s="5" t="s">
        <v>360</v>
      </c>
      <c r="AG354" s="5" t="s">
        <v>360</v>
      </c>
      <c r="AH354" s="5" t="s">
        <v>360</v>
      </c>
      <c r="AI354" s="5" t="s">
        <v>360</v>
      </c>
      <c r="AJ354" s="5" t="s">
        <v>360</v>
      </c>
      <c r="AK354" s="5" t="s">
        <v>360</v>
      </c>
      <c r="AL354" s="5" t="s">
        <v>360</v>
      </c>
      <c r="AM354" s="5" t="s">
        <v>360</v>
      </c>
      <c r="AN354" s="5" t="s">
        <v>360</v>
      </c>
      <c r="AO354" s="5" t="s">
        <v>360</v>
      </c>
      <c r="AP354" s="43">
        <f t="shared" si="92"/>
        <v>0.83896622097758744</v>
      </c>
      <c r="AQ354" s="44">
        <v>1316</v>
      </c>
      <c r="AR354" s="35">
        <f t="shared" si="85"/>
        <v>717.81818181818187</v>
      </c>
      <c r="AS354" s="35">
        <f t="shared" si="86"/>
        <v>602.20000000000005</v>
      </c>
      <c r="AT354" s="35">
        <f t="shared" si="87"/>
        <v>-115.61818181818182</v>
      </c>
      <c r="AU354" s="35">
        <v>84.2</v>
      </c>
      <c r="AV354" s="35">
        <v>118.2</v>
      </c>
      <c r="AW354" s="35">
        <v>163.5</v>
      </c>
      <c r="AX354" s="35">
        <v>137.69999999999999</v>
      </c>
      <c r="AY354" s="35">
        <v>79.5</v>
      </c>
      <c r="AZ354" s="35"/>
      <c r="BA354" s="35">
        <f t="shared" si="88"/>
        <v>19.100000000000001</v>
      </c>
      <c r="BB354" s="86"/>
      <c r="BC354" s="35">
        <f t="shared" si="89"/>
        <v>19.100000000000001</v>
      </c>
      <c r="BD354" s="35">
        <v>0</v>
      </c>
      <c r="BE354" s="35">
        <f t="shared" si="90"/>
        <v>19.100000000000001</v>
      </c>
      <c r="BF354" s="35"/>
      <c r="BG354" s="35">
        <f t="shared" si="91"/>
        <v>19.100000000000001</v>
      </c>
      <c r="BH354" s="86"/>
      <c r="BI354" s="86"/>
      <c r="BJ354" s="86"/>
      <c r="BK354" s="86"/>
      <c r="BL354" s="86"/>
      <c r="BM354" s="86"/>
      <c r="BN354" s="35">
        <f t="shared" si="93"/>
        <v>19.100000000000001</v>
      </c>
      <c r="BO354" s="70"/>
      <c r="BP354" s="1"/>
      <c r="BQ354" s="1"/>
      <c r="BR354" s="1"/>
      <c r="BS354" s="1"/>
      <c r="BT354" s="1"/>
      <c r="BU354" s="1"/>
      <c r="BV354" s="1"/>
      <c r="BW354" s="1"/>
    </row>
    <row r="355" spans="1:75" s="2" customFormat="1" ht="17.149999999999999" customHeight="1">
      <c r="A355" s="18" t="s">
        <v>335</v>
      </c>
      <c r="B355" s="6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35"/>
      <c r="BE355" s="35"/>
      <c r="BF355" s="35"/>
      <c r="BG355" s="35"/>
      <c r="BH355" s="86"/>
      <c r="BI355" s="86"/>
      <c r="BJ355" s="86"/>
      <c r="BK355" s="86"/>
      <c r="BL355" s="86"/>
      <c r="BM355" s="86"/>
      <c r="BN355" s="35"/>
      <c r="BO355" s="70"/>
      <c r="BP355" s="1"/>
      <c r="BQ355" s="1"/>
      <c r="BR355" s="1"/>
      <c r="BS355" s="1"/>
      <c r="BT355" s="1"/>
      <c r="BU355" s="1"/>
      <c r="BV355" s="1"/>
      <c r="BW355" s="1"/>
    </row>
    <row r="356" spans="1:75" s="2" customFormat="1" ht="17.149999999999999" customHeight="1">
      <c r="A356" s="45" t="s">
        <v>336</v>
      </c>
      <c r="B356" s="64">
        <v>244</v>
      </c>
      <c r="C356" s="64">
        <v>246.5</v>
      </c>
      <c r="D356" s="4">
        <f t="shared" si="82"/>
        <v>1.0102459016393444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162.30000000000001</v>
      </c>
      <c r="O356" s="35">
        <v>126.8</v>
      </c>
      <c r="P356" s="4">
        <f t="shared" si="83"/>
        <v>0.78126925446703632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5" t="s">
        <v>380</v>
      </c>
      <c r="W356" s="5" t="s">
        <v>380</v>
      </c>
      <c r="X356" s="5" t="s">
        <v>380</v>
      </c>
      <c r="Y356" s="5" t="s">
        <v>380</v>
      </c>
      <c r="Z356" s="5">
        <v>120</v>
      </c>
      <c r="AA356" s="5">
        <v>120</v>
      </c>
      <c r="AB356" s="4">
        <f t="shared" si="84"/>
        <v>1</v>
      </c>
      <c r="AC356" s="5">
        <v>20</v>
      </c>
      <c r="AD356" s="5" t="s">
        <v>360</v>
      </c>
      <c r="AE356" s="5" t="s">
        <v>360</v>
      </c>
      <c r="AF356" s="5" t="s">
        <v>360</v>
      </c>
      <c r="AG356" s="5" t="s">
        <v>360</v>
      </c>
      <c r="AH356" s="5" t="s">
        <v>360</v>
      </c>
      <c r="AI356" s="5" t="s">
        <v>360</v>
      </c>
      <c r="AJ356" s="5" t="s">
        <v>360</v>
      </c>
      <c r="AK356" s="5" t="s">
        <v>360</v>
      </c>
      <c r="AL356" s="5" t="s">
        <v>360</v>
      </c>
      <c r="AM356" s="5" t="s">
        <v>360</v>
      </c>
      <c r="AN356" s="5" t="s">
        <v>360</v>
      </c>
      <c r="AO356" s="5" t="s">
        <v>360</v>
      </c>
      <c r="AP356" s="43">
        <f t="shared" si="92"/>
        <v>0.90392476883416562</v>
      </c>
      <c r="AQ356" s="44">
        <v>822</v>
      </c>
      <c r="AR356" s="35">
        <f t="shared" si="85"/>
        <v>448.36363636363637</v>
      </c>
      <c r="AS356" s="35">
        <f t="shared" si="86"/>
        <v>405.3</v>
      </c>
      <c r="AT356" s="35">
        <f t="shared" si="87"/>
        <v>-43.063636363636363</v>
      </c>
      <c r="AU356" s="35">
        <v>54.5</v>
      </c>
      <c r="AV356" s="35">
        <v>67.099999999999994</v>
      </c>
      <c r="AW356" s="35">
        <v>123.2</v>
      </c>
      <c r="AX356" s="35">
        <v>43.8</v>
      </c>
      <c r="AY356" s="35">
        <v>93</v>
      </c>
      <c r="AZ356" s="35"/>
      <c r="BA356" s="35">
        <f t="shared" si="88"/>
        <v>23.7</v>
      </c>
      <c r="BB356" s="86"/>
      <c r="BC356" s="35">
        <f t="shared" si="89"/>
        <v>23.7</v>
      </c>
      <c r="BD356" s="35">
        <v>0</v>
      </c>
      <c r="BE356" s="35">
        <f t="shared" si="90"/>
        <v>23.7</v>
      </c>
      <c r="BF356" s="35"/>
      <c r="BG356" s="35">
        <f t="shared" si="91"/>
        <v>23.7</v>
      </c>
      <c r="BH356" s="86"/>
      <c r="BI356" s="86"/>
      <c r="BJ356" s="86"/>
      <c r="BK356" s="86"/>
      <c r="BL356" s="86"/>
      <c r="BM356" s="86"/>
      <c r="BN356" s="35">
        <f t="shared" si="93"/>
        <v>23.7</v>
      </c>
      <c r="BO356" s="70"/>
      <c r="BP356" s="1"/>
      <c r="BQ356" s="1"/>
      <c r="BR356" s="1"/>
      <c r="BS356" s="1"/>
      <c r="BT356" s="1"/>
      <c r="BU356" s="1"/>
      <c r="BV356" s="1"/>
      <c r="BW356" s="1"/>
    </row>
    <row r="357" spans="1:75" s="2" customFormat="1" ht="17.149999999999999" customHeight="1">
      <c r="A357" s="45" t="s">
        <v>51</v>
      </c>
      <c r="B357" s="64">
        <v>165</v>
      </c>
      <c r="C357" s="64">
        <v>173.6</v>
      </c>
      <c r="D357" s="4">
        <f t="shared" si="82"/>
        <v>1.052121212121212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442.7</v>
      </c>
      <c r="O357" s="35">
        <v>306.8</v>
      </c>
      <c r="P357" s="4">
        <f t="shared" si="83"/>
        <v>0.6930201039078383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5" t="s">
        <v>380</v>
      </c>
      <c r="W357" s="5" t="s">
        <v>380</v>
      </c>
      <c r="X357" s="5" t="s">
        <v>380</v>
      </c>
      <c r="Y357" s="5" t="s">
        <v>380</v>
      </c>
      <c r="Z357" s="5">
        <v>258</v>
      </c>
      <c r="AA357" s="5">
        <v>258</v>
      </c>
      <c r="AB357" s="4">
        <f t="shared" si="84"/>
        <v>1</v>
      </c>
      <c r="AC357" s="5">
        <v>20</v>
      </c>
      <c r="AD357" s="5" t="s">
        <v>360</v>
      </c>
      <c r="AE357" s="5" t="s">
        <v>360</v>
      </c>
      <c r="AF357" s="5" t="s">
        <v>360</v>
      </c>
      <c r="AG357" s="5" t="s">
        <v>360</v>
      </c>
      <c r="AH357" s="5" t="s">
        <v>360</v>
      </c>
      <c r="AI357" s="5" t="s">
        <v>360</v>
      </c>
      <c r="AJ357" s="5" t="s">
        <v>360</v>
      </c>
      <c r="AK357" s="5" t="s">
        <v>360</v>
      </c>
      <c r="AL357" s="5" t="s">
        <v>360</v>
      </c>
      <c r="AM357" s="5" t="s">
        <v>360</v>
      </c>
      <c r="AN357" s="5" t="s">
        <v>360</v>
      </c>
      <c r="AO357" s="5" t="s">
        <v>360</v>
      </c>
      <c r="AP357" s="43">
        <f t="shared" si="92"/>
        <v>0.86935573641695163</v>
      </c>
      <c r="AQ357" s="44">
        <v>2927</v>
      </c>
      <c r="AR357" s="35">
        <f t="shared" si="85"/>
        <v>1596.5454545454545</v>
      </c>
      <c r="AS357" s="35">
        <f t="shared" si="86"/>
        <v>1388</v>
      </c>
      <c r="AT357" s="35">
        <f t="shared" si="87"/>
        <v>-208.5454545454545</v>
      </c>
      <c r="AU357" s="35">
        <v>177.8</v>
      </c>
      <c r="AV357" s="35">
        <v>267.10000000000002</v>
      </c>
      <c r="AW357" s="35">
        <v>300.7</v>
      </c>
      <c r="AX357" s="35">
        <v>191.2</v>
      </c>
      <c r="AY357" s="35">
        <v>190.6</v>
      </c>
      <c r="AZ357" s="35"/>
      <c r="BA357" s="35">
        <f t="shared" si="88"/>
        <v>260.60000000000002</v>
      </c>
      <c r="BB357" s="86"/>
      <c r="BC357" s="35">
        <f t="shared" si="89"/>
        <v>260.60000000000002</v>
      </c>
      <c r="BD357" s="35">
        <v>0</v>
      </c>
      <c r="BE357" s="35">
        <f t="shared" si="90"/>
        <v>260.60000000000002</v>
      </c>
      <c r="BF357" s="35"/>
      <c r="BG357" s="35">
        <f t="shared" si="91"/>
        <v>260.60000000000002</v>
      </c>
      <c r="BH357" s="86"/>
      <c r="BI357" s="86"/>
      <c r="BJ357" s="86"/>
      <c r="BK357" s="86"/>
      <c r="BL357" s="86"/>
      <c r="BM357" s="86"/>
      <c r="BN357" s="35">
        <f t="shared" si="93"/>
        <v>260.60000000000002</v>
      </c>
      <c r="BO357" s="70"/>
      <c r="BP357" s="1"/>
      <c r="BQ357" s="1"/>
      <c r="BR357" s="1"/>
      <c r="BS357" s="1"/>
      <c r="BT357" s="1"/>
      <c r="BU357" s="1"/>
      <c r="BV357" s="1"/>
      <c r="BW357" s="1"/>
    </row>
    <row r="358" spans="1:75" s="2" customFormat="1" ht="16.7" customHeight="1">
      <c r="A358" s="45" t="s">
        <v>337</v>
      </c>
      <c r="B358" s="64">
        <v>548</v>
      </c>
      <c r="C358" s="64">
        <v>548.4</v>
      </c>
      <c r="D358" s="4">
        <f t="shared" si="82"/>
        <v>1.0007299270072991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380.1</v>
      </c>
      <c r="O358" s="35">
        <v>268.2</v>
      </c>
      <c r="P358" s="4">
        <f t="shared" si="83"/>
        <v>0.70560378847671656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5" t="s">
        <v>380</v>
      </c>
      <c r="W358" s="5" t="s">
        <v>380</v>
      </c>
      <c r="X358" s="5" t="s">
        <v>380</v>
      </c>
      <c r="Y358" s="5" t="s">
        <v>380</v>
      </c>
      <c r="Z358" s="5">
        <v>220</v>
      </c>
      <c r="AA358" s="5">
        <v>220</v>
      </c>
      <c r="AB358" s="4">
        <f t="shared" si="84"/>
        <v>1</v>
      </c>
      <c r="AC358" s="5">
        <v>20</v>
      </c>
      <c r="AD358" s="5" t="s">
        <v>360</v>
      </c>
      <c r="AE358" s="5" t="s">
        <v>360</v>
      </c>
      <c r="AF358" s="5" t="s">
        <v>360</v>
      </c>
      <c r="AG358" s="5" t="s">
        <v>360</v>
      </c>
      <c r="AH358" s="5" t="s">
        <v>360</v>
      </c>
      <c r="AI358" s="5" t="s">
        <v>360</v>
      </c>
      <c r="AJ358" s="5" t="s">
        <v>360</v>
      </c>
      <c r="AK358" s="5" t="s">
        <v>360</v>
      </c>
      <c r="AL358" s="5" t="s">
        <v>360</v>
      </c>
      <c r="AM358" s="5" t="s">
        <v>360</v>
      </c>
      <c r="AN358" s="5" t="s">
        <v>360</v>
      </c>
      <c r="AO358" s="5" t="s">
        <v>360</v>
      </c>
      <c r="AP358" s="43">
        <f t="shared" si="92"/>
        <v>0.86923834232379604</v>
      </c>
      <c r="AQ358" s="44">
        <v>931</v>
      </c>
      <c r="AR358" s="35">
        <f t="shared" si="85"/>
        <v>507.81818181818187</v>
      </c>
      <c r="AS358" s="35">
        <f t="shared" si="86"/>
        <v>441.4</v>
      </c>
      <c r="AT358" s="35">
        <f t="shared" si="87"/>
        <v>-66.418181818181893</v>
      </c>
      <c r="AU358" s="35">
        <v>89</v>
      </c>
      <c r="AV358" s="35">
        <v>80</v>
      </c>
      <c r="AW358" s="35">
        <v>77.900000000000006</v>
      </c>
      <c r="AX358" s="35">
        <v>96.8</v>
      </c>
      <c r="AY358" s="35">
        <v>63.5</v>
      </c>
      <c r="AZ358" s="35"/>
      <c r="BA358" s="35">
        <f t="shared" si="88"/>
        <v>34.200000000000003</v>
      </c>
      <c r="BB358" s="86"/>
      <c r="BC358" s="35">
        <f t="shared" si="89"/>
        <v>34.200000000000003</v>
      </c>
      <c r="BD358" s="35">
        <v>0</v>
      </c>
      <c r="BE358" s="35">
        <f t="shared" si="90"/>
        <v>34.200000000000003</v>
      </c>
      <c r="BF358" s="35"/>
      <c r="BG358" s="35">
        <f t="shared" si="91"/>
        <v>34.200000000000003</v>
      </c>
      <c r="BH358" s="86"/>
      <c r="BI358" s="86"/>
      <c r="BJ358" s="86"/>
      <c r="BK358" s="86"/>
      <c r="BL358" s="86"/>
      <c r="BM358" s="86"/>
      <c r="BN358" s="35">
        <f t="shared" si="93"/>
        <v>34.200000000000003</v>
      </c>
      <c r="BO358" s="70"/>
      <c r="BP358" s="1"/>
      <c r="BQ358" s="1"/>
      <c r="BR358" s="1"/>
      <c r="BS358" s="1"/>
      <c r="BT358" s="1"/>
      <c r="BU358" s="1"/>
      <c r="BV358" s="1"/>
      <c r="BW358" s="1"/>
    </row>
    <row r="359" spans="1:75" s="2" customFormat="1" ht="17.149999999999999" customHeight="1">
      <c r="A359" s="45" t="s">
        <v>338</v>
      </c>
      <c r="B359" s="64">
        <v>22909</v>
      </c>
      <c r="C359" s="64">
        <v>23651.599999999999</v>
      </c>
      <c r="D359" s="4">
        <f t="shared" si="82"/>
        <v>1.0324152079968572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690</v>
      </c>
      <c r="O359" s="35">
        <v>552.9</v>
      </c>
      <c r="P359" s="4">
        <f t="shared" si="83"/>
        <v>0.80130434782608695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5" t="s">
        <v>380</v>
      </c>
      <c r="W359" s="5" t="s">
        <v>380</v>
      </c>
      <c r="X359" s="5" t="s">
        <v>380</v>
      </c>
      <c r="Y359" s="5" t="s">
        <v>380</v>
      </c>
      <c r="Z359" s="5">
        <v>1069</v>
      </c>
      <c r="AA359" s="5">
        <v>1106</v>
      </c>
      <c r="AB359" s="4">
        <f t="shared" si="84"/>
        <v>1.0346117867165576</v>
      </c>
      <c r="AC359" s="5">
        <v>20</v>
      </c>
      <c r="AD359" s="5" t="s">
        <v>360</v>
      </c>
      <c r="AE359" s="5" t="s">
        <v>360</v>
      </c>
      <c r="AF359" s="5" t="s">
        <v>360</v>
      </c>
      <c r="AG359" s="5" t="s">
        <v>360</v>
      </c>
      <c r="AH359" s="5" t="s">
        <v>360</v>
      </c>
      <c r="AI359" s="5" t="s">
        <v>360</v>
      </c>
      <c r="AJ359" s="5" t="s">
        <v>360</v>
      </c>
      <c r="AK359" s="5" t="s">
        <v>360</v>
      </c>
      <c r="AL359" s="5" t="s">
        <v>360</v>
      </c>
      <c r="AM359" s="5" t="s">
        <v>360</v>
      </c>
      <c r="AN359" s="5" t="s">
        <v>360</v>
      </c>
      <c r="AO359" s="5" t="s">
        <v>360</v>
      </c>
      <c r="AP359" s="43">
        <f t="shared" si="92"/>
        <v>0.93067552735193715</v>
      </c>
      <c r="AQ359" s="44">
        <v>1462</v>
      </c>
      <c r="AR359" s="35">
        <f t="shared" si="85"/>
        <v>797.4545454545455</v>
      </c>
      <c r="AS359" s="35">
        <f t="shared" si="86"/>
        <v>742.2</v>
      </c>
      <c r="AT359" s="35">
        <f t="shared" si="87"/>
        <v>-55.25454545454545</v>
      </c>
      <c r="AU359" s="35">
        <v>81.2</v>
      </c>
      <c r="AV359" s="35">
        <v>156.4</v>
      </c>
      <c r="AW359" s="35">
        <v>174.5</v>
      </c>
      <c r="AX359" s="35">
        <v>130.9</v>
      </c>
      <c r="AY359" s="35">
        <v>138.30000000000001</v>
      </c>
      <c r="AZ359" s="35"/>
      <c r="BA359" s="35">
        <f t="shared" si="88"/>
        <v>60.9</v>
      </c>
      <c r="BB359" s="86"/>
      <c r="BC359" s="35">
        <f t="shared" si="89"/>
        <v>60.9</v>
      </c>
      <c r="BD359" s="35">
        <v>0</v>
      </c>
      <c r="BE359" s="35">
        <f t="shared" si="90"/>
        <v>60.9</v>
      </c>
      <c r="BF359" s="35"/>
      <c r="BG359" s="35">
        <f t="shared" si="91"/>
        <v>60.9</v>
      </c>
      <c r="BH359" s="86"/>
      <c r="BI359" s="86"/>
      <c r="BJ359" s="86"/>
      <c r="BK359" s="86"/>
      <c r="BL359" s="86"/>
      <c r="BM359" s="86"/>
      <c r="BN359" s="35">
        <f t="shared" si="93"/>
        <v>60.9</v>
      </c>
      <c r="BO359" s="70"/>
      <c r="BP359" s="1"/>
      <c r="BQ359" s="1"/>
      <c r="BR359" s="1"/>
      <c r="BS359" s="1"/>
      <c r="BT359" s="1"/>
      <c r="BU359" s="1"/>
      <c r="BV359" s="1"/>
      <c r="BW359" s="1"/>
    </row>
    <row r="360" spans="1:75" s="2" customFormat="1" ht="17.149999999999999" customHeight="1">
      <c r="A360" s="45" t="s">
        <v>339</v>
      </c>
      <c r="B360" s="64">
        <v>218510</v>
      </c>
      <c r="C360" s="64">
        <v>229462</v>
      </c>
      <c r="D360" s="4">
        <f t="shared" si="82"/>
        <v>1.0501212759141458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621.4</v>
      </c>
      <c r="O360" s="35">
        <v>384.6</v>
      </c>
      <c r="P360" s="4">
        <f t="shared" si="83"/>
        <v>0.61892500804634698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5" t="s">
        <v>380</v>
      </c>
      <c r="W360" s="5" t="s">
        <v>380</v>
      </c>
      <c r="X360" s="5" t="s">
        <v>380</v>
      </c>
      <c r="Y360" s="5" t="s">
        <v>380</v>
      </c>
      <c r="Z360" s="5">
        <v>41</v>
      </c>
      <c r="AA360" s="5">
        <v>42</v>
      </c>
      <c r="AB360" s="4">
        <f t="shared" si="84"/>
        <v>1.024390243902439</v>
      </c>
      <c r="AC360" s="5">
        <v>20</v>
      </c>
      <c r="AD360" s="5" t="s">
        <v>360</v>
      </c>
      <c r="AE360" s="5" t="s">
        <v>360</v>
      </c>
      <c r="AF360" s="5" t="s">
        <v>360</v>
      </c>
      <c r="AG360" s="5" t="s">
        <v>360</v>
      </c>
      <c r="AH360" s="5" t="s">
        <v>360</v>
      </c>
      <c r="AI360" s="5" t="s">
        <v>360</v>
      </c>
      <c r="AJ360" s="5" t="s">
        <v>360</v>
      </c>
      <c r="AK360" s="5" t="s">
        <v>360</v>
      </c>
      <c r="AL360" s="5" t="s">
        <v>360</v>
      </c>
      <c r="AM360" s="5" t="s">
        <v>360</v>
      </c>
      <c r="AN360" s="5" t="s">
        <v>360</v>
      </c>
      <c r="AO360" s="5" t="s">
        <v>360</v>
      </c>
      <c r="AP360" s="43">
        <f t="shared" si="92"/>
        <v>0.84704247596769888</v>
      </c>
      <c r="AQ360" s="44">
        <v>655</v>
      </c>
      <c r="AR360" s="35">
        <f t="shared" si="85"/>
        <v>357.27272727272725</v>
      </c>
      <c r="AS360" s="35">
        <f t="shared" si="86"/>
        <v>302.60000000000002</v>
      </c>
      <c r="AT360" s="35">
        <f t="shared" si="87"/>
        <v>-54.672727272727229</v>
      </c>
      <c r="AU360" s="35">
        <v>37.9</v>
      </c>
      <c r="AV360" s="35">
        <v>52.2</v>
      </c>
      <c r="AW360" s="35">
        <v>68.2</v>
      </c>
      <c r="AX360" s="35">
        <v>39.9</v>
      </c>
      <c r="AY360" s="35">
        <v>48.2</v>
      </c>
      <c r="AZ360" s="35">
        <v>0.1</v>
      </c>
      <c r="BA360" s="35">
        <f t="shared" si="88"/>
        <v>56.1</v>
      </c>
      <c r="BB360" s="86"/>
      <c r="BC360" s="35">
        <f t="shared" si="89"/>
        <v>56.1</v>
      </c>
      <c r="BD360" s="35">
        <v>0</v>
      </c>
      <c r="BE360" s="35">
        <f t="shared" si="90"/>
        <v>56.1</v>
      </c>
      <c r="BF360" s="35"/>
      <c r="BG360" s="35">
        <f t="shared" si="91"/>
        <v>56.1</v>
      </c>
      <c r="BH360" s="86"/>
      <c r="BI360" s="86"/>
      <c r="BJ360" s="86"/>
      <c r="BK360" s="86"/>
      <c r="BL360" s="86"/>
      <c r="BM360" s="86"/>
      <c r="BN360" s="35">
        <f t="shared" si="93"/>
        <v>56.1</v>
      </c>
      <c r="BO360" s="70"/>
      <c r="BP360" s="1"/>
      <c r="BQ360" s="1"/>
      <c r="BR360" s="1"/>
      <c r="BS360" s="1"/>
      <c r="BT360" s="1"/>
      <c r="BU360" s="1"/>
      <c r="BV360" s="1"/>
      <c r="BW360" s="1"/>
    </row>
    <row r="361" spans="1:75" s="2" customFormat="1" ht="17.149999999999999" customHeight="1">
      <c r="A361" s="45" t="s">
        <v>340</v>
      </c>
      <c r="B361" s="64">
        <v>243</v>
      </c>
      <c r="C361" s="64">
        <v>253</v>
      </c>
      <c r="D361" s="4">
        <f t="shared" si="82"/>
        <v>1.0411522633744856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1718.1</v>
      </c>
      <c r="O361" s="35">
        <v>2156.5</v>
      </c>
      <c r="P361" s="4">
        <f t="shared" si="83"/>
        <v>1.2055165589895815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5" t="s">
        <v>380</v>
      </c>
      <c r="W361" s="5" t="s">
        <v>380</v>
      </c>
      <c r="X361" s="5" t="s">
        <v>380</v>
      </c>
      <c r="Y361" s="5" t="s">
        <v>380</v>
      </c>
      <c r="Z361" s="5">
        <v>719</v>
      </c>
      <c r="AA361" s="5">
        <v>719</v>
      </c>
      <c r="AB361" s="4">
        <f t="shared" si="84"/>
        <v>1</v>
      </c>
      <c r="AC361" s="5">
        <v>20</v>
      </c>
      <c r="AD361" s="5" t="s">
        <v>360</v>
      </c>
      <c r="AE361" s="5" t="s">
        <v>360</v>
      </c>
      <c r="AF361" s="5" t="s">
        <v>360</v>
      </c>
      <c r="AG361" s="5" t="s">
        <v>360</v>
      </c>
      <c r="AH361" s="5" t="s">
        <v>360</v>
      </c>
      <c r="AI361" s="5" t="s">
        <v>360</v>
      </c>
      <c r="AJ361" s="5" t="s">
        <v>360</v>
      </c>
      <c r="AK361" s="5" t="s">
        <v>360</v>
      </c>
      <c r="AL361" s="5" t="s">
        <v>360</v>
      </c>
      <c r="AM361" s="5" t="s">
        <v>360</v>
      </c>
      <c r="AN361" s="5" t="s">
        <v>360</v>
      </c>
      <c r="AO361" s="5" t="s">
        <v>360</v>
      </c>
      <c r="AP361" s="43">
        <f t="shared" si="92"/>
        <v>1.0959131665925346</v>
      </c>
      <c r="AQ361" s="44">
        <v>1071</v>
      </c>
      <c r="AR361" s="35">
        <f t="shared" si="85"/>
        <v>584.18181818181813</v>
      </c>
      <c r="AS361" s="35">
        <f t="shared" si="86"/>
        <v>640.20000000000005</v>
      </c>
      <c r="AT361" s="35">
        <f t="shared" si="87"/>
        <v>56.018181818181915</v>
      </c>
      <c r="AU361" s="35">
        <v>32.9</v>
      </c>
      <c r="AV361" s="35">
        <v>116</v>
      </c>
      <c r="AW361" s="35">
        <v>177.6</v>
      </c>
      <c r="AX361" s="35">
        <v>21.6</v>
      </c>
      <c r="AY361" s="35">
        <v>22.7</v>
      </c>
      <c r="AZ361" s="35"/>
      <c r="BA361" s="35">
        <f t="shared" si="88"/>
        <v>269.39999999999998</v>
      </c>
      <c r="BB361" s="86"/>
      <c r="BC361" s="35">
        <f t="shared" si="89"/>
        <v>269.39999999999998</v>
      </c>
      <c r="BD361" s="35">
        <v>0</v>
      </c>
      <c r="BE361" s="35">
        <f t="shared" si="90"/>
        <v>269.39999999999998</v>
      </c>
      <c r="BF361" s="35"/>
      <c r="BG361" s="35">
        <f t="shared" si="91"/>
        <v>269.39999999999998</v>
      </c>
      <c r="BH361" s="86"/>
      <c r="BI361" s="86"/>
      <c r="BJ361" s="86"/>
      <c r="BK361" s="86"/>
      <c r="BL361" s="86"/>
      <c r="BM361" s="86"/>
      <c r="BN361" s="35">
        <f t="shared" si="93"/>
        <v>269.39999999999998</v>
      </c>
      <c r="BO361" s="70"/>
      <c r="BP361" s="1"/>
      <c r="BQ361" s="1"/>
      <c r="BR361" s="1"/>
      <c r="BS361" s="1"/>
      <c r="BT361" s="1"/>
      <c r="BU361" s="1"/>
      <c r="BV361" s="1"/>
      <c r="BW361" s="1"/>
    </row>
    <row r="362" spans="1:75" s="2" customFormat="1" ht="17.149999999999999" customHeight="1">
      <c r="A362" s="45" t="s">
        <v>341</v>
      </c>
      <c r="B362" s="64">
        <v>175</v>
      </c>
      <c r="C362" s="64">
        <v>181</v>
      </c>
      <c r="D362" s="4">
        <f t="shared" si="82"/>
        <v>1.0342857142857143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825.3</v>
      </c>
      <c r="O362" s="35">
        <v>595.6</v>
      </c>
      <c r="P362" s="4">
        <f t="shared" si="83"/>
        <v>0.72167696595177522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5" t="s">
        <v>380</v>
      </c>
      <c r="W362" s="5" t="s">
        <v>380</v>
      </c>
      <c r="X362" s="5" t="s">
        <v>380</v>
      </c>
      <c r="Y362" s="5" t="s">
        <v>380</v>
      </c>
      <c r="Z362" s="5">
        <v>110</v>
      </c>
      <c r="AA362" s="5">
        <v>110</v>
      </c>
      <c r="AB362" s="4">
        <f t="shared" si="84"/>
        <v>1</v>
      </c>
      <c r="AC362" s="5">
        <v>20</v>
      </c>
      <c r="AD362" s="5" t="s">
        <v>360</v>
      </c>
      <c r="AE362" s="5" t="s">
        <v>360</v>
      </c>
      <c r="AF362" s="5" t="s">
        <v>360</v>
      </c>
      <c r="AG362" s="5" t="s">
        <v>360</v>
      </c>
      <c r="AH362" s="5" t="s">
        <v>360</v>
      </c>
      <c r="AI362" s="5" t="s">
        <v>360</v>
      </c>
      <c r="AJ362" s="5" t="s">
        <v>360</v>
      </c>
      <c r="AK362" s="5" t="s">
        <v>360</v>
      </c>
      <c r="AL362" s="5" t="s">
        <v>360</v>
      </c>
      <c r="AM362" s="5" t="s">
        <v>360</v>
      </c>
      <c r="AN362" s="5" t="s">
        <v>360</v>
      </c>
      <c r="AO362" s="5" t="s">
        <v>360</v>
      </c>
      <c r="AP362" s="43">
        <f t="shared" si="92"/>
        <v>0.88011039756586829</v>
      </c>
      <c r="AQ362" s="44">
        <v>1395</v>
      </c>
      <c r="AR362" s="35">
        <f t="shared" si="85"/>
        <v>760.90909090909088</v>
      </c>
      <c r="AS362" s="35">
        <f t="shared" si="86"/>
        <v>669.7</v>
      </c>
      <c r="AT362" s="35">
        <f t="shared" si="87"/>
        <v>-91.209090909090833</v>
      </c>
      <c r="AU362" s="35">
        <v>142.80000000000001</v>
      </c>
      <c r="AV362" s="35">
        <v>82.8</v>
      </c>
      <c r="AW362" s="35">
        <v>126.6</v>
      </c>
      <c r="AX362" s="35">
        <v>134.6</v>
      </c>
      <c r="AY362" s="35">
        <v>97.7</v>
      </c>
      <c r="AZ362" s="35"/>
      <c r="BA362" s="35">
        <f t="shared" si="88"/>
        <v>85.2</v>
      </c>
      <c r="BB362" s="86"/>
      <c r="BC362" s="35">
        <f t="shared" si="89"/>
        <v>85.2</v>
      </c>
      <c r="BD362" s="35">
        <v>0</v>
      </c>
      <c r="BE362" s="35">
        <f t="shared" si="90"/>
        <v>85.2</v>
      </c>
      <c r="BF362" s="35"/>
      <c r="BG362" s="35">
        <f t="shared" si="91"/>
        <v>85.2</v>
      </c>
      <c r="BH362" s="86"/>
      <c r="BI362" s="86"/>
      <c r="BJ362" s="86"/>
      <c r="BK362" s="86"/>
      <c r="BL362" s="86"/>
      <c r="BM362" s="86"/>
      <c r="BN362" s="35">
        <f t="shared" si="93"/>
        <v>85.2</v>
      </c>
      <c r="BO362" s="70"/>
      <c r="BP362" s="1"/>
      <c r="BQ362" s="1"/>
      <c r="BR362" s="1"/>
      <c r="BS362" s="1"/>
      <c r="BT362" s="1"/>
      <c r="BU362" s="1"/>
      <c r="BV362" s="1"/>
      <c r="BW362" s="1"/>
    </row>
    <row r="363" spans="1:75" s="2" customFormat="1" ht="17.149999999999999" customHeight="1">
      <c r="A363" s="45" t="s">
        <v>342</v>
      </c>
      <c r="B363" s="64">
        <v>290</v>
      </c>
      <c r="C363" s="64">
        <v>290.5</v>
      </c>
      <c r="D363" s="4">
        <f t="shared" si="82"/>
        <v>1.0017241379310344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460</v>
      </c>
      <c r="O363" s="35">
        <v>666.9</v>
      </c>
      <c r="P363" s="4">
        <f t="shared" si="83"/>
        <v>1.2249782608695652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5" t="s">
        <v>380</v>
      </c>
      <c r="W363" s="5" t="s">
        <v>380</v>
      </c>
      <c r="X363" s="5" t="s">
        <v>380</v>
      </c>
      <c r="Y363" s="5" t="s">
        <v>380</v>
      </c>
      <c r="Z363" s="5">
        <v>205</v>
      </c>
      <c r="AA363" s="5">
        <v>206</v>
      </c>
      <c r="AB363" s="4">
        <f t="shared" si="84"/>
        <v>1.0048780487804878</v>
      </c>
      <c r="AC363" s="5">
        <v>20</v>
      </c>
      <c r="AD363" s="5" t="s">
        <v>360</v>
      </c>
      <c r="AE363" s="5" t="s">
        <v>360</v>
      </c>
      <c r="AF363" s="5" t="s">
        <v>360</v>
      </c>
      <c r="AG363" s="5" t="s">
        <v>360</v>
      </c>
      <c r="AH363" s="5" t="s">
        <v>360</v>
      </c>
      <c r="AI363" s="5" t="s">
        <v>360</v>
      </c>
      <c r="AJ363" s="5" t="s">
        <v>360</v>
      </c>
      <c r="AK363" s="5" t="s">
        <v>360</v>
      </c>
      <c r="AL363" s="5" t="s">
        <v>360</v>
      </c>
      <c r="AM363" s="5" t="s">
        <v>360</v>
      </c>
      <c r="AN363" s="5" t="s">
        <v>360</v>
      </c>
      <c r="AO363" s="5" t="s">
        <v>360</v>
      </c>
      <c r="AP363" s="43">
        <f t="shared" si="92"/>
        <v>1.1023499307256941</v>
      </c>
      <c r="AQ363" s="44">
        <v>1309</v>
      </c>
      <c r="AR363" s="35">
        <f t="shared" si="85"/>
        <v>714</v>
      </c>
      <c r="AS363" s="35">
        <f t="shared" si="86"/>
        <v>787.1</v>
      </c>
      <c r="AT363" s="35">
        <f t="shared" si="87"/>
        <v>73.100000000000023</v>
      </c>
      <c r="AU363" s="35">
        <v>82.8</v>
      </c>
      <c r="AV363" s="35">
        <v>57.8</v>
      </c>
      <c r="AW363" s="35">
        <v>188.1</v>
      </c>
      <c r="AX363" s="35">
        <v>152.80000000000001</v>
      </c>
      <c r="AY363" s="35">
        <v>61.4</v>
      </c>
      <c r="AZ363" s="35"/>
      <c r="BA363" s="35">
        <f t="shared" si="88"/>
        <v>244.2</v>
      </c>
      <c r="BB363" s="86"/>
      <c r="BC363" s="35">
        <f t="shared" si="89"/>
        <v>244.2</v>
      </c>
      <c r="BD363" s="35">
        <v>0</v>
      </c>
      <c r="BE363" s="35">
        <f t="shared" si="90"/>
        <v>244.2</v>
      </c>
      <c r="BF363" s="35"/>
      <c r="BG363" s="35">
        <f t="shared" si="91"/>
        <v>244.2</v>
      </c>
      <c r="BH363" s="86"/>
      <c r="BI363" s="86"/>
      <c r="BJ363" s="86"/>
      <c r="BK363" s="86"/>
      <c r="BL363" s="86"/>
      <c r="BM363" s="86"/>
      <c r="BN363" s="35">
        <f t="shared" si="93"/>
        <v>244.2</v>
      </c>
      <c r="BO363" s="70"/>
      <c r="BP363" s="1"/>
      <c r="BQ363" s="1"/>
      <c r="BR363" s="1"/>
      <c r="BS363" s="1"/>
      <c r="BT363" s="1"/>
      <c r="BU363" s="1"/>
      <c r="BV363" s="1"/>
      <c r="BW363" s="1"/>
    </row>
    <row r="364" spans="1:75" s="2" customFormat="1" ht="17.149999999999999" customHeight="1">
      <c r="A364" s="45" t="s">
        <v>343</v>
      </c>
      <c r="B364" s="64">
        <v>62</v>
      </c>
      <c r="C364" s="64">
        <v>63.7</v>
      </c>
      <c r="D364" s="4">
        <f t="shared" si="82"/>
        <v>1.0274193548387098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182.2</v>
      </c>
      <c r="O364" s="35">
        <v>168</v>
      </c>
      <c r="P364" s="4">
        <f t="shared" si="83"/>
        <v>0.92206366630076841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5" t="s">
        <v>380</v>
      </c>
      <c r="W364" s="5" t="s">
        <v>380</v>
      </c>
      <c r="X364" s="5" t="s">
        <v>380</v>
      </c>
      <c r="Y364" s="5" t="s">
        <v>380</v>
      </c>
      <c r="Z364" s="5">
        <v>185</v>
      </c>
      <c r="AA364" s="5">
        <v>185</v>
      </c>
      <c r="AB364" s="4">
        <f t="shared" si="84"/>
        <v>1</v>
      </c>
      <c r="AC364" s="5">
        <v>20</v>
      </c>
      <c r="AD364" s="5" t="s">
        <v>360</v>
      </c>
      <c r="AE364" s="5" t="s">
        <v>360</v>
      </c>
      <c r="AF364" s="5" t="s">
        <v>360</v>
      </c>
      <c r="AG364" s="5" t="s">
        <v>360</v>
      </c>
      <c r="AH364" s="5" t="s">
        <v>360</v>
      </c>
      <c r="AI364" s="5" t="s">
        <v>360</v>
      </c>
      <c r="AJ364" s="5" t="s">
        <v>360</v>
      </c>
      <c r="AK364" s="5" t="s">
        <v>360</v>
      </c>
      <c r="AL364" s="5" t="s">
        <v>360</v>
      </c>
      <c r="AM364" s="5" t="s">
        <v>360</v>
      </c>
      <c r="AN364" s="5" t="s">
        <v>360</v>
      </c>
      <c r="AO364" s="5" t="s">
        <v>360</v>
      </c>
      <c r="AP364" s="43">
        <f t="shared" si="92"/>
        <v>0.96840822444908703</v>
      </c>
      <c r="AQ364" s="44">
        <v>885</v>
      </c>
      <c r="AR364" s="35">
        <f t="shared" si="85"/>
        <v>482.72727272727275</v>
      </c>
      <c r="AS364" s="35">
        <f t="shared" si="86"/>
        <v>467.5</v>
      </c>
      <c r="AT364" s="35">
        <f t="shared" si="87"/>
        <v>-15.227272727272748</v>
      </c>
      <c r="AU364" s="35">
        <v>77.8</v>
      </c>
      <c r="AV364" s="35">
        <v>96.4</v>
      </c>
      <c r="AW364" s="35">
        <v>90.4</v>
      </c>
      <c r="AX364" s="35">
        <v>90</v>
      </c>
      <c r="AY364" s="35">
        <v>64.099999999999994</v>
      </c>
      <c r="AZ364" s="35"/>
      <c r="BA364" s="35">
        <f t="shared" si="88"/>
        <v>48.8</v>
      </c>
      <c r="BB364" s="86"/>
      <c r="BC364" s="35">
        <f t="shared" si="89"/>
        <v>48.8</v>
      </c>
      <c r="BD364" s="35">
        <v>0</v>
      </c>
      <c r="BE364" s="35">
        <f t="shared" si="90"/>
        <v>48.8</v>
      </c>
      <c r="BF364" s="35"/>
      <c r="BG364" s="35">
        <f t="shared" si="91"/>
        <v>48.8</v>
      </c>
      <c r="BH364" s="86"/>
      <c r="BI364" s="86"/>
      <c r="BJ364" s="86"/>
      <c r="BK364" s="86"/>
      <c r="BL364" s="86"/>
      <c r="BM364" s="86"/>
      <c r="BN364" s="35">
        <f t="shared" si="93"/>
        <v>48.8</v>
      </c>
      <c r="BO364" s="70"/>
      <c r="BP364" s="1"/>
      <c r="BQ364" s="1"/>
      <c r="BR364" s="1"/>
      <c r="BS364" s="1"/>
      <c r="BT364" s="1"/>
      <c r="BU364" s="1"/>
      <c r="BV364" s="1"/>
      <c r="BW364" s="1"/>
    </row>
    <row r="365" spans="1:75" s="2" customFormat="1" ht="17.149999999999999" customHeight="1">
      <c r="A365" s="45" t="s">
        <v>344</v>
      </c>
      <c r="B365" s="64">
        <v>53236</v>
      </c>
      <c r="C365" s="64">
        <v>48764.800000000003</v>
      </c>
      <c r="D365" s="4">
        <f t="shared" si="82"/>
        <v>0.91601172139153964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3823.9</v>
      </c>
      <c r="O365" s="35">
        <v>3819.2</v>
      </c>
      <c r="P365" s="4">
        <f t="shared" si="83"/>
        <v>0.99877088836005123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5" t="s">
        <v>380</v>
      </c>
      <c r="W365" s="5" t="s">
        <v>380</v>
      </c>
      <c r="X365" s="5" t="s">
        <v>380</v>
      </c>
      <c r="Y365" s="5" t="s">
        <v>380</v>
      </c>
      <c r="Z365" s="5">
        <v>73</v>
      </c>
      <c r="AA365" s="5">
        <v>73</v>
      </c>
      <c r="AB365" s="4">
        <f t="shared" si="84"/>
        <v>1</v>
      </c>
      <c r="AC365" s="5">
        <v>20</v>
      </c>
      <c r="AD365" s="5" t="s">
        <v>360</v>
      </c>
      <c r="AE365" s="5" t="s">
        <v>360</v>
      </c>
      <c r="AF365" s="5" t="s">
        <v>360</v>
      </c>
      <c r="AG365" s="5" t="s">
        <v>360</v>
      </c>
      <c r="AH365" s="5" t="s">
        <v>360</v>
      </c>
      <c r="AI365" s="5" t="s">
        <v>360</v>
      </c>
      <c r="AJ365" s="5" t="s">
        <v>360</v>
      </c>
      <c r="AK365" s="5" t="s">
        <v>360</v>
      </c>
      <c r="AL365" s="5" t="s">
        <v>360</v>
      </c>
      <c r="AM365" s="5" t="s">
        <v>360</v>
      </c>
      <c r="AN365" s="5" t="s">
        <v>360</v>
      </c>
      <c r="AO365" s="5" t="s">
        <v>360</v>
      </c>
      <c r="AP365" s="43">
        <f t="shared" si="92"/>
        <v>0.99012169720352716</v>
      </c>
      <c r="AQ365" s="44">
        <v>1691</v>
      </c>
      <c r="AR365" s="35">
        <f t="shared" si="85"/>
        <v>922.36363636363626</v>
      </c>
      <c r="AS365" s="35">
        <f t="shared" si="86"/>
        <v>913.3</v>
      </c>
      <c r="AT365" s="35">
        <f t="shared" si="87"/>
        <v>-9.0636363636363058</v>
      </c>
      <c r="AU365" s="35">
        <v>163.6</v>
      </c>
      <c r="AV365" s="35">
        <v>140.6</v>
      </c>
      <c r="AW365" s="35">
        <v>158.4</v>
      </c>
      <c r="AX365" s="35">
        <v>101.7</v>
      </c>
      <c r="AY365" s="35">
        <v>182.4</v>
      </c>
      <c r="AZ365" s="35"/>
      <c r="BA365" s="35">
        <f t="shared" si="88"/>
        <v>166.6</v>
      </c>
      <c r="BB365" s="86"/>
      <c r="BC365" s="35">
        <f t="shared" si="89"/>
        <v>166.6</v>
      </c>
      <c r="BD365" s="35">
        <v>0</v>
      </c>
      <c r="BE365" s="35">
        <f t="shared" si="90"/>
        <v>166.6</v>
      </c>
      <c r="BF365" s="35"/>
      <c r="BG365" s="35">
        <f t="shared" si="91"/>
        <v>166.6</v>
      </c>
      <c r="BH365" s="86"/>
      <c r="BI365" s="86"/>
      <c r="BJ365" s="86"/>
      <c r="BK365" s="86"/>
      <c r="BL365" s="86"/>
      <c r="BM365" s="86"/>
      <c r="BN365" s="35">
        <f t="shared" si="93"/>
        <v>166.6</v>
      </c>
      <c r="BO365" s="70"/>
      <c r="BP365" s="1"/>
      <c r="BQ365" s="1"/>
      <c r="BR365" s="1"/>
      <c r="BS365" s="1"/>
      <c r="BT365" s="1"/>
      <c r="BU365" s="1"/>
      <c r="BV365" s="1"/>
      <c r="BW365" s="1"/>
    </row>
    <row r="366" spans="1:75" s="2" customFormat="1" ht="17.149999999999999" customHeight="1">
      <c r="A366" s="18" t="s">
        <v>345</v>
      </c>
      <c r="B366" s="6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35"/>
      <c r="BE366" s="35"/>
      <c r="BF366" s="35"/>
      <c r="BG366" s="35"/>
      <c r="BH366" s="86"/>
      <c r="BI366" s="86"/>
      <c r="BJ366" s="86"/>
      <c r="BK366" s="86"/>
      <c r="BL366" s="86"/>
      <c r="BM366" s="86"/>
      <c r="BN366" s="35"/>
      <c r="BO366" s="70"/>
      <c r="BP366" s="1"/>
      <c r="BQ366" s="1"/>
      <c r="BR366" s="1"/>
      <c r="BS366" s="1"/>
      <c r="BT366" s="1"/>
      <c r="BU366" s="1"/>
      <c r="BV366" s="1"/>
      <c r="BW366" s="1"/>
    </row>
    <row r="367" spans="1:75" s="2" customFormat="1" ht="17.149999999999999" customHeight="1">
      <c r="A367" s="14" t="s">
        <v>346</v>
      </c>
      <c r="B367" s="64">
        <v>5690</v>
      </c>
      <c r="C367" s="64">
        <v>5530</v>
      </c>
      <c r="D367" s="4">
        <f t="shared" si="82"/>
        <v>0.97188049209138838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386.2</v>
      </c>
      <c r="O367" s="35">
        <v>342.7</v>
      </c>
      <c r="P367" s="4">
        <f t="shared" si="83"/>
        <v>0.88736406007250124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5" t="s">
        <v>380</v>
      </c>
      <c r="W367" s="5" t="s">
        <v>380</v>
      </c>
      <c r="X367" s="5" t="s">
        <v>380</v>
      </c>
      <c r="Y367" s="5" t="s">
        <v>380</v>
      </c>
      <c r="Z367" s="5">
        <v>1021</v>
      </c>
      <c r="AA367" s="5">
        <v>938</v>
      </c>
      <c r="AB367" s="4">
        <f t="shared" si="84"/>
        <v>0.91870714985308521</v>
      </c>
      <c r="AC367" s="5">
        <v>20</v>
      </c>
      <c r="AD367" s="5" t="s">
        <v>360</v>
      </c>
      <c r="AE367" s="5" t="s">
        <v>360</v>
      </c>
      <c r="AF367" s="5" t="s">
        <v>360</v>
      </c>
      <c r="AG367" s="5" t="s">
        <v>360</v>
      </c>
      <c r="AH367" s="5" t="s">
        <v>360</v>
      </c>
      <c r="AI367" s="5" t="s">
        <v>360</v>
      </c>
      <c r="AJ367" s="5" t="s">
        <v>360</v>
      </c>
      <c r="AK367" s="5" t="s">
        <v>360</v>
      </c>
      <c r="AL367" s="5" t="s">
        <v>360</v>
      </c>
      <c r="AM367" s="5" t="s">
        <v>360</v>
      </c>
      <c r="AN367" s="5" t="s">
        <v>360</v>
      </c>
      <c r="AO367" s="5" t="s">
        <v>360</v>
      </c>
      <c r="AP367" s="43">
        <f t="shared" si="92"/>
        <v>0.91068503686597035</v>
      </c>
      <c r="AQ367" s="44">
        <v>1910</v>
      </c>
      <c r="AR367" s="35">
        <f t="shared" si="85"/>
        <v>1041.8181818181818</v>
      </c>
      <c r="AS367" s="35">
        <f t="shared" si="86"/>
        <v>948.8</v>
      </c>
      <c r="AT367" s="35">
        <f t="shared" si="87"/>
        <v>-93.018181818181802</v>
      </c>
      <c r="AU367" s="35">
        <v>180.4</v>
      </c>
      <c r="AV367" s="35">
        <v>199.3</v>
      </c>
      <c r="AW367" s="35">
        <v>70.5</v>
      </c>
      <c r="AX367" s="35">
        <v>210.9</v>
      </c>
      <c r="AY367" s="35">
        <v>113.8</v>
      </c>
      <c r="AZ367" s="35"/>
      <c r="BA367" s="35">
        <f t="shared" si="88"/>
        <v>173.9</v>
      </c>
      <c r="BB367" s="86"/>
      <c r="BC367" s="35">
        <f t="shared" si="89"/>
        <v>173.9</v>
      </c>
      <c r="BD367" s="35">
        <v>0</v>
      </c>
      <c r="BE367" s="35">
        <f t="shared" si="90"/>
        <v>173.9</v>
      </c>
      <c r="BF367" s="35"/>
      <c r="BG367" s="35">
        <f t="shared" si="91"/>
        <v>173.9</v>
      </c>
      <c r="BH367" s="86"/>
      <c r="BI367" s="86"/>
      <c r="BJ367" s="86"/>
      <c r="BK367" s="86"/>
      <c r="BL367" s="86"/>
      <c r="BM367" s="86"/>
      <c r="BN367" s="35">
        <f t="shared" si="93"/>
        <v>173.9</v>
      </c>
      <c r="BO367" s="70"/>
      <c r="BP367" s="1"/>
      <c r="BQ367" s="1"/>
      <c r="BR367" s="1"/>
      <c r="BS367" s="1"/>
      <c r="BT367" s="1"/>
      <c r="BU367" s="1"/>
      <c r="BV367" s="1"/>
      <c r="BW367" s="1"/>
    </row>
    <row r="368" spans="1:75" s="2" customFormat="1" ht="17.149999999999999" customHeight="1">
      <c r="A368" s="14" t="s">
        <v>347</v>
      </c>
      <c r="B368" s="64">
        <v>0</v>
      </c>
      <c r="C368" s="64">
        <v>0</v>
      </c>
      <c r="D368" s="4">
        <f t="shared" si="82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329.6</v>
      </c>
      <c r="O368" s="35">
        <v>337.8</v>
      </c>
      <c r="P368" s="4">
        <f t="shared" si="83"/>
        <v>1.024878640776699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5" t="s">
        <v>380</v>
      </c>
      <c r="W368" s="5" t="s">
        <v>380</v>
      </c>
      <c r="X368" s="5" t="s">
        <v>380</v>
      </c>
      <c r="Y368" s="5" t="s">
        <v>380</v>
      </c>
      <c r="Z368" s="5">
        <v>79</v>
      </c>
      <c r="AA368" s="5">
        <v>83</v>
      </c>
      <c r="AB368" s="4">
        <f t="shared" si="84"/>
        <v>1.0506329113924051</v>
      </c>
      <c r="AC368" s="5">
        <v>20</v>
      </c>
      <c r="AD368" s="5" t="s">
        <v>360</v>
      </c>
      <c r="AE368" s="5" t="s">
        <v>360</v>
      </c>
      <c r="AF368" s="5" t="s">
        <v>360</v>
      </c>
      <c r="AG368" s="5" t="s">
        <v>360</v>
      </c>
      <c r="AH368" s="5" t="s">
        <v>360</v>
      </c>
      <c r="AI368" s="5" t="s">
        <v>360</v>
      </c>
      <c r="AJ368" s="5" t="s">
        <v>360</v>
      </c>
      <c r="AK368" s="5" t="s">
        <v>360</v>
      </c>
      <c r="AL368" s="5" t="s">
        <v>360</v>
      </c>
      <c r="AM368" s="5" t="s">
        <v>360</v>
      </c>
      <c r="AN368" s="5" t="s">
        <v>360</v>
      </c>
      <c r="AO368" s="5" t="s">
        <v>360</v>
      </c>
      <c r="AP368" s="43">
        <f t="shared" si="92"/>
        <v>1.0377557760845519</v>
      </c>
      <c r="AQ368" s="44">
        <v>1537</v>
      </c>
      <c r="AR368" s="35">
        <f t="shared" si="85"/>
        <v>838.36363636363626</v>
      </c>
      <c r="AS368" s="35">
        <f t="shared" si="86"/>
        <v>870</v>
      </c>
      <c r="AT368" s="35">
        <f t="shared" si="87"/>
        <v>31.63636363636374</v>
      </c>
      <c r="AU368" s="35">
        <v>135.69999999999999</v>
      </c>
      <c r="AV368" s="35">
        <v>101.1</v>
      </c>
      <c r="AW368" s="35">
        <v>197.4</v>
      </c>
      <c r="AX368" s="35">
        <v>142.80000000000001</v>
      </c>
      <c r="AY368" s="35">
        <v>168.9</v>
      </c>
      <c r="AZ368" s="35"/>
      <c r="BA368" s="35">
        <f t="shared" si="88"/>
        <v>124.1</v>
      </c>
      <c r="BB368" s="86"/>
      <c r="BC368" s="35">
        <f t="shared" si="89"/>
        <v>124.1</v>
      </c>
      <c r="BD368" s="35">
        <v>0</v>
      </c>
      <c r="BE368" s="35">
        <f t="shared" si="90"/>
        <v>124.1</v>
      </c>
      <c r="BF368" s="35"/>
      <c r="BG368" s="35">
        <f t="shared" si="91"/>
        <v>124.1</v>
      </c>
      <c r="BH368" s="86"/>
      <c r="BI368" s="86"/>
      <c r="BJ368" s="86"/>
      <c r="BK368" s="86"/>
      <c r="BL368" s="86"/>
      <c r="BM368" s="86"/>
      <c r="BN368" s="35">
        <f t="shared" si="93"/>
        <v>124.1</v>
      </c>
      <c r="BO368" s="70"/>
      <c r="BP368" s="1"/>
      <c r="BQ368" s="1"/>
      <c r="BR368" s="1"/>
      <c r="BS368" s="1"/>
      <c r="BT368" s="1"/>
      <c r="BU368" s="1"/>
      <c r="BV368" s="1"/>
      <c r="BW368" s="1"/>
    </row>
    <row r="369" spans="1:75" s="2" customFormat="1" ht="17.149999999999999" customHeight="1">
      <c r="A369" s="45" t="s">
        <v>348</v>
      </c>
      <c r="B369" s="64">
        <v>8010</v>
      </c>
      <c r="C369" s="64">
        <v>10161.9</v>
      </c>
      <c r="D369" s="4">
        <f t="shared" si="82"/>
        <v>1.2068651685393257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4777.8999999999996</v>
      </c>
      <c r="O369" s="35">
        <v>5901.4</v>
      </c>
      <c r="P369" s="4">
        <f t="shared" si="83"/>
        <v>1.2035145147449715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5" t="s">
        <v>380</v>
      </c>
      <c r="W369" s="5" t="s">
        <v>380</v>
      </c>
      <c r="X369" s="5" t="s">
        <v>380</v>
      </c>
      <c r="Y369" s="5" t="s">
        <v>380</v>
      </c>
      <c r="Z369" s="5">
        <v>17</v>
      </c>
      <c r="AA369" s="5">
        <v>17</v>
      </c>
      <c r="AB369" s="4">
        <f t="shared" si="84"/>
        <v>1</v>
      </c>
      <c r="AC369" s="5">
        <v>20</v>
      </c>
      <c r="AD369" s="5" t="s">
        <v>360</v>
      </c>
      <c r="AE369" s="5" t="s">
        <v>360</v>
      </c>
      <c r="AF369" s="5" t="s">
        <v>360</v>
      </c>
      <c r="AG369" s="5" t="s">
        <v>360</v>
      </c>
      <c r="AH369" s="5" t="s">
        <v>360</v>
      </c>
      <c r="AI369" s="5" t="s">
        <v>360</v>
      </c>
      <c r="AJ369" s="5" t="s">
        <v>360</v>
      </c>
      <c r="AK369" s="5" t="s">
        <v>360</v>
      </c>
      <c r="AL369" s="5" t="s">
        <v>360</v>
      </c>
      <c r="AM369" s="5" t="s">
        <v>360</v>
      </c>
      <c r="AN369" s="5" t="s">
        <v>360</v>
      </c>
      <c r="AO369" s="5" t="s">
        <v>360</v>
      </c>
      <c r="AP369" s="43">
        <f t="shared" si="92"/>
        <v>1.1134359141688013</v>
      </c>
      <c r="AQ369" s="44">
        <v>16</v>
      </c>
      <c r="AR369" s="35">
        <f t="shared" si="85"/>
        <v>8.7272727272727266</v>
      </c>
      <c r="AS369" s="35">
        <f t="shared" si="86"/>
        <v>9.6999999999999993</v>
      </c>
      <c r="AT369" s="35">
        <f t="shared" si="87"/>
        <v>0.97272727272727266</v>
      </c>
      <c r="AU369" s="35">
        <v>1.9</v>
      </c>
      <c r="AV369" s="35">
        <v>0.4</v>
      </c>
      <c r="AW369" s="35">
        <v>0</v>
      </c>
      <c r="AX369" s="35">
        <v>0.3</v>
      </c>
      <c r="AY369" s="35">
        <v>0</v>
      </c>
      <c r="AZ369" s="35">
        <v>4.8</v>
      </c>
      <c r="BA369" s="35">
        <f t="shared" si="88"/>
        <v>2.2999999999999998</v>
      </c>
      <c r="BB369" s="86"/>
      <c r="BC369" s="35">
        <f t="shared" si="89"/>
        <v>2.2999999999999998</v>
      </c>
      <c r="BD369" s="35">
        <v>0</v>
      </c>
      <c r="BE369" s="35">
        <f t="shared" si="90"/>
        <v>2.2999999999999998</v>
      </c>
      <c r="BF369" s="35">
        <f>MIN(BE369,1.5)</f>
        <v>1.5</v>
      </c>
      <c r="BG369" s="35">
        <f t="shared" si="91"/>
        <v>0.8</v>
      </c>
      <c r="BH369" s="86"/>
      <c r="BI369" s="86"/>
      <c r="BJ369" s="86"/>
      <c r="BK369" s="86"/>
      <c r="BL369" s="86"/>
      <c r="BM369" s="86"/>
      <c r="BN369" s="35">
        <f t="shared" si="93"/>
        <v>0.8</v>
      </c>
      <c r="BO369" s="70"/>
      <c r="BP369" s="1"/>
      <c r="BQ369" s="1"/>
      <c r="BR369" s="1"/>
      <c r="BS369" s="1"/>
      <c r="BT369" s="1"/>
      <c r="BU369" s="1"/>
      <c r="BV369" s="1"/>
      <c r="BW369" s="1"/>
    </row>
    <row r="370" spans="1:75" s="2" customFormat="1" ht="17.149999999999999" customHeight="1">
      <c r="A370" s="14" t="s">
        <v>349</v>
      </c>
      <c r="B370" s="64">
        <v>0</v>
      </c>
      <c r="C370" s="64">
        <v>0</v>
      </c>
      <c r="D370" s="4">
        <f t="shared" si="82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136.30000000000001</v>
      </c>
      <c r="O370" s="35">
        <v>139.30000000000001</v>
      </c>
      <c r="P370" s="4">
        <f t="shared" si="83"/>
        <v>1.0220102714600148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5" t="s">
        <v>380</v>
      </c>
      <c r="W370" s="5" t="s">
        <v>380</v>
      </c>
      <c r="X370" s="5" t="s">
        <v>380</v>
      </c>
      <c r="Y370" s="5" t="s">
        <v>380</v>
      </c>
      <c r="Z370" s="5">
        <v>84</v>
      </c>
      <c r="AA370" s="5">
        <v>86</v>
      </c>
      <c r="AB370" s="4">
        <f t="shared" si="84"/>
        <v>1.0238095238095237</v>
      </c>
      <c r="AC370" s="5">
        <v>20</v>
      </c>
      <c r="AD370" s="5" t="s">
        <v>360</v>
      </c>
      <c r="AE370" s="5" t="s">
        <v>360</v>
      </c>
      <c r="AF370" s="5" t="s">
        <v>360</v>
      </c>
      <c r="AG370" s="5" t="s">
        <v>360</v>
      </c>
      <c r="AH370" s="5" t="s">
        <v>360</v>
      </c>
      <c r="AI370" s="5" t="s">
        <v>360</v>
      </c>
      <c r="AJ370" s="5" t="s">
        <v>360</v>
      </c>
      <c r="AK370" s="5" t="s">
        <v>360</v>
      </c>
      <c r="AL370" s="5" t="s">
        <v>360</v>
      </c>
      <c r="AM370" s="5" t="s">
        <v>360</v>
      </c>
      <c r="AN370" s="5" t="s">
        <v>360</v>
      </c>
      <c r="AO370" s="5" t="s">
        <v>360</v>
      </c>
      <c r="AP370" s="43">
        <f t="shared" si="92"/>
        <v>1.0229098976347692</v>
      </c>
      <c r="AQ370" s="44">
        <v>1011</v>
      </c>
      <c r="AR370" s="35">
        <f t="shared" si="85"/>
        <v>551.4545454545455</v>
      </c>
      <c r="AS370" s="35">
        <f t="shared" si="86"/>
        <v>564.1</v>
      </c>
      <c r="AT370" s="35">
        <f t="shared" si="87"/>
        <v>12.645454545454527</v>
      </c>
      <c r="AU370" s="35">
        <v>98.2</v>
      </c>
      <c r="AV370" s="35">
        <v>81.400000000000006</v>
      </c>
      <c r="AW370" s="35">
        <v>113.5</v>
      </c>
      <c r="AX370" s="35">
        <v>83.5</v>
      </c>
      <c r="AY370" s="35">
        <v>98.7</v>
      </c>
      <c r="AZ370" s="35"/>
      <c r="BA370" s="35">
        <f t="shared" si="88"/>
        <v>88.8</v>
      </c>
      <c r="BB370" s="86"/>
      <c r="BC370" s="35">
        <f t="shared" si="89"/>
        <v>88.8</v>
      </c>
      <c r="BD370" s="35">
        <v>0</v>
      </c>
      <c r="BE370" s="35">
        <f t="shared" si="90"/>
        <v>88.8</v>
      </c>
      <c r="BF370" s="35"/>
      <c r="BG370" s="35">
        <f t="shared" si="91"/>
        <v>88.8</v>
      </c>
      <c r="BH370" s="86"/>
      <c r="BI370" s="86"/>
      <c r="BJ370" s="86"/>
      <c r="BK370" s="86"/>
      <c r="BL370" s="86"/>
      <c r="BM370" s="86"/>
      <c r="BN370" s="35">
        <f t="shared" si="93"/>
        <v>88.8</v>
      </c>
      <c r="BO370" s="70"/>
      <c r="BP370" s="1"/>
      <c r="BQ370" s="1"/>
      <c r="BR370" s="1"/>
      <c r="BS370" s="1"/>
      <c r="BT370" s="1"/>
      <c r="BU370" s="1"/>
      <c r="BV370" s="1"/>
      <c r="BW370" s="1"/>
    </row>
    <row r="371" spans="1:75" s="2" customFormat="1" ht="17.149999999999999" customHeight="1">
      <c r="A371" s="14" t="s">
        <v>350</v>
      </c>
      <c r="B371" s="64">
        <v>17410</v>
      </c>
      <c r="C371" s="64">
        <v>19865.8</v>
      </c>
      <c r="D371" s="4">
        <f t="shared" si="82"/>
        <v>1.1410568638713383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1371.5</v>
      </c>
      <c r="O371" s="35">
        <v>1599.7</v>
      </c>
      <c r="P371" s="4">
        <f t="shared" si="83"/>
        <v>1.1663871673350346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5" t="s">
        <v>380</v>
      </c>
      <c r="W371" s="5" t="s">
        <v>380</v>
      </c>
      <c r="X371" s="5" t="s">
        <v>380</v>
      </c>
      <c r="Y371" s="5" t="s">
        <v>380</v>
      </c>
      <c r="Z371" s="5">
        <v>130</v>
      </c>
      <c r="AA371" s="5">
        <v>147</v>
      </c>
      <c r="AB371" s="4">
        <f t="shared" si="84"/>
        <v>1.1307692307692307</v>
      </c>
      <c r="AC371" s="5">
        <v>20</v>
      </c>
      <c r="AD371" s="5" t="s">
        <v>360</v>
      </c>
      <c r="AE371" s="5" t="s">
        <v>360</v>
      </c>
      <c r="AF371" s="5" t="s">
        <v>360</v>
      </c>
      <c r="AG371" s="5" t="s">
        <v>360</v>
      </c>
      <c r="AH371" s="5" t="s">
        <v>360</v>
      </c>
      <c r="AI371" s="5" t="s">
        <v>360</v>
      </c>
      <c r="AJ371" s="5" t="s">
        <v>360</v>
      </c>
      <c r="AK371" s="5" t="s">
        <v>360</v>
      </c>
      <c r="AL371" s="5" t="s">
        <v>360</v>
      </c>
      <c r="AM371" s="5" t="s">
        <v>360</v>
      </c>
      <c r="AN371" s="5" t="s">
        <v>360</v>
      </c>
      <c r="AO371" s="5" t="s">
        <v>360</v>
      </c>
      <c r="AP371" s="43">
        <f t="shared" si="92"/>
        <v>1.1477424951431556</v>
      </c>
      <c r="AQ371" s="44">
        <v>2626</v>
      </c>
      <c r="AR371" s="35">
        <f t="shared" si="85"/>
        <v>1432.3636363636363</v>
      </c>
      <c r="AS371" s="35">
        <f t="shared" si="86"/>
        <v>1644</v>
      </c>
      <c r="AT371" s="35">
        <f t="shared" si="87"/>
        <v>211.63636363636374</v>
      </c>
      <c r="AU371" s="35">
        <v>219.5</v>
      </c>
      <c r="AV371" s="35">
        <v>289.2</v>
      </c>
      <c r="AW371" s="35">
        <v>320.39999999999998</v>
      </c>
      <c r="AX371" s="35">
        <v>185.1</v>
      </c>
      <c r="AY371" s="35">
        <v>190.7</v>
      </c>
      <c r="AZ371" s="35"/>
      <c r="BA371" s="35">
        <f t="shared" si="88"/>
        <v>439.1</v>
      </c>
      <c r="BB371" s="86"/>
      <c r="BC371" s="35">
        <f t="shared" si="89"/>
        <v>439.1</v>
      </c>
      <c r="BD371" s="35">
        <v>0</v>
      </c>
      <c r="BE371" s="35">
        <f t="shared" si="90"/>
        <v>439.1</v>
      </c>
      <c r="BF371" s="35"/>
      <c r="BG371" s="35">
        <f t="shared" si="91"/>
        <v>439.1</v>
      </c>
      <c r="BH371" s="86"/>
      <c r="BI371" s="86"/>
      <c r="BJ371" s="86"/>
      <c r="BK371" s="86"/>
      <c r="BL371" s="86"/>
      <c r="BM371" s="86"/>
      <c r="BN371" s="35">
        <f t="shared" si="93"/>
        <v>439.1</v>
      </c>
      <c r="BO371" s="70"/>
      <c r="BP371" s="1"/>
      <c r="BQ371" s="1"/>
      <c r="BR371" s="1"/>
      <c r="BS371" s="1"/>
      <c r="BT371" s="1"/>
      <c r="BU371" s="1"/>
      <c r="BV371" s="1"/>
      <c r="BW371" s="1"/>
    </row>
    <row r="372" spans="1:75" s="2" customFormat="1" ht="17.149999999999999" customHeight="1">
      <c r="A372" s="14" t="s">
        <v>351</v>
      </c>
      <c r="B372" s="64">
        <v>350</v>
      </c>
      <c r="C372" s="64">
        <v>349.9</v>
      </c>
      <c r="D372" s="4">
        <f t="shared" si="82"/>
        <v>0.99971428571428567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331.9</v>
      </c>
      <c r="O372" s="35">
        <v>590.4</v>
      </c>
      <c r="P372" s="4">
        <f t="shared" si="83"/>
        <v>1.2578849050918952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5" t="s">
        <v>380</v>
      </c>
      <c r="W372" s="5" t="s">
        <v>380</v>
      </c>
      <c r="X372" s="5" t="s">
        <v>380</v>
      </c>
      <c r="Y372" s="5" t="s">
        <v>380</v>
      </c>
      <c r="Z372" s="5">
        <v>257</v>
      </c>
      <c r="AA372" s="5">
        <v>257</v>
      </c>
      <c r="AB372" s="4">
        <f t="shared" si="84"/>
        <v>1</v>
      </c>
      <c r="AC372" s="5">
        <v>20</v>
      </c>
      <c r="AD372" s="5" t="s">
        <v>360</v>
      </c>
      <c r="AE372" s="5" t="s">
        <v>360</v>
      </c>
      <c r="AF372" s="5" t="s">
        <v>360</v>
      </c>
      <c r="AG372" s="5" t="s">
        <v>360</v>
      </c>
      <c r="AH372" s="5" t="s">
        <v>360</v>
      </c>
      <c r="AI372" s="5" t="s">
        <v>360</v>
      </c>
      <c r="AJ372" s="5" t="s">
        <v>360</v>
      </c>
      <c r="AK372" s="5" t="s">
        <v>360</v>
      </c>
      <c r="AL372" s="5" t="s">
        <v>360</v>
      </c>
      <c r="AM372" s="5" t="s">
        <v>360</v>
      </c>
      <c r="AN372" s="5" t="s">
        <v>360</v>
      </c>
      <c r="AO372" s="5" t="s">
        <v>360</v>
      </c>
      <c r="AP372" s="43">
        <f t="shared" si="92"/>
        <v>1.1145837673424297</v>
      </c>
      <c r="AQ372" s="44">
        <v>2608</v>
      </c>
      <c r="AR372" s="35">
        <f t="shared" si="85"/>
        <v>1422.5454545454545</v>
      </c>
      <c r="AS372" s="35">
        <f t="shared" si="86"/>
        <v>1585.5</v>
      </c>
      <c r="AT372" s="35">
        <f t="shared" si="87"/>
        <v>162.9545454545455</v>
      </c>
      <c r="AU372" s="35">
        <v>276.89999999999998</v>
      </c>
      <c r="AV372" s="35">
        <v>256.39999999999998</v>
      </c>
      <c r="AW372" s="35">
        <v>224.4</v>
      </c>
      <c r="AX372" s="35">
        <v>253.7</v>
      </c>
      <c r="AY372" s="35">
        <v>166.7</v>
      </c>
      <c r="AZ372" s="35">
        <v>2</v>
      </c>
      <c r="BA372" s="35">
        <f t="shared" si="88"/>
        <v>405.4</v>
      </c>
      <c r="BB372" s="86"/>
      <c r="BC372" s="35">
        <f t="shared" si="89"/>
        <v>405.4</v>
      </c>
      <c r="BD372" s="35">
        <v>0</v>
      </c>
      <c r="BE372" s="35">
        <f t="shared" si="90"/>
        <v>405.4</v>
      </c>
      <c r="BF372" s="35"/>
      <c r="BG372" s="35">
        <f t="shared" si="91"/>
        <v>405.4</v>
      </c>
      <c r="BH372" s="86"/>
      <c r="BI372" s="86"/>
      <c r="BJ372" s="86"/>
      <c r="BK372" s="86"/>
      <c r="BL372" s="86"/>
      <c r="BM372" s="86"/>
      <c r="BN372" s="35">
        <f t="shared" si="93"/>
        <v>405.4</v>
      </c>
      <c r="BO372" s="70"/>
      <c r="BP372" s="1"/>
      <c r="BQ372" s="1"/>
      <c r="BR372" s="1"/>
      <c r="BS372" s="1"/>
      <c r="BT372" s="1"/>
      <c r="BU372" s="1"/>
      <c r="BV372" s="1"/>
      <c r="BW372" s="1"/>
    </row>
    <row r="373" spans="1:75" s="2" customFormat="1" ht="17.149999999999999" customHeight="1">
      <c r="A373" s="14" t="s">
        <v>352</v>
      </c>
      <c r="B373" s="64">
        <v>0</v>
      </c>
      <c r="C373" s="64">
        <v>0</v>
      </c>
      <c r="D373" s="4">
        <f t="shared" si="82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626.6</v>
      </c>
      <c r="O373" s="35">
        <v>306.5</v>
      </c>
      <c r="P373" s="4">
        <f t="shared" si="83"/>
        <v>0.48914778167890199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5" t="s">
        <v>380</v>
      </c>
      <c r="W373" s="5" t="s">
        <v>380</v>
      </c>
      <c r="X373" s="5" t="s">
        <v>380</v>
      </c>
      <c r="Y373" s="5" t="s">
        <v>380</v>
      </c>
      <c r="Z373" s="5">
        <v>52</v>
      </c>
      <c r="AA373" s="5">
        <v>52</v>
      </c>
      <c r="AB373" s="4">
        <f t="shared" si="84"/>
        <v>1</v>
      </c>
      <c r="AC373" s="5">
        <v>20</v>
      </c>
      <c r="AD373" s="5" t="s">
        <v>360</v>
      </c>
      <c r="AE373" s="5" t="s">
        <v>360</v>
      </c>
      <c r="AF373" s="5" t="s">
        <v>360</v>
      </c>
      <c r="AG373" s="5" t="s">
        <v>360</v>
      </c>
      <c r="AH373" s="5" t="s">
        <v>360</v>
      </c>
      <c r="AI373" s="5" t="s">
        <v>360</v>
      </c>
      <c r="AJ373" s="5" t="s">
        <v>360</v>
      </c>
      <c r="AK373" s="5" t="s">
        <v>360</v>
      </c>
      <c r="AL373" s="5" t="s">
        <v>360</v>
      </c>
      <c r="AM373" s="5" t="s">
        <v>360</v>
      </c>
      <c r="AN373" s="5" t="s">
        <v>360</v>
      </c>
      <c r="AO373" s="5" t="s">
        <v>360</v>
      </c>
      <c r="AP373" s="43">
        <f t="shared" si="92"/>
        <v>0.74457389083945102</v>
      </c>
      <c r="AQ373" s="44">
        <v>1031</v>
      </c>
      <c r="AR373" s="35">
        <f t="shared" si="85"/>
        <v>562.36363636363637</v>
      </c>
      <c r="AS373" s="35">
        <f t="shared" si="86"/>
        <v>418.7</v>
      </c>
      <c r="AT373" s="35">
        <f t="shared" si="87"/>
        <v>-143.66363636363639</v>
      </c>
      <c r="AU373" s="35">
        <v>114.5</v>
      </c>
      <c r="AV373" s="35">
        <v>108.3</v>
      </c>
      <c r="AW373" s="35">
        <v>67.7</v>
      </c>
      <c r="AX373" s="35">
        <v>76.8</v>
      </c>
      <c r="AY373" s="35">
        <v>56.4</v>
      </c>
      <c r="AZ373" s="35"/>
      <c r="BA373" s="35">
        <f t="shared" si="88"/>
        <v>-5</v>
      </c>
      <c r="BB373" s="86"/>
      <c r="BC373" s="35">
        <f t="shared" si="89"/>
        <v>0</v>
      </c>
      <c r="BD373" s="35">
        <v>0</v>
      </c>
      <c r="BE373" s="35">
        <f t="shared" si="90"/>
        <v>0</v>
      </c>
      <c r="BF373" s="35"/>
      <c r="BG373" s="35">
        <f t="shared" si="91"/>
        <v>0</v>
      </c>
      <c r="BH373" s="86"/>
      <c r="BI373" s="86"/>
      <c r="BJ373" s="86"/>
      <c r="BK373" s="86"/>
      <c r="BL373" s="86"/>
      <c r="BM373" s="86"/>
      <c r="BN373" s="35">
        <f t="shared" si="93"/>
        <v>0</v>
      </c>
      <c r="BO373" s="70"/>
      <c r="BP373" s="1"/>
      <c r="BQ373" s="1"/>
      <c r="BR373" s="1"/>
      <c r="BS373" s="1"/>
      <c r="BT373" s="1"/>
      <c r="BU373" s="1"/>
      <c r="BV373" s="1"/>
      <c r="BW373" s="1"/>
    </row>
    <row r="374" spans="1:75" s="2" customFormat="1" ht="17.149999999999999" customHeight="1">
      <c r="A374" s="14" t="s">
        <v>353</v>
      </c>
      <c r="B374" s="64">
        <v>0</v>
      </c>
      <c r="C374" s="64">
        <v>0</v>
      </c>
      <c r="D374" s="4">
        <f t="shared" si="82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249.3</v>
      </c>
      <c r="O374" s="35">
        <v>182.7</v>
      </c>
      <c r="P374" s="4">
        <f t="shared" si="83"/>
        <v>0.73285198555956665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5" t="s">
        <v>380</v>
      </c>
      <c r="W374" s="5" t="s">
        <v>380</v>
      </c>
      <c r="X374" s="5" t="s">
        <v>380</v>
      </c>
      <c r="Y374" s="5" t="s">
        <v>380</v>
      </c>
      <c r="Z374" s="5">
        <v>56</v>
      </c>
      <c r="AA374" s="5">
        <v>58</v>
      </c>
      <c r="AB374" s="4">
        <f t="shared" si="84"/>
        <v>1.0357142857142858</v>
      </c>
      <c r="AC374" s="5">
        <v>20</v>
      </c>
      <c r="AD374" s="5" t="s">
        <v>360</v>
      </c>
      <c r="AE374" s="5" t="s">
        <v>360</v>
      </c>
      <c r="AF374" s="5" t="s">
        <v>360</v>
      </c>
      <c r="AG374" s="5" t="s">
        <v>360</v>
      </c>
      <c r="AH374" s="5" t="s">
        <v>360</v>
      </c>
      <c r="AI374" s="5" t="s">
        <v>360</v>
      </c>
      <c r="AJ374" s="5" t="s">
        <v>360</v>
      </c>
      <c r="AK374" s="5" t="s">
        <v>360</v>
      </c>
      <c r="AL374" s="5" t="s">
        <v>360</v>
      </c>
      <c r="AM374" s="5" t="s">
        <v>360</v>
      </c>
      <c r="AN374" s="5" t="s">
        <v>360</v>
      </c>
      <c r="AO374" s="5" t="s">
        <v>360</v>
      </c>
      <c r="AP374" s="43">
        <f t="shared" si="92"/>
        <v>0.88428313563692618</v>
      </c>
      <c r="AQ374" s="44">
        <v>1336</v>
      </c>
      <c r="AR374" s="35">
        <f t="shared" si="85"/>
        <v>728.72727272727275</v>
      </c>
      <c r="AS374" s="35">
        <f t="shared" si="86"/>
        <v>644.4</v>
      </c>
      <c r="AT374" s="35">
        <f t="shared" si="87"/>
        <v>-84.327272727272771</v>
      </c>
      <c r="AU374" s="35">
        <v>126.9</v>
      </c>
      <c r="AV374" s="35">
        <v>26</v>
      </c>
      <c r="AW374" s="35">
        <v>100.3</v>
      </c>
      <c r="AX374" s="35">
        <v>103.2</v>
      </c>
      <c r="AY374" s="35">
        <v>118.2</v>
      </c>
      <c r="AZ374" s="35"/>
      <c r="BA374" s="35">
        <f t="shared" si="88"/>
        <v>169.8</v>
      </c>
      <c r="BB374" s="86"/>
      <c r="BC374" s="35">
        <f t="shared" si="89"/>
        <v>169.8</v>
      </c>
      <c r="BD374" s="35">
        <v>0</v>
      </c>
      <c r="BE374" s="35">
        <f t="shared" si="90"/>
        <v>169.8</v>
      </c>
      <c r="BF374" s="35"/>
      <c r="BG374" s="35">
        <f t="shared" si="91"/>
        <v>169.8</v>
      </c>
      <c r="BH374" s="86"/>
      <c r="BI374" s="86"/>
      <c r="BJ374" s="86"/>
      <c r="BK374" s="86"/>
      <c r="BL374" s="86"/>
      <c r="BM374" s="86"/>
      <c r="BN374" s="35">
        <f t="shared" si="93"/>
        <v>169.8</v>
      </c>
      <c r="BO374" s="70"/>
      <c r="BP374" s="1"/>
      <c r="BQ374" s="1"/>
      <c r="BR374" s="1"/>
      <c r="BS374" s="1"/>
      <c r="BT374" s="1"/>
      <c r="BU374" s="1"/>
      <c r="BV374" s="1"/>
      <c r="BW374" s="1"/>
    </row>
    <row r="375" spans="1:75" s="2" customFormat="1" ht="17.149999999999999" customHeight="1">
      <c r="A375" s="14" t="s">
        <v>354</v>
      </c>
      <c r="B375" s="64">
        <v>0</v>
      </c>
      <c r="C375" s="64">
        <v>0</v>
      </c>
      <c r="D375" s="4">
        <f t="shared" si="82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261.8</v>
      </c>
      <c r="O375" s="35">
        <v>208.4</v>
      </c>
      <c r="P375" s="4">
        <f t="shared" si="83"/>
        <v>0.79602750190985483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5" t="s">
        <v>380</v>
      </c>
      <c r="W375" s="5" t="s">
        <v>380</v>
      </c>
      <c r="X375" s="5" t="s">
        <v>380</v>
      </c>
      <c r="Y375" s="5" t="s">
        <v>380</v>
      </c>
      <c r="Z375" s="5">
        <v>97</v>
      </c>
      <c r="AA375" s="5">
        <v>100</v>
      </c>
      <c r="AB375" s="4">
        <f t="shared" si="84"/>
        <v>1.0309278350515463</v>
      </c>
      <c r="AC375" s="5">
        <v>20</v>
      </c>
      <c r="AD375" s="5" t="s">
        <v>360</v>
      </c>
      <c r="AE375" s="5" t="s">
        <v>360</v>
      </c>
      <c r="AF375" s="5" t="s">
        <v>360</v>
      </c>
      <c r="AG375" s="5" t="s">
        <v>360</v>
      </c>
      <c r="AH375" s="5" t="s">
        <v>360</v>
      </c>
      <c r="AI375" s="5" t="s">
        <v>360</v>
      </c>
      <c r="AJ375" s="5" t="s">
        <v>360</v>
      </c>
      <c r="AK375" s="5" t="s">
        <v>360</v>
      </c>
      <c r="AL375" s="5" t="s">
        <v>360</v>
      </c>
      <c r="AM375" s="5" t="s">
        <v>360</v>
      </c>
      <c r="AN375" s="5" t="s">
        <v>360</v>
      </c>
      <c r="AO375" s="5" t="s">
        <v>360</v>
      </c>
      <c r="AP375" s="43">
        <f t="shared" si="92"/>
        <v>0.91347766848070044</v>
      </c>
      <c r="AQ375" s="44">
        <v>1987</v>
      </c>
      <c r="AR375" s="35">
        <f>AQ375/11*6</f>
        <v>1083.8181818181818</v>
      </c>
      <c r="AS375" s="35">
        <f t="shared" si="86"/>
        <v>990</v>
      </c>
      <c r="AT375" s="35">
        <f t="shared" si="87"/>
        <v>-93.818181818181756</v>
      </c>
      <c r="AU375" s="35">
        <v>45.3</v>
      </c>
      <c r="AV375" s="35">
        <v>222</v>
      </c>
      <c r="AW375" s="35">
        <v>322.89999999999998</v>
      </c>
      <c r="AX375" s="35">
        <v>209.4</v>
      </c>
      <c r="AY375" s="35">
        <v>169.4</v>
      </c>
      <c r="AZ375" s="35"/>
      <c r="BA375" s="35">
        <f t="shared" si="88"/>
        <v>21</v>
      </c>
      <c r="BB375" s="86"/>
      <c r="BC375" s="35">
        <f t="shared" si="89"/>
        <v>21</v>
      </c>
      <c r="BD375" s="35">
        <v>0</v>
      </c>
      <c r="BE375" s="35">
        <f t="shared" si="90"/>
        <v>21</v>
      </c>
      <c r="BF375" s="35"/>
      <c r="BG375" s="35">
        <f t="shared" si="91"/>
        <v>21</v>
      </c>
      <c r="BH375" s="86"/>
      <c r="BI375" s="86"/>
      <c r="BJ375" s="86"/>
      <c r="BK375" s="86"/>
      <c r="BL375" s="86"/>
      <c r="BM375" s="86"/>
      <c r="BN375" s="35">
        <f t="shared" si="93"/>
        <v>21</v>
      </c>
      <c r="BO375" s="70"/>
      <c r="BP375" s="1"/>
      <c r="BQ375" s="1"/>
      <c r="BR375" s="1"/>
      <c r="BS375" s="1"/>
      <c r="BT375" s="1"/>
      <c r="BU375" s="1"/>
      <c r="BV375" s="1"/>
      <c r="BW375" s="1"/>
    </row>
    <row r="376" spans="1:75" s="2" customFormat="1" ht="17.149999999999999" customHeight="1">
      <c r="A376" s="14" t="s">
        <v>355</v>
      </c>
      <c r="B376" s="64">
        <v>0</v>
      </c>
      <c r="C376" s="64">
        <v>0</v>
      </c>
      <c r="D376" s="4">
        <f t="shared" si="82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250.7</v>
      </c>
      <c r="O376" s="35">
        <v>141.30000000000001</v>
      </c>
      <c r="P376" s="4">
        <f t="shared" si="83"/>
        <v>0.56362185879537308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5" t="s">
        <v>380</v>
      </c>
      <c r="W376" s="5" t="s">
        <v>380</v>
      </c>
      <c r="X376" s="5" t="s">
        <v>380</v>
      </c>
      <c r="Y376" s="5" t="s">
        <v>380</v>
      </c>
      <c r="Z376" s="5">
        <v>310</v>
      </c>
      <c r="AA376" s="5">
        <v>310</v>
      </c>
      <c r="AB376" s="4">
        <f t="shared" si="84"/>
        <v>1</v>
      </c>
      <c r="AC376" s="5">
        <v>20</v>
      </c>
      <c r="AD376" s="5" t="s">
        <v>360</v>
      </c>
      <c r="AE376" s="5" t="s">
        <v>360</v>
      </c>
      <c r="AF376" s="5" t="s">
        <v>360</v>
      </c>
      <c r="AG376" s="5" t="s">
        <v>360</v>
      </c>
      <c r="AH376" s="5" t="s">
        <v>360</v>
      </c>
      <c r="AI376" s="5" t="s">
        <v>360</v>
      </c>
      <c r="AJ376" s="5" t="s">
        <v>360</v>
      </c>
      <c r="AK376" s="5" t="s">
        <v>360</v>
      </c>
      <c r="AL376" s="5" t="s">
        <v>360</v>
      </c>
      <c r="AM376" s="5" t="s">
        <v>360</v>
      </c>
      <c r="AN376" s="5" t="s">
        <v>360</v>
      </c>
      <c r="AO376" s="5" t="s">
        <v>360</v>
      </c>
      <c r="AP376" s="43">
        <f t="shared" si="92"/>
        <v>0.78181092939768659</v>
      </c>
      <c r="AQ376" s="44">
        <v>1685</v>
      </c>
      <c r="AR376" s="35">
        <f t="shared" si="85"/>
        <v>919.09090909090912</v>
      </c>
      <c r="AS376" s="35">
        <f t="shared" si="86"/>
        <v>718.6</v>
      </c>
      <c r="AT376" s="35">
        <f t="shared" si="87"/>
        <v>-200.4909090909091</v>
      </c>
      <c r="AU376" s="35">
        <v>190</v>
      </c>
      <c r="AV376" s="35">
        <v>21.2</v>
      </c>
      <c r="AW376" s="35">
        <v>148.6</v>
      </c>
      <c r="AX376" s="35">
        <v>137.80000000000001</v>
      </c>
      <c r="AY376" s="35">
        <v>185.9</v>
      </c>
      <c r="AZ376" s="35"/>
      <c r="BA376" s="35">
        <f t="shared" si="88"/>
        <v>35.1</v>
      </c>
      <c r="BB376" s="86"/>
      <c r="BC376" s="35">
        <f t="shared" si="89"/>
        <v>35.1</v>
      </c>
      <c r="BD376" s="35">
        <v>0</v>
      </c>
      <c r="BE376" s="35">
        <f t="shared" si="90"/>
        <v>35.1</v>
      </c>
      <c r="BF376" s="35"/>
      <c r="BG376" s="35">
        <f t="shared" si="91"/>
        <v>35.1</v>
      </c>
      <c r="BH376" s="86"/>
      <c r="BI376" s="86"/>
      <c r="BJ376" s="86"/>
      <c r="BK376" s="86"/>
      <c r="BL376" s="86"/>
      <c r="BM376" s="86"/>
      <c r="BN376" s="35">
        <f t="shared" si="93"/>
        <v>35.1</v>
      </c>
      <c r="BO376" s="70"/>
      <c r="BP376" s="1"/>
      <c r="BQ376" s="1"/>
      <c r="BR376" s="1"/>
      <c r="BS376" s="1"/>
      <c r="BT376" s="1"/>
      <c r="BU376" s="1"/>
      <c r="BV376" s="1"/>
      <c r="BW376" s="1"/>
    </row>
    <row r="377" spans="1:75" s="2" customFormat="1" ht="17.149999999999999" customHeight="1">
      <c r="A377" s="14" t="s">
        <v>356</v>
      </c>
      <c r="B377" s="64">
        <v>9400</v>
      </c>
      <c r="C377" s="64">
        <v>9509</v>
      </c>
      <c r="D377" s="4">
        <f t="shared" ref="D377" si="94">IF(E377=0,0,IF(B377=0,1,IF(C377&lt;0,0,IF(C377/B377&gt;1.2,IF((C377/B377-1.2)*0.1+1.2&gt;1.3,1.3,(C377/B377-1.2)*0.1+1.2),C377/B377))))</f>
        <v>1.011595744680851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760.2</v>
      </c>
      <c r="O377" s="35">
        <v>641.9</v>
      </c>
      <c r="P377" s="4">
        <f t="shared" ref="P377:P378" si="95">IF(Q377=0,0,IF(N377=0,1,IF(O377&lt;0,0,IF(O377/N377&gt;1.2,IF((O377/N377-1.2)*0.1+1.2&gt;1.3,1.3,(O377/N377-1.2)*0.1+1.2),O377/N377))))</f>
        <v>0.84438305709023931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5" t="s">
        <v>380</v>
      </c>
      <c r="W377" s="5" t="s">
        <v>380</v>
      </c>
      <c r="X377" s="5" t="s">
        <v>380</v>
      </c>
      <c r="Y377" s="5" t="s">
        <v>380</v>
      </c>
      <c r="Z377" s="5">
        <v>70</v>
      </c>
      <c r="AA377" s="5">
        <v>66</v>
      </c>
      <c r="AB377" s="4">
        <f t="shared" ref="AB377:AB378" si="96">IF(AC377=0,0,IF(Z377=0,1,IF(AA377&lt;0,0,IF(AA377/Z377&gt;1.2,IF((AA377/Z377-1.2)*0.1+1.2&gt;1.3,1.3,(AA377/Z377-1.2)*0.1+1.2),AA377/Z377))))</f>
        <v>0.94285714285714284</v>
      </c>
      <c r="AC377" s="5">
        <v>20</v>
      </c>
      <c r="AD377" s="5" t="s">
        <v>360</v>
      </c>
      <c r="AE377" s="5" t="s">
        <v>360</v>
      </c>
      <c r="AF377" s="5" t="s">
        <v>360</v>
      </c>
      <c r="AG377" s="5" t="s">
        <v>360</v>
      </c>
      <c r="AH377" s="5" t="s">
        <v>360</v>
      </c>
      <c r="AI377" s="5" t="s">
        <v>360</v>
      </c>
      <c r="AJ377" s="5" t="s">
        <v>360</v>
      </c>
      <c r="AK377" s="5" t="s">
        <v>360</v>
      </c>
      <c r="AL377" s="5" t="s">
        <v>360</v>
      </c>
      <c r="AM377" s="5" t="s">
        <v>360</v>
      </c>
      <c r="AN377" s="5" t="s">
        <v>360</v>
      </c>
      <c r="AO377" s="5" t="s">
        <v>360</v>
      </c>
      <c r="AP377" s="43">
        <f t="shared" si="92"/>
        <v>0.9067285049411532</v>
      </c>
      <c r="AQ377" s="44">
        <v>1400</v>
      </c>
      <c r="AR377" s="35">
        <f t="shared" ref="AR377" si="97">AQ377/11*6</f>
        <v>763.63636363636363</v>
      </c>
      <c r="AS377" s="35">
        <f t="shared" ref="AS377:AS378" si="98">ROUND(AP377*AR377,1)</f>
        <v>692.4</v>
      </c>
      <c r="AT377" s="35">
        <f t="shared" ref="AT377:AT378" si="99">AS377-AR377</f>
        <v>-71.236363636363649</v>
      </c>
      <c r="AU377" s="35">
        <v>153.30000000000001</v>
      </c>
      <c r="AV377" s="35">
        <v>39.299999999999997</v>
      </c>
      <c r="AW377" s="35">
        <v>141.1</v>
      </c>
      <c r="AX377" s="35">
        <v>129</v>
      </c>
      <c r="AY377" s="35">
        <v>102</v>
      </c>
      <c r="AZ377" s="35">
        <v>44.9</v>
      </c>
      <c r="BA377" s="35">
        <f t="shared" ref="BA377:BA378" si="100">ROUND(AS377-SUM(AU377:AZ377),1)</f>
        <v>82.8</v>
      </c>
      <c r="BB377" s="86"/>
      <c r="BC377" s="35">
        <f t="shared" ref="BC377:BC378" si="101">IF(OR(BA377&lt;0,BB377="+"),0,BA377)</f>
        <v>82.8</v>
      </c>
      <c r="BD377" s="35">
        <v>0</v>
      </c>
      <c r="BE377" s="35">
        <f t="shared" ref="BE377:BE378" si="102">ROUND(BC377+BD377,1)</f>
        <v>82.8</v>
      </c>
      <c r="BF377" s="35"/>
      <c r="BG377" s="35">
        <f t="shared" ref="BG377:BG378" si="103">IF((BE377-BF377)&gt;0,ROUND(BE377-BF377,1),0)</f>
        <v>82.8</v>
      </c>
      <c r="BH377" s="86"/>
      <c r="BI377" s="86"/>
      <c r="BJ377" s="86"/>
      <c r="BK377" s="86"/>
      <c r="BL377" s="86"/>
      <c r="BM377" s="86"/>
      <c r="BN377" s="35">
        <f t="shared" si="93"/>
        <v>82.8</v>
      </c>
      <c r="BO377" s="70"/>
      <c r="BP377" s="1"/>
      <c r="BQ377" s="1"/>
      <c r="BR377" s="1"/>
      <c r="BS377" s="1"/>
      <c r="BT377" s="1"/>
      <c r="BU377" s="1"/>
      <c r="BV377" s="1"/>
      <c r="BW377" s="1"/>
    </row>
    <row r="378" spans="1:75" s="2" customFormat="1" ht="17.149999999999999" customHeight="1">
      <c r="A378" s="14" t="s">
        <v>357</v>
      </c>
      <c r="B378" s="64">
        <v>59870</v>
      </c>
      <c r="C378" s="64">
        <v>60181.9</v>
      </c>
      <c r="D378" s="4">
        <f>IF(E378=0,0,IF(B378=0,1,IF(C378&lt;0,0,IF(C378/B378&gt;1.2,IF((C378/B378-1.2)*0.1+1.2&gt;1.3,1.3,(C378/B378-1.2)*0.1+1.2),C378/B378))))</f>
        <v>1.0052096208451646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4385.8</v>
      </c>
      <c r="O378" s="35">
        <v>3325.7</v>
      </c>
      <c r="P378" s="4">
        <f t="shared" si="95"/>
        <v>0.75828811163299736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5" t="s">
        <v>380</v>
      </c>
      <c r="W378" s="5" t="s">
        <v>380</v>
      </c>
      <c r="X378" s="5" t="s">
        <v>380</v>
      </c>
      <c r="Y378" s="5" t="s">
        <v>380</v>
      </c>
      <c r="Z378" s="5">
        <v>56</v>
      </c>
      <c r="AA378" s="5">
        <v>64</v>
      </c>
      <c r="AB378" s="4">
        <f t="shared" si="96"/>
        <v>1.1428571428571428</v>
      </c>
      <c r="AC378" s="5">
        <v>20</v>
      </c>
      <c r="AD378" s="5" t="s">
        <v>360</v>
      </c>
      <c r="AE378" s="5" t="s">
        <v>360</v>
      </c>
      <c r="AF378" s="5" t="s">
        <v>360</v>
      </c>
      <c r="AG378" s="5" t="s">
        <v>360</v>
      </c>
      <c r="AH378" s="5" t="s">
        <v>360</v>
      </c>
      <c r="AI378" s="5" t="s">
        <v>360</v>
      </c>
      <c r="AJ378" s="5" t="s">
        <v>360</v>
      </c>
      <c r="AK378" s="5" t="s">
        <v>360</v>
      </c>
      <c r="AL378" s="5" t="s">
        <v>360</v>
      </c>
      <c r="AM378" s="5" t="s">
        <v>360</v>
      </c>
      <c r="AN378" s="5" t="s">
        <v>360</v>
      </c>
      <c r="AO378" s="5" t="s">
        <v>360</v>
      </c>
      <c r="AP378" s="43">
        <f t="shared" ref="AP378" si="104">(D378*E378+P378*Q378+AB378*AC378)/(E378+Q378+AC378)</f>
        <v>0.95664340431174721</v>
      </c>
      <c r="AQ378" s="44">
        <v>1036</v>
      </c>
      <c r="AR378" s="35">
        <f>AQ378/11*6</f>
        <v>565.09090909090912</v>
      </c>
      <c r="AS378" s="35">
        <f t="shared" si="98"/>
        <v>540.6</v>
      </c>
      <c r="AT378" s="35">
        <f t="shared" si="99"/>
        <v>-24.490909090909099</v>
      </c>
      <c r="AU378" s="35">
        <v>85.3</v>
      </c>
      <c r="AV378" s="35">
        <v>71.5</v>
      </c>
      <c r="AW378" s="35">
        <v>104.9</v>
      </c>
      <c r="AX378" s="35">
        <v>110.8</v>
      </c>
      <c r="AY378" s="35">
        <v>80.7</v>
      </c>
      <c r="AZ378" s="35"/>
      <c r="BA378" s="35">
        <f t="shared" si="100"/>
        <v>87.4</v>
      </c>
      <c r="BB378" s="86"/>
      <c r="BC378" s="35">
        <f t="shared" si="101"/>
        <v>87.4</v>
      </c>
      <c r="BD378" s="35">
        <v>0</v>
      </c>
      <c r="BE378" s="35">
        <f t="shared" si="102"/>
        <v>87.4</v>
      </c>
      <c r="BF378" s="35"/>
      <c r="BG378" s="35">
        <f t="shared" si="103"/>
        <v>87.4</v>
      </c>
      <c r="BH378" s="86"/>
      <c r="BI378" s="86"/>
      <c r="BJ378" s="86"/>
      <c r="BK378" s="86"/>
      <c r="BL378" s="86"/>
      <c r="BM378" s="86"/>
      <c r="BN378" s="35">
        <f t="shared" si="93"/>
        <v>87.4</v>
      </c>
      <c r="BO378" s="70"/>
      <c r="BP378" s="1"/>
      <c r="BQ378" s="1"/>
      <c r="BR378" s="1"/>
      <c r="BS378" s="1"/>
      <c r="BT378" s="1"/>
      <c r="BU378" s="1"/>
      <c r="BV378" s="1"/>
      <c r="BW378" s="1"/>
    </row>
    <row r="379" spans="1:75" s="40" customFormat="1" ht="17.149999999999999" customHeight="1">
      <c r="A379" s="39" t="s">
        <v>367</v>
      </c>
      <c r="B379" s="41">
        <f>B6+B27</f>
        <v>467562548</v>
      </c>
      <c r="C379" s="41">
        <f>C6+C27</f>
        <v>482090666</v>
      </c>
      <c r="D379" s="42">
        <f>IF(C379/B379&gt;1.2,IF((C379/B379-1.2)*0.1+1.2&gt;1.3,1.3,(C379/B379-1.2)*0.1+1.2),C379/B379)</f>
        <v>1.0310720310301671</v>
      </c>
      <c r="E379" s="39"/>
      <c r="F379" s="39"/>
      <c r="G379" s="39"/>
      <c r="H379" s="39"/>
      <c r="I379" s="39"/>
      <c r="J379" s="41">
        <f>J6+J27</f>
        <v>21100</v>
      </c>
      <c r="K379" s="41">
        <f>K6+K27</f>
        <v>18825</v>
      </c>
      <c r="L379" s="42">
        <f>IF(J379/K379&gt;1.2,IF((J379/K379-1.2)*0.1+1.2&gt;1.3,1.3,(J379/K379-1.2)*0.1+1.2),J379/K379)</f>
        <v>1.1208499335989375</v>
      </c>
      <c r="M379" s="39"/>
      <c r="N379" s="41">
        <f>N6+N27</f>
        <v>13457722</v>
      </c>
      <c r="O379" s="41">
        <f>O6+O27</f>
        <v>13104135.5</v>
      </c>
      <c r="P379" s="42">
        <f>IF(O379/N379&gt;1.2,IF((O379/N379-1.2)*0.1+1.2&gt;1.3,1.3,(O379/N379-1.2)*0.1+1.2),O379/N379)</f>
        <v>0.97372612541706538</v>
      </c>
      <c r="Q379" s="39"/>
      <c r="R379" s="41">
        <f>R17</f>
        <v>143292.20000000001</v>
      </c>
      <c r="S379" s="41">
        <f>S17</f>
        <v>188671.3</v>
      </c>
      <c r="T379" s="42">
        <f>IF(S379/R379&gt;1.2,IF((S379/R379-1.2)*0.1+1.2&gt;1.3,1.3,(S379/R379-1.2)*0.1+1.2),S379/R379)</f>
        <v>1.2116689254544211</v>
      </c>
      <c r="U379" s="39"/>
      <c r="V379" s="39"/>
      <c r="W379" s="39"/>
      <c r="X379" s="39"/>
      <c r="Y379" s="39"/>
      <c r="Z379" s="61">
        <f>Z27</f>
        <v>107266</v>
      </c>
      <c r="AA379" s="61">
        <f>AA27</f>
        <v>109015</v>
      </c>
      <c r="AB379" s="42">
        <f>IF(AA379/Z379&gt;1.2,IF((AA379/Z379-1.2)*0.1+1.2&gt;1.3,1.3,(AA379/Z379-1.2)*0.1+1.2),AA379/Z379)</f>
        <v>1.0163052598213786</v>
      </c>
      <c r="AC379" s="39"/>
      <c r="AD379" s="61">
        <f>AD27</f>
        <v>213606.2</v>
      </c>
      <c r="AE379" s="61">
        <f>AE27</f>
        <v>226912.19999999992</v>
      </c>
      <c r="AF379" s="42">
        <f>IF(AE379/AD379&gt;1.2,IF((AE379/AD379-1.2)*0.1+1.2&gt;1.3,1.3,(AE379/AD379-1.2)*0.1+1.2),AE379/AD379)</f>
        <v>1.0622921993837253</v>
      </c>
      <c r="AG379" s="39"/>
      <c r="AH379" s="61">
        <f>AH27</f>
        <v>65263.399999999994</v>
      </c>
      <c r="AI379" s="61">
        <f>AI27</f>
        <v>70023.899999999994</v>
      </c>
      <c r="AJ379" s="42">
        <f>IF(AI379/AH379&gt;1.2,IF((AI379/AH379-1.2)*0.1+1.2&gt;1.3,1.3,(AI379/AH379-1.2)*0.1+1.2),AI379/AH379)</f>
        <v>1.0729428745667557</v>
      </c>
      <c r="AK379" s="39"/>
      <c r="AL379" s="39"/>
      <c r="AM379" s="39"/>
      <c r="AN379" s="39"/>
      <c r="AO379" s="39"/>
      <c r="AP379" s="39"/>
      <c r="AQ379" s="61">
        <f>SUM(AQ7:AQ378)-AQ17-AQ27-AQ55</f>
        <v>2873841</v>
      </c>
      <c r="AR379" s="41">
        <f>SUM(AR7:AR378)-AR17-AR27-AR55</f>
        <v>1567549.6363636332</v>
      </c>
      <c r="AS379" s="41">
        <f t="shared" ref="AS379" si="105">SUM(AS7:AS378)-AS17-AS27-AS55</f>
        <v>1594311.600000001</v>
      </c>
      <c r="AT379" s="41">
        <f>SUM(AT7:AT378)-AT17-AT27-AT55</f>
        <v>26761.963636363631</v>
      </c>
      <c r="AU379" s="41">
        <f t="shared" ref="AU379:AX379" si="106">SUM(AU7:AU378)-AU17-AU27-AU55</f>
        <v>268998.40000000049</v>
      </c>
      <c r="AV379" s="41">
        <f t="shared" si="106"/>
        <v>239525.60000000018</v>
      </c>
      <c r="AW379" s="41">
        <f t="shared" si="106"/>
        <v>283358.80000000034</v>
      </c>
      <c r="AX379" s="41">
        <f t="shared" si="106"/>
        <v>249870.29999999996</v>
      </c>
      <c r="AY379" s="41">
        <f>SUM(AY7:AY378)-AY17-AY27-AY55</f>
        <v>261062.30000000045</v>
      </c>
      <c r="AZ379" s="41">
        <f>SUM(AZ7:AZ378)-AZ17-AZ27-AZ55</f>
        <v>13067.499999999982</v>
      </c>
      <c r="BA379" s="41">
        <f>SUM(BA7:BA378)-BA17-BA27-BA55</f>
        <v>278428.6999999999</v>
      </c>
      <c r="BB379" s="74">
        <f>COUNTIF(BB7:BB378,"+")</f>
        <v>1</v>
      </c>
      <c r="BC379" s="41">
        <f>SUM(BC7:BC378)-BC17-BC27-BC55</f>
        <v>277525.39999999985</v>
      </c>
      <c r="BD379" s="41">
        <f t="shared" ref="BD379:BG379" si="107">SUM(BD7:BD378)-BD17-BD27-BD55</f>
        <v>1065.7000000000003</v>
      </c>
      <c r="BE379" s="41">
        <f t="shared" si="107"/>
        <v>278591.09999999974</v>
      </c>
      <c r="BF379" s="41">
        <f t="shared" si="107"/>
        <v>10.7</v>
      </c>
      <c r="BG379" s="41">
        <f t="shared" si="107"/>
        <v>278580.39999999973</v>
      </c>
      <c r="BH379" s="74">
        <f t="shared" ref="BH379:BM379" si="108">COUNTIF(BH7:BH378,"+")</f>
        <v>0</v>
      </c>
      <c r="BI379" s="74">
        <f t="shared" si="108"/>
        <v>0</v>
      </c>
      <c r="BJ379" s="74">
        <f t="shared" si="108"/>
        <v>0</v>
      </c>
      <c r="BK379" s="74">
        <f t="shared" si="108"/>
        <v>0</v>
      </c>
      <c r="BL379" s="74">
        <f t="shared" si="108"/>
        <v>0</v>
      </c>
      <c r="BM379" s="74">
        <f t="shared" si="108"/>
        <v>0</v>
      </c>
      <c r="BN379" s="41">
        <f>SUM(BN7:BN378)-BN17-BN27-BN55</f>
        <v>278580.39999999973</v>
      </c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6.95" customHeight="1"/>
    <row r="381" spans="1:75" ht="15" customHeight="1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71"/>
      <c r="AV381" s="71"/>
      <c r="AW381" s="84"/>
      <c r="AX381" s="84"/>
      <c r="AY381" s="84"/>
      <c r="AZ381" s="71"/>
      <c r="BA381" s="71"/>
      <c r="BB381" s="71"/>
      <c r="BC381" s="71"/>
    </row>
    <row r="383" spans="1:75">
      <c r="BF383" s="70"/>
    </row>
    <row r="384" spans="1:75" ht="15" customHeight="1"/>
  </sheetData>
  <mergeCells count="29">
    <mergeCell ref="A381:AT381"/>
    <mergeCell ref="BE3:BE4"/>
    <mergeCell ref="AQ3:AQ4"/>
    <mergeCell ref="AT3:AT4"/>
    <mergeCell ref="AS3:AS4"/>
    <mergeCell ref="AP3:AP4"/>
    <mergeCell ref="AR3:AR4"/>
    <mergeCell ref="F3:I3"/>
    <mergeCell ref="B3:E3"/>
    <mergeCell ref="J3:M3"/>
    <mergeCell ref="A3:A4"/>
    <mergeCell ref="N3:Q3"/>
    <mergeCell ref="R3:U3"/>
    <mergeCell ref="BH3:BM3"/>
    <mergeCell ref="BN3:BN4"/>
    <mergeCell ref="A1:AG1"/>
    <mergeCell ref="BD3:BD4"/>
    <mergeCell ref="V3:Y3"/>
    <mergeCell ref="Z3:AC3"/>
    <mergeCell ref="AD3:AG3"/>
    <mergeCell ref="AH3:AK3"/>
    <mergeCell ref="AL3:AO3"/>
    <mergeCell ref="AZ3:AZ4"/>
    <mergeCell ref="BA3:BA4"/>
    <mergeCell ref="BB3:BB4"/>
    <mergeCell ref="BC3:BC4"/>
    <mergeCell ref="AU3:AY3"/>
    <mergeCell ref="BG3:BG4"/>
    <mergeCell ref="BF3:BF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4" fitToHeight="0" pageOrder="overThenDown" orientation="landscape" r:id="rId1"/>
  <headerFooter alignWithMargins="0"/>
  <colBreaks count="1" manualBreakCount="1">
    <brk id="33" max="3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7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G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3.6640625" style="23" customWidth="1"/>
    <col min="6" max="6" width="11" style="23" customWidth="1"/>
    <col min="7" max="7" width="11.44140625" style="23" customWidth="1"/>
    <col min="8" max="8" width="13.33203125" style="23" customWidth="1"/>
    <col min="9" max="9" width="10.88671875" style="23" customWidth="1"/>
    <col min="10" max="10" width="11.33203125" style="23" customWidth="1"/>
    <col min="11" max="11" width="15.109375" style="23" customWidth="1"/>
    <col min="12" max="12" width="10.6640625" style="23" customWidth="1"/>
    <col min="13" max="13" width="11.33203125" style="23" customWidth="1"/>
    <col min="14" max="14" width="16.33203125" style="23" customWidth="1"/>
    <col min="15" max="15" width="10.6640625" style="23" customWidth="1"/>
    <col min="16" max="16" width="11.5546875" style="23" customWidth="1"/>
    <col min="17" max="17" width="15.109375" style="23" customWidth="1"/>
    <col min="18" max="19" width="14.44140625" style="23" customWidth="1"/>
    <col min="20" max="20" width="15.6640625" style="23" customWidth="1"/>
    <col min="21" max="22" width="14.44140625" style="23" customWidth="1"/>
    <col min="23" max="23" width="14.88671875" style="23" customWidth="1"/>
    <col min="24" max="25" width="14.44140625" style="23" customWidth="1"/>
    <col min="26" max="26" width="15.44140625" style="23" customWidth="1"/>
    <col min="27" max="28" width="14.44140625" style="23" customWidth="1"/>
    <col min="29" max="29" width="15.5546875" style="23" customWidth="1"/>
    <col min="30" max="31" width="14.44140625" style="23" customWidth="1"/>
    <col min="32" max="32" width="15.44140625" style="23" customWidth="1"/>
    <col min="33" max="33" width="8.33203125" style="23" customWidth="1"/>
    <col min="34" max="34" width="63.6640625" style="23" customWidth="1"/>
    <col min="35" max="16384" width="9.109375" style="23"/>
  </cols>
  <sheetData>
    <row r="1" spans="1:33" ht="15.55">
      <c r="A1" s="101" t="s">
        <v>443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5.55" customHeight="1">
      <c r="C2" s="78"/>
      <c r="D2" s="78"/>
      <c r="E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 t="s">
        <v>378</v>
      </c>
    </row>
    <row r="3" spans="1:33" ht="191.95" customHeight="1">
      <c r="A3" s="102" t="s">
        <v>15</v>
      </c>
      <c r="B3" s="103" t="s">
        <v>361</v>
      </c>
      <c r="C3" s="105" t="s">
        <v>368</v>
      </c>
      <c r="D3" s="105"/>
      <c r="E3" s="105"/>
      <c r="F3" s="105" t="s">
        <v>17</v>
      </c>
      <c r="G3" s="105"/>
      <c r="H3" s="105"/>
      <c r="I3" s="105" t="s">
        <v>381</v>
      </c>
      <c r="J3" s="105"/>
      <c r="K3" s="105"/>
      <c r="L3" s="105" t="s">
        <v>379</v>
      </c>
      <c r="M3" s="105"/>
      <c r="N3" s="105"/>
      <c r="O3" s="105" t="s">
        <v>416</v>
      </c>
      <c r="P3" s="105"/>
      <c r="Q3" s="105"/>
      <c r="R3" s="106" t="s">
        <v>417</v>
      </c>
      <c r="S3" s="107"/>
      <c r="T3" s="107"/>
      <c r="U3" s="106" t="s">
        <v>418</v>
      </c>
      <c r="V3" s="107"/>
      <c r="W3" s="108"/>
      <c r="X3" s="106" t="s">
        <v>419</v>
      </c>
      <c r="Y3" s="107"/>
      <c r="Z3" s="107"/>
      <c r="AA3" s="106" t="s">
        <v>420</v>
      </c>
      <c r="AB3" s="107"/>
      <c r="AC3" s="107"/>
      <c r="AD3" s="106" t="s">
        <v>421</v>
      </c>
      <c r="AE3" s="107"/>
      <c r="AF3" s="107"/>
      <c r="AG3" s="104" t="s">
        <v>364</v>
      </c>
    </row>
    <row r="4" spans="1:33" ht="34.700000000000003" customHeight="1">
      <c r="A4" s="102"/>
      <c r="B4" s="103"/>
      <c r="C4" s="24" t="s">
        <v>362</v>
      </c>
      <c r="D4" s="24" t="s">
        <v>363</v>
      </c>
      <c r="E4" s="75" t="s">
        <v>423</v>
      </c>
      <c r="F4" s="24" t="s">
        <v>362</v>
      </c>
      <c r="G4" s="24" t="s">
        <v>363</v>
      </c>
      <c r="H4" s="75" t="s">
        <v>424</v>
      </c>
      <c r="I4" s="24" t="s">
        <v>362</v>
      </c>
      <c r="J4" s="24" t="s">
        <v>363</v>
      </c>
      <c r="K4" s="75" t="s">
        <v>425</v>
      </c>
      <c r="L4" s="24" t="s">
        <v>362</v>
      </c>
      <c r="M4" s="24" t="s">
        <v>363</v>
      </c>
      <c r="N4" s="75" t="s">
        <v>426</v>
      </c>
      <c r="O4" s="24" t="s">
        <v>362</v>
      </c>
      <c r="P4" s="24" t="s">
        <v>363</v>
      </c>
      <c r="Q4" s="75" t="s">
        <v>427</v>
      </c>
      <c r="R4" s="24" t="s">
        <v>362</v>
      </c>
      <c r="S4" s="24" t="s">
        <v>363</v>
      </c>
      <c r="T4" s="76" t="s">
        <v>428</v>
      </c>
      <c r="U4" s="24" t="s">
        <v>362</v>
      </c>
      <c r="V4" s="24" t="s">
        <v>363</v>
      </c>
      <c r="W4" s="76" t="s">
        <v>429</v>
      </c>
      <c r="X4" s="24" t="s">
        <v>362</v>
      </c>
      <c r="Y4" s="24" t="s">
        <v>363</v>
      </c>
      <c r="Z4" s="76" t="s">
        <v>430</v>
      </c>
      <c r="AA4" s="24" t="s">
        <v>362</v>
      </c>
      <c r="AB4" s="24" t="s">
        <v>363</v>
      </c>
      <c r="AC4" s="76" t="s">
        <v>431</v>
      </c>
      <c r="AD4" s="24" t="s">
        <v>362</v>
      </c>
      <c r="AE4" s="24" t="s">
        <v>363</v>
      </c>
      <c r="AF4" s="76" t="s">
        <v>432</v>
      </c>
      <c r="AG4" s="104"/>
    </row>
    <row r="5" spans="1:33">
      <c r="A5" s="25">
        <v>1</v>
      </c>
      <c r="B5" s="46">
        <v>2</v>
      </c>
      <c r="C5" s="25">
        <v>3</v>
      </c>
      <c r="D5" s="46">
        <v>4</v>
      </c>
      <c r="E5" s="25">
        <v>5</v>
      </c>
      <c r="F5" s="46">
        <v>6</v>
      </c>
      <c r="G5" s="25">
        <v>7</v>
      </c>
      <c r="H5" s="46">
        <v>8</v>
      </c>
      <c r="I5" s="25">
        <v>9</v>
      </c>
      <c r="J5" s="46">
        <v>10</v>
      </c>
      <c r="K5" s="25">
        <v>11</v>
      </c>
      <c r="L5" s="46">
        <v>12</v>
      </c>
      <c r="M5" s="25">
        <v>13</v>
      </c>
      <c r="N5" s="46">
        <v>14</v>
      </c>
      <c r="O5" s="25">
        <v>15</v>
      </c>
      <c r="P5" s="46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  <c r="AA5" s="25">
        <v>27</v>
      </c>
      <c r="AB5" s="25">
        <v>28</v>
      </c>
      <c r="AC5" s="25">
        <v>29</v>
      </c>
      <c r="AD5" s="25">
        <v>30</v>
      </c>
      <c r="AE5" s="25">
        <v>31</v>
      </c>
      <c r="AF5" s="25">
        <v>32</v>
      </c>
      <c r="AG5" s="25">
        <v>33</v>
      </c>
    </row>
    <row r="6" spans="1:33" ht="15" customHeight="1">
      <c r="A6" s="26" t="s">
        <v>4</v>
      </c>
      <c r="B6" s="49">
        <f>'Расчет субсидий'!AT6</f>
        <v>23191.827272727292</v>
      </c>
      <c r="C6" s="49"/>
      <c r="D6" s="49"/>
      <c r="E6" s="49">
        <f>SUM(E7:E16)</f>
        <v>848.57584452102117</v>
      </c>
      <c r="F6" s="49"/>
      <c r="G6" s="49"/>
      <c r="H6" s="49">
        <f>SUM(H7:H16)</f>
        <v>0</v>
      </c>
      <c r="I6" s="49"/>
      <c r="J6" s="49"/>
      <c r="K6" s="49">
        <f>SUM(K7:K16)</f>
        <v>31377.612167943214</v>
      </c>
      <c r="L6" s="49"/>
      <c r="M6" s="49"/>
      <c r="N6" s="49">
        <f>SUM(N7:N16)</f>
        <v>-9034.3607397369451</v>
      </c>
      <c r="O6" s="49"/>
      <c r="P6" s="49"/>
      <c r="Q6" s="49"/>
      <c r="R6" s="49"/>
      <c r="S6" s="49"/>
      <c r="T6" s="49">
        <f>SUM(T7:T16)</f>
        <v>0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>
        <f>SUM(AF7:AF16)</f>
        <v>0</v>
      </c>
      <c r="AG6" s="49"/>
    </row>
    <row r="7" spans="1:33" ht="15" customHeight="1">
      <c r="A7" s="28" t="s">
        <v>5</v>
      </c>
      <c r="B7" s="50">
        <f>'Расчет субсидий'!AT7</f>
        <v>3923.0181818181882</v>
      </c>
      <c r="C7" s="52">
        <f>'Расчет субсидий'!D7-1</f>
        <v>-1.3438680144750359E-2</v>
      </c>
      <c r="D7" s="52">
        <f>C7*'Расчет субсидий'!E7</f>
        <v>-6.7193400723751795E-2</v>
      </c>
      <c r="E7" s="53">
        <f t="shared" ref="E7:E16" si="0">$B7*D7/$AG7</f>
        <v>-565.39850455838371</v>
      </c>
      <c r="F7" s="58" t="s">
        <v>380</v>
      </c>
      <c r="G7" s="58" t="s">
        <v>380</v>
      </c>
      <c r="H7" s="59" t="s">
        <v>380</v>
      </c>
      <c r="I7" s="52">
        <f>'Расчет субсидий'!L7-1</f>
        <v>0.14647963312651746</v>
      </c>
      <c r="J7" s="52">
        <f>I7*'Расчет субсидий'!M7</f>
        <v>0.73239816563258731</v>
      </c>
      <c r="K7" s="53">
        <f>$B7*J7/$AG7</f>
        <v>6162.7603772045977</v>
      </c>
      <c r="L7" s="52">
        <f>'Расчет субсидий'!P7-1</f>
        <v>-9.9491637897917151E-3</v>
      </c>
      <c r="M7" s="52">
        <f>L7*'Расчет субсидий'!Q7</f>
        <v>-0.1989832757958343</v>
      </c>
      <c r="N7" s="53">
        <f t="shared" ref="N7:N16" si="1">$B7*M7/$AG7</f>
        <v>-1674.3436908280264</v>
      </c>
      <c r="O7" s="27" t="s">
        <v>365</v>
      </c>
      <c r="P7" s="27" t="s">
        <v>365</v>
      </c>
      <c r="Q7" s="27" t="s">
        <v>365</v>
      </c>
      <c r="R7" s="58" t="s">
        <v>380</v>
      </c>
      <c r="S7" s="58" t="s">
        <v>380</v>
      </c>
      <c r="T7" s="59" t="s">
        <v>380</v>
      </c>
      <c r="U7" s="27" t="s">
        <v>365</v>
      </c>
      <c r="V7" s="27" t="s">
        <v>365</v>
      </c>
      <c r="W7" s="27" t="s">
        <v>365</v>
      </c>
      <c r="X7" s="27" t="s">
        <v>365</v>
      </c>
      <c r="Y7" s="27" t="s">
        <v>365</v>
      </c>
      <c r="Z7" s="27" t="s">
        <v>365</v>
      </c>
      <c r="AA7" s="27" t="s">
        <v>365</v>
      </c>
      <c r="AB7" s="27" t="s">
        <v>365</v>
      </c>
      <c r="AC7" s="27" t="s">
        <v>365</v>
      </c>
      <c r="AD7" s="58" t="s">
        <v>380</v>
      </c>
      <c r="AE7" s="58" t="s">
        <v>380</v>
      </c>
      <c r="AF7" s="59" t="s">
        <v>380</v>
      </c>
      <c r="AG7" s="52">
        <f>D7+J7+M7</f>
        <v>0.46622148911300121</v>
      </c>
    </row>
    <row r="8" spans="1:33" ht="15" customHeight="1">
      <c r="A8" s="28" t="s">
        <v>6</v>
      </c>
      <c r="B8" s="50">
        <f>'Расчет субсидий'!AT8</f>
        <v>9548.8636363636469</v>
      </c>
      <c r="C8" s="52">
        <f>'Расчет субсидий'!D8-1</f>
        <v>6.6992033458036504E-2</v>
      </c>
      <c r="D8" s="52">
        <f>C8*'Расчет субсидий'!E8</f>
        <v>0.33496016729018252</v>
      </c>
      <c r="E8" s="53">
        <f t="shared" si="0"/>
        <v>1971.6947209939249</v>
      </c>
      <c r="F8" s="58" t="s">
        <v>380</v>
      </c>
      <c r="G8" s="58" t="s">
        <v>380</v>
      </c>
      <c r="H8" s="59" t="s">
        <v>380</v>
      </c>
      <c r="I8" s="52">
        <f>'Расчет субсидий'!L8-1</f>
        <v>0.15876598946576381</v>
      </c>
      <c r="J8" s="52">
        <f>I8*'Расчет субсидий'!M8</f>
        <v>2.3814898419864572</v>
      </c>
      <c r="K8" s="53">
        <f t="shared" ref="K8:K16" si="2">$B8*J8/$AG8</f>
        <v>14018.296526217964</v>
      </c>
      <c r="L8" s="52">
        <f>'Расчет субсидий'!P8-1</f>
        <v>-5.4712353770961619E-2</v>
      </c>
      <c r="M8" s="52">
        <f>L8*'Расчет субсидий'!Q8</f>
        <v>-1.0942470754192324</v>
      </c>
      <c r="N8" s="53">
        <f t="shared" si="1"/>
        <v>-6441.1276108482452</v>
      </c>
      <c r="O8" s="27" t="s">
        <v>365</v>
      </c>
      <c r="P8" s="27" t="s">
        <v>365</v>
      </c>
      <c r="Q8" s="27" t="s">
        <v>365</v>
      </c>
      <c r="R8" s="58" t="s">
        <v>380</v>
      </c>
      <c r="S8" s="58" t="s">
        <v>380</v>
      </c>
      <c r="T8" s="59" t="s">
        <v>380</v>
      </c>
      <c r="U8" s="27" t="s">
        <v>365</v>
      </c>
      <c r="V8" s="27" t="s">
        <v>365</v>
      </c>
      <c r="W8" s="27" t="s">
        <v>365</v>
      </c>
      <c r="X8" s="27" t="s">
        <v>365</v>
      </c>
      <c r="Y8" s="27" t="s">
        <v>365</v>
      </c>
      <c r="Z8" s="27" t="s">
        <v>365</v>
      </c>
      <c r="AA8" s="27" t="s">
        <v>365</v>
      </c>
      <c r="AB8" s="27" t="s">
        <v>365</v>
      </c>
      <c r="AC8" s="27" t="s">
        <v>365</v>
      </c>
      <c r="AD8" s="58" t="s">
        <v>380</v>
      </c>
      <c r="AE8" s="58" t="s">
        <v>380</v>
      </c>
      <c r="AF8" s="59" t="s">
        <v>380</v>
      </c>
      <c r="AG8" s="52">
        <f t="shared" ref="AG8:AG16" si="3">D8+J8+M8</f>
        <v>1.6222029338574075</v>
      </c>
    </row>
    <row r="9" spans="1:33" ht="15" customHeight="1">
      <c r="A9" s="28" t="s">
        <v>7</v>
      </c>
      <c r="B9" s="50">
        <f>'Расчет субсидий'!AT9</f>
        <v>786.70909090909117</v>
      </c>
      <c r="C9" s="52">
        <f>'Расчет субсидий'!D9-1</f>
        <v>-0.10746762221170658</v>
      </c>
      <c r="D9" s="52">
        <f>C9*'Расчет субсидий'!E9</f>
        <v>-0.53733811105853291</v>
      </c>
      <c r="E9" s="53">
        <f t="shared" si="0"/>
        <v>-1883.5156224158488</v>
      </c>
      <c r="F9" s="58" t="s">
        <v>380</v>
      </c>
      <c r="G9" s="58" t="s">
        <v>380</v>
      </c>
      <c r="H9" s="59" t="s">
        <v>380</v>
      </c>
      <c r="I9" s="52">
        <f>'Расчет субсидий'!L9-1</f>
        <v>0.10429447852760743</v>
      </c>
      <c r="J9" s="52">
        <f>I9*'Расчет субсидий'!M9</f>
        <v>0.52147239263803713</v>
      </c>
      <c r="K9" s="53">
        <f t="shared" si="2"/>
        <v>1827.901981970756</v>
      </c>
      <c r="L9" s="52">
        <f>'Расчет субсидий'!P9-1</f>
        <v>1.2015087636676691E-2</v>
      </c>
      <c r="M9" s="52">
        <f>L9*'Расчет субсидий'!Q9</f>
        <v>0.24030175273353382</v>
      </c>
      <c r="N9" s="53">
        <f t="shared" si="1"/>
        <v>842.32273135418416</v>
      </c>
      <c r="O9" s="27" t="s">
        <v>365</v>
      </c>
      <c r="P9" s="27" t="s">
        <v>365</v>
      </c>
      <c r="Q9" s="27" t="s">
        <v>365</v>
      </c>
      <c r="R9" s="58" t="s">
        <v>380</v>
      </c>
      <c r="S9" s="58" t="s">
        <v>380</v>
      </c>
      <c r="T9" s="59" t="s">
        <v>380</v>
      </c>
      <c r="U9" s="27" t="s">
        <v>365</v>
      </c>
      <c r="V9" s="27" t="s">
        <v>365</v>
      </c>
      <c r="W9" s="27" t="s">
        <v>365</v>
      </c>
      <c r="X9" s="27" t="s">
        <v>365</v>
      </c>
      <c r="Y9" s="27" t="s">
        <v>365</v>
      </c>
      <c r="Z9" s="27" t="s">
        <v>365</v>
      </c>
      <c r="AA9" s="27" t="s">
        <v>365</v>
      </c>
      <c r="AB9" s="27" t="s">
        <v>365</v>
      </c>
      <c r="AC9" s="27" t="s">
        <v>365</v>
      </c>
      <c r="AD9" s="58" t="s">
        <v>380</v>
      </c>
      <c r="AE9" s="58" t="s">
        <v>380</v>
      </c>
      <c r="AF9" s="59" t="s">
        <v>380</v>
      </c>
      <c r="AG9" s="52">
        <f t="shared" si="3"/>
        <v>0.22443603431303805</v>
      </c>
    </row>
    <row r="10" spans="1:33" ht="15" customHeight="1">
      <c r="A10" s="28" t="s">
        <v>8</v>
      </c>
      <c r="B10" s="50">
        <f>'Расчет субсидий'!AT10</f>
        <v>3465.972727272725</v>
      </c>
      <c r="C10" s="52">
        <f>'Расчет субсидий'!D10-1</f>
        <v>6.8613613827177122E-2</v>
      </c>
      <c r="D10" s="52">
        <f>C10*'Расчет субсидий'!E10</f>
        <v>0.34306806913588561</v>
      </c>
      <c r="E10" s="53">
        <f t="shared" si="0"/>
        <v>366.42136530639647</v>
      </c>
      <c r="F10" s="58" t="s">
        <v>380</v>
      </c>
      <c r="G10" s="58" t="s">
        <v>380</v>
      </c>
      <c r="H10" s="59" t="s">
        <v>380</v>
      </c>
      <c r="I10" s="52">
        <f>'Расчет субсидий'!L10-1</f>
        <v>0.18131868131868134</v>
      </c>
      <c r="J10" s="52">
        <f>I10*'Расчет субсидий'!M10</f>
        <v>1.8131868131868134</v>
      </c>
      <c r="K10" s="53">
        <f t="shared" si="2"/>
        <v>1936.6138892404711</v>
      </c>
      <c r="L10" s="52">
        <f>'Расчет субсидий'!P10-1</f>
        <v>5.4440973025715378E-2</v>
      </c>
      <c r="M10" s="52">
        <f>L10*'Расчет субсидий'!Q10</f>
        <v>1.0888194605143076</v>
      </c>
      <c r="N10" s="53">
        <f t="shared" si="1"/>
        <v>1162.9374727258576</v>
      </c>
      <c r="O10" s="27" t="s">
        <v>365</v>
      </c>
      <c r="P10" s="27" t="s">
        <v>365</v>
      </c>
      <c r="Q10" s="27" t="s">
        <v>365</v>
      </c>
      <c r="R10" s="58" t="s">
        <v>380</v>
      </c>
      <c r="S10" s="58" t="s">
        <v>380</v>
      </c>
      <c r="T10" s="59" t="s">
        <v>380</v>
      </c>
      <c r="U10" s="27" t="s">
        <v>365</v>
      </c>
      <c r="V10" s="27" t="s">
        <v>365</v>
      </c>
      <c r="W10" s="27" t="s">
        <v>365</v>
      </c>
      <c r="X10" s="27" t="s">
        <v>365</v>
      </c>
      <c r="Y10" s="27" t="s">
        <v>365</v>
      </c>
      <c r="Z10" s="27" t="s">
        <v>365</v>
      </c>
      <c r="AA10" s="27" t="s">
        <v>365</v>
      </c>
      <c r="AB10" s="27" t="s">
        <v>365</v>
      </c>
      <c r="AC10" s="27" t="s">
        <v>365</v>
      </c>
      <c r="AD10" s="58" t="s">
        <v>380</v>
      </c>
      <c r="AE10" s="58" t="s">
        <v>380</v>
      </c>
      <c r="AF10" s="59" t="s">
        <v>380</v>
      </c>
      <c r="AG10" s="52">
        <f t="shared" si="3"/>
        <v>3.2450743428370066</v>
      </c>
    </row>
    <row r="11" spans="1:33" ht="15" customHeight="1">
      <c r="A11" s="28" t="s">
        <v>9</v>
      </c>
      <c r="B11" s="50">
        <f>'Расчет субсидий'!AT11</f>
        <v>6563.3090909090897</v>
      </c>
      <c r="C11" s="52">
        <f>'Расчет субсидий'!D11-1</f>
        <v>0.18143138212857068</v>
      </c>
      <c r="D11" s="52">
        <f>C11*'Расчет субсидий'!E11</f>
        <v>0.90715691064285342</v>
      </c>
      <c r="E11" s="53">
        <f t="shared" si="0"/>
        <v>1481.4328340767565</v>
      </c>
      <c r="F11" s="58" t="s">
        <v>380</v>
      </c>
      <c r="G11" s="58" t="s">
        <v>380</v>
      </c>
      <c r="H11" s="59" t="s">
        <v>380</v>
      </c>
      <c r="I11" s="52">
        <f>'Расчет субсидий'!L11-1</f>
        <v>0.20828947368421047</v>
      </c>
      <c r="J11" s="52">
        <f>I11*'Расчет субсидий'!M11</f>
        <v>2.0828947368421047</v>
      </c>
      <c r="K11" s="53">
        <f t="shared" si="2"/>
        <v>3401.4718037003222</v>
      </c>
      <c r="L11" s="52">
        <f>'Расчет субсидий'!P11-1</f>
        <v>5.1449869250526747E-2</v>
      </c>
      <c r="M11" s="52">
        <f>L11*'Расчет субсидий'!Q11</f>
        <v>1.0289973850105349</v>
      </c>
      <c r="N11" s="53">
        <f t="shared" si="1"/>
        <v>1680.4044531320103</v>
      </c>
      <c r="O11" s="27" t="s">
        <v>365</v>
      </c>
      <c r="P11" s="27" t="s">
        <v>365</v>
      </c>
      <c r="Q11" s="27" t="s">
        <v>365</v>
      </c>
      <c r="R11" s="58" t="s">
        <v>380</v>
      </c>
      <c r="S11" s="58" t="s">
        <v>380</v>
      </c>
      <c r="T11" s="59" t="s">
        <v>380</v>
      </c>
      <c r="U11" s="27" t="s">
        <v>365</v>
      </c>
      <c r="V11" s="27" t="s">
        <v>365</v>
      </c>
      <c r="W11" s="27" t="s">
        <v>365</v>
      </c>
      <c r="X11" s="27" t="s">
        <v>365</v>
      </c>
      <c r="Y11" s="27" t="s">
        <v>365</v>
      </c>
      <c r="Z11" s="27" t="s">
        <v>365</v>
      </c>
      <c r="AA11" s="27" t="s">
        <v>365</v>
      </c>
      <c r="AB11" s="27" t="s">
        <v>365</v>
      </c>
      <c r="AC11" s="27" t="s">
        <v>365</v>
      </c>
      <c r="AD11" s="58" t="s">
        <v>380</v>
      </c>
      <c r="AE11" s="58" t="s">
        <v>380</v>
      </c>
      <c r="AF11" s="59" t="s">
        <v>380</v>
      </c>
      <c r="AG11" s="52">
        <f t="shared" si="3"/>
        <v>4.0190490324954933</v>
      </c>
    </row>
    <row r="12" spans="1:33" ht="15" customHeight="1">
      <c r="A12" s="28" t="s">
        <v>10</v>
      </c>
      <c r="B12" s="50">
        <f>'Расчет субсидий'!AT12</f>
        <v>-17.354545454545587</v>
      </c>
      <c r="C12" s="52">
        <f>'Расчет субсидий'!D12-1</f>
        <v>9.9801804434411778E-3</v>
      </c>
      <c r="D12" s="52">
        <f>C12*'Расчет субсидий'!E12</f>
        <v>4.9900902217205889E-2</v>
      </c>
      <c r="E12" s="53">
        <f t="shared" si="0"/>
        <v>33.720571323770912</v>
      </c>
      <c r="F12" s="58" t="s">
        <v>380</v>
      </c>
      <c r="G12" s="58" t="s">
        <v>380</v>
      </c>
      <c r="H12" s="59" t="s">
        <v>380</v>
      </c>
      <c r="I12" s="52">
        <f>'Расчет субсидий'!L12-1</f>
        <v>3.2362459546926292E-3</v>
      </c>
      <c r="J12" s="52">
        <f>I12*'Расчет субсидий'!M12</f>
        <v>4.8543689320389438E-2</v>
      </c>
      <c r="K12" s="53">
        <f t="shared" si="2"/>
        <v>32.803433711921066</v>
      </c>
      <c r="L12" s="52">
        <f>'Расчет субсидий'!P12-1</f>
        <v>-6.2063232943857516E-3</v>
      </c>
      <c r="M12" s="52">
        <f>L12*'Расчет субсидий'!Q12</f>
        <v>-0.12412646588771503</v>
      </c>
      <c r="N12" s="53">
        <f t="shared" si="1"/>
        <v>-83.878550490237558</v>
      </c>
      <c r="O12" s="27" t="s">
        <v>365</v>
      </c>
      <c r="P12" s="27" t="s">
        <v>365</v>
      </c>
      <c r="Q12" s="27" t="s">
        <v>365</v>
      </c>
      <c r="R12" s="58" t="s">
        <v>380</v>
      </c>
      <c r="S12" s="58" t="s">
        <v>380</v>
      </c>
      <c r="T12" s="59" t="s">
        <v>380</v>
      </c>
      <c r="U12" s="27" t="s">
        <v>365</v>
      </c>
      <c r="V12" s="27" t="s">
        <v>365</v>
      </c>
      <c r="W12" s="27" t="s">
        <v>365</v>
      </c>
      <c r="X12" s="27" t="s">
        <v>365</v>
      </c>
      <c r="Y12" s="27" t="s">
        <v>365</v>
      </c>
      <c r="Z12" s="27" t="s">
        <v>365</v>
      </c>
      <c r="AA12" s="27" t="s">
        <v>365</v>
      </c>
      <c r="AB12" s="27" t="s">
        <v>365</v>
      </c>
      <c r="AC12" s="27" t="s">
        <v>365</v>
      </c>
      <c r="AD12" s="58" t="s">
        <v>380</v>
      </c>
      <c r="AE12" s="58" t="s">
        <v>380</v>
      </c>
      <c r="AF12" s="59" t="s">
        <v>380</v>
      </c>
      <c r="AG12" s="52">
        <f t="shared" si="3"/>
        <v>-2.5681874350119704E-2</v>
      </c>
    </row>
    <row r="13" spans="1:33" ht="15" customHeight="1">
      <c r="A13" s="28" t="s">
        <v>11</v>
      </c>
      <c r="B13" s="50">
        <f>'Расчет субсидий'!AT13</f>
        <v>3084.9181818181823</v>
      </c>
      <c r="C13" s="52">
        <f>'Расчет субсидий'!D13-1</f>
        <v>-4.1614924261533459E-2</v>
      </c>
      <c r="D13" s="52">
        <f>C13*'Расчет субсидий'!E13</f>
        <v>-0.2080746213076673</v>
      </c>
      <c r="E13" s="53">
        <f t="shared" si="0"/>
        <v>-301.52857580783115</v>
      </c>
      <c r="F13" s="58" t="s">
        <v>380</v>
      </c>
      <c r="G13" s="58" t="s">
        <v>380</v>
      </c>
      <c r="H13" s="59" t="s">
        <v>380</v>
      </c>
      <c r="I13" s="52">
        <f>'Расчет субсидий'!L13-1</f>
        <v>0.14630467571644035</v>
      </c>
      <c r="J13" s="52">
        <f>I13*'Расчет субсидий'!M13</f>
        <v>1.4630467571644035</v>
      </c>
      <c r="K13" s="53">
        <f t="shared" si="2"/>
        <v>2120.1547899286866</v>
      </c>
      <c r="L13" s="52">
        <f>'Расчет субсидий'!P13-1</f>
        <v>4.3691252302979766E-2</v>
      </c>
      <c r="M13" s="52">
        <f>L13*'Расчет субсидий'!Q13</f>
        <v>0.87382504605959532</v>
      </c>
      <c r="N13" s="53">
        <f t="shared" si="1"/>
        <v>1266.2919676973272</v>
      </c>
      <c r="O13" s="27" t="s">
        <v>365</v>
      </c>
      <c r="P13" s="27" t="s">
        <v>365</v>
      </c>
      <c r="Q13" s="27" t="s">
        <v>365</v>
      </c>
      <c r="R13" s="58" t="s">
        <v>380</v>
      </c>
      <c r="S13" s="58" t="s">
        <v>380</v>
      </c>
      <c r="T13" s="59" t="s">
        <v>380</v>
      </c>
      <c r="U13" s="27" t="s">
        <v>365</v>
      </c>
      <c r="V13" s="27" t="s">
        <v>365</v>
      </c>
      <c r="W13" s="27" t="s">
        <v>365</v>
      </c>
      <c r="X13" s="27" t="s">
        <v>365</v>
      </c>
      <c r="Y13" s="27" t="s">
        <v>365</v>
      </c>
      <c r="Z13" s="27" t="s">
        <v>365</v>
      </c>
      <c r="AA13" s="27" t="s">
        <v>365</v>
      </c>
      <c r="AB13" s="27" t="s">
        <v>365</v>
      </c>
      <c r="AC13" s="27" t="s">
        <v>365</v>
      </c>
      <c r="AD13" s="58" t="s">
        <v>380</v>
      </c>
      <c r="AE13" s="58" t="s">
        <v>380</v>
      </c>
      <c r="AF13" s="59" t="s">
        <v>380</v>
      </c>
      <c r="AG13" s="52">
        <f t="shared" si="3"/>
        <v>2.1287971819163314</v>
      </c>
    </row>
    <row r="14" spans="1:33" ht="15" customHeight="1">
      <c r="A14" s="28" t="s">
        <v>12</v>
      </c>
      <c r="B14" s="50">
        <f>'Расчет субсидий'!AT14</f>
        <v>-812.82727272727061</v>
      </c>
      <c r="C14" s="52">
        <f>'Расчет субсидий'!D14-1</f>
        <v>-3.6947651273885329E-2</v>
      </c>
      <c r="D14" s="52">
        <f>C14*'Расчет субсидий'!E14</f>
        <v>-0.18473825636942665</v>
      </c>
      <c r="E14" s="53">
        <f t="shared" si="0"/>
        <v>-173.09361326386264</v>
      </c>
      <c r="F14" s="58" t="s">
        <v>380</v>
      </c>
      <c r="G14" s="58" t="s">
        <v>380</v>
      </c>
      <c r="H14" s="59" t="s">
        <v>380</v>
      </c>
      <c r="I14" s="52">
        <f>'Расчет субсидий'!L14-1</f>
        <v>4.9723756906077332E-2</v>
      </c>
      <c r="J14" s="52">
        <f>I14*'Расчет субсидий'!M14</f>
        <v>0.74585635359115998</v>
      </c>
      <c r="K14" s="53">
        <f t="shared" si="2"/>
        <v>698.84264232055955</v>
      </c>
      <c r="L14" s="52">
        <f>'Расчет субсидий'!P14-1</f>
        <v>-7.1431362297592171E-2</v>
      </c>
      <c r="M14" s="52">
        <f>L14*'Расчет субсидий'!Q14</f>
        <v>-1.4286272459518434</v>
      </c>
      <c r="N14" s="53">
        <f t="shared" si="1"/>
        <v>-1338.5763017839674</v>
      </c>
      <c r="O14" s="27" t="s">
        <v>365</v>
      </c>
      <c r="P14" s="27" t="s">
        <v>365</v>
      </c>
      <c r="Q14" s="27" t="s">
        <v>365</v>
      </c>
      <c r="R14" s="58" t="s">
        <v>380</v>
      </c>
      <c r="S14" s="58" t="s">
        <v>380</v>
      </c>
      <c r="T14" s="59" t="s">
        <v>380</v>
      </c>
      <c r="U14" s="27" t="s">
        <v>365</v>
      </c>
      <c r="V14" s="27" t="s">
        <v>365</v>
      </c>
      <c r="W14" s="27" t="s">
        <v>365</v>
      </c>
      <c r="X14" s="27" t="s">
        <v>365</v>
      </c>
      <c r="Y14" s="27" t="s">
        <v>365</v>
      </c>
      <c r="Z14" s="27" t="s">
        <v>365</v>
      </c>
      <c r="AA14" s="27" t="s">
        <v>365</v>
      </c>
      <c r="AB14" s="27" t="s">
        <v>365</v>
      </c>
      <c r="AC14" s="27" t="s">
        <v>365</v>
      </c>
      <c r="AD14" s="58" t="s">
        <v>380</v>
      </c>
      <c r="AE14" s="58" t="s">
        <v>380</v>
      </c>
      <c r="AF14" s="59" t="s">
        <v>380</v>
      </c>
      <c r="AG14" s="52">
        <f t="shared" si="3"/>
        <v>-0.86750914873011009</v>
      </c>
    </row>
    <row r="15" spans="1:33" ht="15" customHeight="1">
      <c r="A15" s="28" t="s">
        <v>13</v>
      </c>
      <c r="B15" s="50">
        <f>'Расчет субсидий'!AT15</f>
        <v>-4948</v>
      </c>
      <c r="C15" s="52">
        <f>'Расчет субсидий'!D15-1</f>
        <v>-6.8397065889692632E-3</v>
      </c>
      <c r="D15" s="52">
        <f>C15*'Расчет субсидий'!E15</f>
        <v>-3.4198532944846316E-2</v>
      </c>
      <c r="E15" s="53">
        <f t="shared" si="0"/>
        <v>-56.837606972104048</v>
      </c>
      <c r="F15" s="58" t="s">
        <v>380</v>
      </c>
      <c r="G15" s="58" t="s">
        <v>380</v>
      </c>
      <c r="H15" s="59" t="s">
        <v>380</v>
      </c>
      <c r="I15" s="52">
        <f>'Расчет субсидий'!L15-1</f>
        <v>2.3310023310023631E-3</v>
      </c>
      <c r="J15" s="52">
        <f>I15*'Расчет субсидий'!M15</f>
        <v>2.3310023310023631E-2</v>
      </c>
      <c r="K15" s="53">
        <f t="shared" si="2"/>
        <v>38.741016918544922</v>
      </c>
      <c r="L15" s="52">
        <f>'Расчет субсидий'!P15-1</f>
        <v>-0.14831330272464704</v>
      </c>
      <c r="M15" s="52">
        <f>L15*'Расчет субсидий'!Q15</f>
        <v>-2.9662660544929409</v>
      </c>
      <c r="N15" s="53">
        <f t="shared" si="1"/>
        <v>-4929.9034099464407</v>
      </c>
      <c r="O15" s="27" t="s">
        <v>365</v>
      </c>
      <c r="P15" s="27" t="s">
        <v>365</v>
      </c>
      <c r="Q15" s="27" t="s">
        <v>365</v>
      </c>
      <c r="R15" s="58" t="s">
        <v>380</v>
      </c>
      <c r="S15" s="58" t="s">
        <v>380</v>
      </c>
      <c r="T15" s="59" t="s">
        <v>380</v>
      </c>
      <c r="U15" s="27" t="s">
        <v>365</v>
      </c>
      <c r="V15" s="27" t="s">
        <v>365</v>
      </c>
      <c r="W15" s="27" t="s">
        <v>365</v>
      </c>
      <c r="X15" s="27" t="s">
        <v>365</v>
      </c>
      <c r="Y15" s="27" t="s">
        <v>365</v>
      </c>
      <c r="Z15" s="27" t="s">
        <v>365</v>
      </c>
      <c r="AA15" s="27" t="s">
        <v>365</v>
      </c>
      <c r="AB15" s="27" t="s">
        <v>365</v>
      </c>
      <c r="AC15" s="27" t="s">
        <v>365</v>
      </c>
      <c r="AD15" s="58" t="s">
        <v>380</v>
      </c>
      <c r="AE15" s="58" t="s">
        <v>380</v>
      </c>
      <c r="AF15" s="59" t="s">
        <v>380</v>
      </c>
      <c r="AG15" s="52">
        <f t="shared" si="3"/>
        <v>-2.9771545641277637</v>
      </c>
    </row>
    <row r="16" spans="1:33" ht="15" customHeight="1">
      <c r="A16" s="28" t="s">
        <v>14</v>
      </c>
      <c r="B16" s="50">
        <f>'Расчет субсидий'!AT16</f>
        <v>1597.2181818181853</v>
      </c>
      <c r="C16" s="52">
        <f>'Расчет субсидий'!D16-1</f>
        <v>-6.2503189486378119E-3</v>
      </c>
      <c r="D16" s="52">
        <f>C16*'Расчет субсидий'!E16</f>
        <v>-3.1251594743189059E-2</v>
      </c>
      <c r="E16" s="53">
        <f t="shared" si="0"/>
        <v>-24.319724161797193</v>
      </c>
      <c r="F16" s="58" t="s">
        <v>380</v>
      </c>
      <c r="G16" s="58" t="s">
        <v>380</v>
      </c>
      <c r="H16" s="59" t="s">
        <v>380</v>
      </c>
      <c r="I16" s="52">
        <f>'Расчет субсидий'!L16-1</f>
        <v>0.14649681528662417</v>
      </c>
      <c r="J16" s="52">
        <f>I16*'Расчет субсидий'!M16</f>
        <v>1.4649681528662417</v>
      </c>
      <c r="K16" s="53">
        <f t="shared" si="2"/>
        <v>1140.0257067293883</v>
      </c>
      <c r="L16" s="52">
        <f>'Расчет субсидий'!P16-1</f>
        <v>3.0937900476929681E-2</v>
      </c>
      <c r="M16" s="52">
        <f>L16*'Расчет субсидий'!Q16</f>
        <v>0.61875800953859361</v>
      </c>
      <c r="N16" s="53">
        <f t="shared" si="1"/>
        <v>481.51219925059422</v>
      </c>
      <c r="O16" s="27" t="s">
        <v>365</v>
      </c>
      <c r="P16" s="27" t="s">
        <v>365</v>
      </c>
      <c r="Q16" s="27" t="s">
        <v>365</v>
      </c>
      <c r="R16" s="58" t="s">
        <v>380</v>
      </c>
      <c r="S16" s="58" t="s">
        <v>380</v>
      </c>
      <c r="T16" s="59" t="s">
        <v>380</v>
      </c>
      <c r="U16" s="27"/>
      <c r="V16" s="27"/>
      <c r="W16" s="27"/>
      <c r="X16" s="27"/>
      <c r="Y16" s="27"/>
      <c r="Z16" s="27"/>
      <c r="AA16" s="27"/>
      <c r="AB16" s="27"/>
      <c r="AC16" s="27"/>
      <c r="AD16" s="58" t="s">
        <v>380</v>
      </c>
      <c r="AE16" s="58" t="s">
        <v>380</v>
      </c>
      <c r="AF16" s="59" t="s">
        <v>380</v>
      </c>
      <c r="AG16" s="52">
        <f t="shared" si="3"/>
        <v>2.0524745676616463</v>
      </c>
    </row>
    <row r="17" spans="1:33" ht="15" customHeight="1">
      <c r="A17" s="26" t="s">
        <v>386</v>
      </c>
      <c r="B17" s="49">
        <f>SUM(B18:B26)</f>
        <v>2832.6181818181817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f>SUM(Q18:Q26)</f>
        <v>2832.6181818181817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>
        <f>SUM(AF18:AF26)</f>
        <v>0</v>
      </c>
      <c r="AG17" s="49"/>
    </row>
    <row r="18" spans="1:33" ht="15" customHeight="1">
      <c r="A18" s="30" t="s">
        <v>387</v>
      </c>
      <c r="B18" s="50">
        <f>'Расчет субсидий'!AT18</f>
        <v>1.0181818181818016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2">
        <f>'Расчет субсидий'!T18-1</f>
        <v>7.8317659013982244E-4</v>
      </c>
      <c r="P18" s="27">
        <f>O18*'Расчет субсидий'!U18</f>
        <v>1.5663531802796449E-2</v>
      </c>
      <c r="Q18" s="53">
        <f>$B18*P18/$AG18</f>
        <v>1.0181818181818016</v>
      </c>
      <c r="R18" s="27" t="s">
        <v>365</v>
      </c>
      <c r="S18" s="27" t="s">
        <v>365</v>
      </c>
      <c r="T18" s="27" t="s">
        <v>365</v>
      </c>
      <c r="U18" s="27" t="s">
        <v>365</v>
      </c>
      <c r="V18" s="27" t="s">
        <v>365</v>
      </c>
      <c r="W18" s="27" t="s">
        <v>365</v>
      </c>
      <c r="X18" s="27" t="s">
        <v>365</v>
      </c>
      <c r="Y18" s="27" t="s">
        <v>365</v>
      </c>
      <c r="Z18" s="27" t="s">
        <v>365</v>
      </c>
      <c r="AA18" s="27" t="s">
        <v>365</v>
      </c>
      <c r="AB18" s="27" t="s">
        <v>365</v>
      </c>
      <c r="AC18" s="27" t="s">
        <v>365</v>
      </c>
      <c r="AD18" s="58" t="s">
        <v>380</v>
      </c>
      <c r="AE18" s="58" t="s">
        <v>380</v>
      </c>
      <c r="AF18" s="59" t="s">
        <v>380</v>
      </c>
      <c r="AG18" s="52">
        <f>P18</f>
        <v>1.5663531802796449E-2</v>
      </c>
    </row>
    <row r="19" spans="1:33" ht="15" customHeight="1">
      <c r="A19" s="30" t="s">
        <v>388</v>
      </c>
      <c r="B19" s="50">
        <f>'Расчет субсидий'!AT19</f>
        <v>824.12727272727261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2">
        <f>'Расчет субсидий'!T19-1</f>
        <v>0.21049992726567424</v>
      </c>
      <c r="P19" s="27">
        <f>O19*'Расчет субсидий'!U19</f>
        <v>4.2099985453134847</v>
      </c>
      <c r="Q19" s="53">
        <f t="shared" ref="Q19:Q26" si="4">$B19*P19/$AG19</f>
        <v>824.12727272727261</v>
      </c>
      <c r="R19" s="27" t="s">
        <v>365</v>
      </c>
      <c r="S19" s="27" t="s">
        <v>365</v>
      </c>
      <c r="T19" s="27" t="s">
        <v>365</v>
      </c>
      <c r="U19" s="27" t="s">
        <v>365</v>
      </c>
      <c r="V19" s="27" t="s">
        <v>365</v>
      </c>
      <c r="W19" s="27" t="s">
        <v>365</v>
      </c>
      <c r="X19" s="27" t="s">
        <v>365</v>
      </c>
      <c r="Y19" s="27" t="s">
        <v>365</v>
      </c>
      <c r="Z19" s="27" t="s">
        <v>365</v>
      </c>
      <c r="AA19" s="27" t="s">
        <v>365</v>
      </c>
      <c r="AB19" s="27" t="s">
        <v>365</v>
      </c>
      <c r="AC19" s="27" t="s">
        <v>365</v>
      </c>
      <c r="AD19" s="58" t="s">
        <v>380</v>
      </c>
      <c r="AE19" s="58" t="s">
        <v>380</v>
      </c>
      <c r="AF19" s="59" t="s">
        <v>380</v>
      </c>
      <c r="AG19" s="52">
        <f t="shared" ref="AG19:AG26" si="5">P19</f>
        <v>4.2099985453134847</v>
      </c>
    </row>
    <row r="20" spans="1:33" ht="15" customHeight="1">
      <c r="A20" s="30" t="s">
        <v>389</v>
      </c>
      <c r="B20" s="50">
        <f>'Расчет субсидий'!AT20</f>
        <v>-99.545454545454504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2">
        <f>'Расчет субсидий'!T20-1</f>
        <v>-0.12013350725082483</v>
      </c>
      <c r="P20" s="27">
        <f>O20*'Расчет субсидий'!U20</f>
        <v>-2.4026701450164967</v>
      </c>
      <c r="Q20" s="53">
        <f t="shared" si="4"/>
        <v>-99.545454545454504</v>
      </c>
      <c r="R20" s="27" t="s">
        <v>365</v>
      </c>
      <c r="S20" s="27" t="s">
        <v>365</v>
      </c>
      <c r="T20" s="27" t="s">
        <v>365</v>
      </c>
      <c r="U20" s="27" t="s">
        <v>365</v>
      </c>
      <c r="V20" s="27" t="s">
        <v>365</v>
      </c>
      <c r="W20" s="27" t="s">
        <v>365</v>
      </c>
      <c r="X20" s="27" t="s">
        <v>365</v>
      </c>
      <c r="Y20" s="27" t="s">
        <v>365</v>
      </c>
      <c r="Z20" s="27" t="s">
        <v>365</v>
      </c>
      <c r="AA20" s="27" t="s">
        <v>365</v>
      </c>
      <c r="AB20" s="27" t="s">
        <v>365</v>
      </c>
      <c r="AC20" s="27" t="s">
        <v>365</v>
      </c>
      <c r="AD20" s="58" t="s">
        <v>380</v>
      </c>
      <c r="AE20" s="58" t="s">
        <v>380</v>
      </c>
      <c r="AF20" s="59" t="s">
        <v>380</v>
      </c>
      <c r="AG20" s="52">
        <f t="shared" si="5"/>
        <v>-2.4026701450164967</v>
      </c>
    </row>
    <row r="21" spans="1:33" ht="15" customHeight="1">
      <c r="A21" s="30" t="s">
        <v>390</v>
      </c>
      <c r="B21" s="50">
        <f>'Расчет субсидий'!AT21</f>
        <v>26.063636363636419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2">
        <f>'Расчет субсидий'!T21-1</f>
        <v>3.6998824604936642E-2</v>
      </c>
      <c r="P21" s="27">
        <f>O21*'Расчет субсидий'!U21</f>
        <v>0.73997649209873284</v>
      </c>
      <c r="Q21" s="53">
        <f t="shared" si="4"/>
        <v>26.063636363636419</v>
      </c>
      <c r="R21" s="27" t="s">
        <v>365</v>
      </c>
      <c r="S21" s="27" t="s">
        <v>365</v>
      </c>
      <c r="T21" s="27" t="s">
        <v>365</v>
      </c>
      <c r="U21" s="27" t="s">
        <v>365</v>
      </c>
      <c r="V21" s="27" t="s">
        <v>365</v>
      </c>
      <c r="W21" s="27" t="s">
        <v>365</v>
      </c>
      <c r="X21" s="27" t="s">
        <v>365</v>
      </c>
      <c r="Y21" s="27" t="s">
        <v>365</v>
      </c>
      <c r="Z21" s="27" t="s">
        <v>365</v>
      </c>
      <c r="AA21" s="27" t="s">
        <v>365</v>
      </c>
      <c r="AB21" s="27" t="s">
        <v>365</v>
      </c>
      <c r="AC21" s="27" t="s">
        <v>365</v>
      </c>
      <c r="AD21" s="58" t="s">
        <v>380</v>
      </c>
      <c r="AE21" s="58" t="s">
        <v>380</v>
      </c>
      <c r="AF21" s="59" t="s">
        <v>380</v>
      </c>
      <c r="AG21" s="52">
        <f t="shared" si="5"/>
        <v>0.73997649209873284</v>
      </c>
    </row>
    <row r="22" spans="1:33" ht="15" customHeight="1">
      <c r="A22" s="30" t="s">
        <v>391</v>
      </c>
      <c r="B22" s="50">
        <f>'Расчет субсидий'!AT22</f>
        <v>123.88181818181818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2">
        <f>'Расчет субсидий'!T22-1</f>
        <v>0.22046793186487856</v>
      </c>
      <c r="P22" s="27">
        <f>O22*'Расчет субсидий'!U22</f>
        <v>4.4093586372975713</v>
      </c>
      <c r="Q22" s="53">
        <f t="shared" si="4"/>
        <v>123.88181818181818</v>
      </c>
      <c r="R22" s="27" t="s">
        <v>365</v>
      </c>
      <c r="S22" s="27" t="s">
        <v>365</v>
      </c>
      <c r="T22" s="27" t="s">
        <v>365</v>
      </c>
      <c r="U22" s="27" t="s">
        <v>365</v>
      </c>
      <c r="V22" s="27" t="s">
        <v>365</v>
      </c>
      <c r="W22" s="27" t="s">
        <v>365</v>
      </c>
      <c r="X22" s="27" t="s">
        <v>365</v>
      </c>
      <c r="Y22" s="27" t="s">
        <v>365</v>
      </c>
      <c r="Z22" s="27" t="s">
        <v>365</v>
      </c>
      <c r="AA22" s="27" t="s">
        <v>365</v>
      </c>
      <c r="AB22" s="27" t="s">
        <v>365</v>
      </c>
      <c r="AC22" s="27" t="s">
        <v>365</v>
      </c>
      <c r="AD22" s="58" t="s">
        <v>380</v>
      </c>
      <c r="AE22" s="58" t="s">
        <v>380</v>
      </c>
      <c r="AF22" s="59" t="s">
        <v>380</v>
      </c>
      <c r="AG22" s="52">
        <f t="shared" si="5"/>
        <v>4.4093586372975713</v>
      </c>
    </row>
    <row r="23" spans="1:33" ht="15" customHeight="1">
      <c r="A23" s="30" t="s">
        <v>392</v>
      </c>
      <c r="B23" s="50">
        <f>'Расчет субсидий'!AT23</f>
        <v>195.5545454545454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2">
        <f>'Расчет субсидий'!T23-1</f>
        <v>0.21015227746637843</v>
      </c>
      <c r="P23" s="27">
        <f>O23*'Расчет субсидий'!U23</f>
        <v>4.2030455493275687</v>
      </c>
      <c r="Q23" s="53">
        <f t="shared" si="4"/>
        <v>195.5545454545454</v>
      </c>
      <c r="R23" s="27" t="s">
        <v>365</v>
      </c>
      <c r="S23" s="27" t="s">
        <v>365</v>
      </c>
      <c r="T23" s="27" t="s">
        <v>365</v>
      </c>
      <c r="U23" s="27" t="s">
        <v>365</v>
      </c>
      <c r="V23" s="27" t="s">
        <v>365</v>
      </c>
      <c r="W23" s="27" t="s">
        <v>365</v>
      </c>
      <c r="X23" s="27" t="s">
        <v>365</v>
      </c>
      <c r="Y23" s="27" t="s">
        <v>365</v>
      </c>
      <c r="Z23" s="27" t="s">
        <v>365</v>
      </c>
      <c r="AA23" s="27" t="s">
        <v>365</v>
      </c>
      <c r="AB23" s="27" t="s">
        <v>365</v>
      </c>
      <c r="AC23" s="27" t="s">
        <v>365</v>
      </c>
      <c r="AD23" s="58" t="s">
        <v>380</v>
      </c>
      <c r="AE23" s="58" t="s">
        <v>380</v>
      </c>
      <c r="AF23" s="59" t="s">
        <v>380</v>
      </c>
      <c r="AG23" s="52">
        <f t="shared" si="5"/>
        <v>4.2030455493275687</v>
      </c>
    </row>
    <row r="24" spans="1:33" ht="15" customHeight="1">
      <c r="A24" s="30" t="s">
        <v>393</v>
      </c>
      <c r="B24" s="50">
        <f>'Расчет субсидий'!AT24</f>
        <v>1031.5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2">
        <f>'Расчет субсидий'!T24-1</f>
        <v>0.2342163314486978</v>
      </c>
      <c r="P24" s="27">
        <f>O24*'Расчет субсидий'!U24</f>
        <v>4.684326628973956</v>
      </c>
      <c r="Q24" s="53">
        <f t="shared" si="4"/>
        <v>1031.5</v>
      </c>
      <c r="R24" s="27" t="s">
        <v>365</v>
      </c>
      <c r="S24" s="27" t="s">
        <v>365</v>
      </c>
      <c r="T24" s="27" t="s">
        <v>365</v>
      </c>
      <c r="U24" s="27" t="s">
        <v>365</v>
      </c>
      <c r="V24" s="27" t="s">
        <v>365</v>
      </c>
      <c r="W24" s="27" t="s">
        <v>365</v>
      </c>
      <c r="X24" s="27" t="s">
        <v>365</v>
      </c>
      <c r="Y24" s="27" t="s">
        <v>365</v>
      </c>
      <c r="Z24" s="27" t="s">
        <v>365</v>
      </c>
      <c r="AA24" s="27" t="s">
        <v>365</v>
      </c>
      <c r="AB24" s="27" t="s">
        <v>365</v>
      </c>
      <c r="AC24" s="27" t="s">
        <v>365</v>
      </c>
      <c r="AD24" s="58" t="s">
        <v>380</v>
      </c>
      <c r="AE24" s="58" t="s">
        <v>380</v>
      </c>
      <c r="AF24" s="59" t="s">
        <v>380</v>
      </c>
      <c r="AG24" s="52">
        <f t="shared" si="5"/>
        <v>4.684326628973956</v>
      </c>
    </row>
    <row r="25" spans="1:33" ht="15" customHeight="1">
      <c r="A25" s="30" t="s">
        <v>395</v>
      </c>
      <c r="B25" s="50">
        <f>'Расчет субсидий'!AT25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2">
        <f>'Расчет субсидий'!T25-1</f>
        <v>0.25915215563828498</v>
      </c>
      <c r="P25" s="27">
        <f>O25*'Расчет субсидий'!U25</f>
        <v>5.1830431127656995</v>
      </c>
      <c r="Q25" s="53">
        <f t="shared" si="4"/>
        <v>0</v>
      </c>
      <c r="R25" s="27" t="s">
        <v>365</v>
      </c>
      <c r="S25" s="27" t="s">
        <v>365</v>
      </c>
      <c r="T25" s="27" t="s">
        <v>365</v>
      </c>
      <c r="U25" s="27" t="s">
        <v>365</v>
      </c>
      <c r="V25" s="27" t="s">
        <v>365</v>
      </c>
      <c r="W25" s="27" t="s">
        <v>365</v>
      </c>
      <c r="X25" s="27" t="s">
        <v>365</v>
      </c>
      <c r="Y25" s="27" t="s">
        <v>365</v>
      </c>
      <c r="Z25" s="27" t="s">
        <v>365</v>
      </c>
      <c r="AA25" s="27" t="s">
        <v>365</v>
      </c>
      <c r="AB25" s="27" t="s">
        <v>365</v>
      </c>
      <c r="AC25" s="27" t="s">
        <v>365</v>
      </c>
      <c r="AD25" s="58" t="s">
        <v>380</v>
      </c>
      <c r="AE25" s="58" t="s">
        <v>380</v>
      </c>
      <c r="AF25" s="59" t="s">
        <v>380</v>
      </c>
      <c r="AG25" s="52">
        <f t="shared" si="5"/>
        <v>5.1830431127656995</v>
      </c>
    </row>
    <row r="26" spans="1:33" ht="15" customHeight="1">
      <c r="A26" s="30" t="s">
        <v>394</v>
      </c>
      <c r="B26" s="50">
        <f>'Расчет субсидий'!AT26</f>
        <v>730.0181818181818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2">
        <f>'Расчет субсидий'!T26-1</f>
        <v>0.25275524563651253</v>
      </c>
      <c r="P26" s="27">
        <f>O26*'Расчет субсидий'!U26</f>
        <v>5.0551049127302505</v>
      </c>
      <c r="Q26" s="53">
        <f t="shared" si="4"/>
        <v>730.0181818181818</v>
      </c>
      <c r="R26" s="27" t="s">
        <v>365</v>
      </c>
      <c r="S26" s="27" t="s">
        <v>365</v>
      </c>
      <c r="T26" s="27" t="s">
        <v>365</v>
      </c>
      <c r="U26" s="27" t="s">
        <v>365</v>
      </c>
      <c r="V26" s="27" t="s">
        <v>365</v>
      </c>
      <c r="W26" s="27" t="s">
        <v>365</v>
      </c>
      <c r="X26" s="27" t="s">
        <v>365</v>
      </c>
      <c r="Y26" s="27" t="s">
        <v>365</v>
      </c>
      <c r="Z26" s="27" t="s">
        <v>365</v>
      </c>
      <c r="AA26" s="27" t="s">
        <v>365</v>
      </c>
      <c r="AB26" s="27" t="s">
        <v>365</v>
      </c>
      <c r="AC26" s="27" t="s">
        <v>365</v>
      </c>
      <c r="AD26" s="58" t="s">
        <v>380</v>
      </c>
      <c r="AE26" s="58" t="s">
        <v>380</v>
      </c>
      <c r="AF26" s="59" t="s">
        <v>380</v>
      </c>
      <c r="AG26" s="52">
        <f t="shared" si="5"/>
        <v>5.0551049127302505</v>
      </c>
    </row>
    <row r="27" spans="1:33" ht="15" customHeight="1">
      <c r="A27" s="29" t="s">
        <v>18</v>
      </c>
      <c r="B27" s="49">
        <f>'Расчет субсидий'!AT27</f>
        <v>9159.2363636363771</v>
      </c>
      <c r="C27" s="49"/>
      <c r="D27" s="49"/>
      <c r="E27" s="49">
        <f>SUM(E28:E54)</f>
        <v>1913.7612757577162</v>
      </c>
      <c r="F27" s="49"/>
      <c r="G27" s="49"/>
      <c r="H27" s="49">
        <f>SUM(H28:H54)</f>
        <v>0</v>
      </c>
      <c r="I27" s="49"/>
      <c r="J27" s="49"/>
      <c r="K27" s="49">
        <f>SUM(K28:K54)</f>
        <v>3829.1639335076879</v>
      </c>
      <c r="L27" s="49"/>
      <c r="M27" s="49"/>
      <c r="N27" s="49">
        <f>SUM(N28:N54)</f>
        <v>-5731.9350463629298</v>
      </c>
      <c r="O27" s="49"/>
      <c r="P27" s="49"/>
      <c r="Q27" s="49"/>
      <c r="R27" s="49"/>
      <c r="S27" s="49"/>
      <c r="T27" s="49">
        <f>SUM(T28:T54)</f>
        <v>0</v>
      </c>
      <c r="U27" s="49"/>
      <c r="V27" s="49"/>
      <c r="W27" s="49">
        <f>SUM(W28:W54)</f>
        <v>1853.3471466476371</v>
      </c>
      <c r="X27" s="49"/>
      <c r="Y27" s="49"/>
      <c r="Z27" s="49">
        <f>SUM(Z28:Z54)</f>
        <v>4346.1489334500702</v>
      </c>
      <c r="AA27" s="49"/>
      <c r="AB27" s="49"/>
      <c r="AC27" s="49">
        <f>SUM(AC28:AC54)</f>
        <v>2948.7501206361958</v>
      </c>
      <c r="AD27" s="49"/>
      <c r="AE27" s="49"/>
      <c r="AF27" s="49">
        <f>SUM(AF28:AF54)</f>
        <v>0</v>
      </c>
      <c r="AG27" s="49"/>
    </row>
    <row r="28" spans="1:33" ht="15" customHeight="1">
      <c r="A28" s="30" t="s">
        <v>0</v>
      </c>
      <c r="B28" s="50">
        <f>'Расчет субсидий'!AT28</f>
        <v>-934.79090909090883</v>
      </c>
      <c r="C28" s="52">
        <f>'Расчет субсидий'!D28-1</f>
        <v>4.453866715826349E-2</v>
      </c>
      <c r="D28" s="52">
        <f>C28*'Расчет субсидий'!E28</f>
        <v>0.22269333579131745</v>
      </c>
      <c r="E28" s="53">
        <f t="shared" ref="E28:E54" si="6">$B28*D28/$AG28</f>
        <v>39.534980421014374</v>
      </c>
      <c r="F28" s="58" t="s">
        <v>380</v>
      </c>
      <c r="G28" s="58" t="s">
        <v>380</v>
      </c>
      <c r="H28" s="59" t="s">
        <v>380</v>
      </c>
      <c r="I28" s="52">
        <f>'Расчет субсидий'!L28-1</f>
        <v>-6.4748201438848962E-2</v>
      </c>
      <c r="J28" s="52">
        <f>I28*'Расчет субсидий'!M28</f>
        <v>-0.97122302158273444</v>
      </c>
      <c r="K28" s="53">
        <f>$B28*J28/$AG28</f>
        <v>-172.42223709241728</v>
      </c>
      <c r="L28" s="52">
        <f>'Расчет субсидий'!P28-1</f>
        <v>-5.1888695293925702E-2</v>
      </c>
      <c r="M28" s="52">
        <f>L28*'Расчет субсидий'!Q28</f>
        <v>-1.037773905878514</v>
      </c>
      <c r="N28" s="53">
        <f t="shared" ref="N28:N54" si="7">$B28*M28/$AG28</f>
        <v>-184.23708506838182</v>
      </c>
      <c r="O28" s="27" t="s">
        <v>365</v>
      </c>
      <c r="P28" s="27" t="s">
        <v>365</v>
      </c>
      <c r="Q28" s="27" t="s">
        <v>365</v>
      </c>
      <c r="R28" s="58" t="s">
        <v>380</v>
      </c>
      <c r="S28" s="58" t="s">
        <v>380</v>
      </c>
      <c r="T28" s="59" t="s">
        <v>380</v>
      </c>
      <c r="U28" s="52">
        <f>'Расчет субсидий'!AB28-1</f>
        <v>4.1050119331742296E-2</v>
      </c>
      <c r="V28" s="52">
        <f>U28*'Расчет субсидий'!AC28</f>
        <v>0.61575178997613444</v>
      </c>
      <c r="W28" s="53">
        <f>$B28*V28/$AG28</f>
        <v>109.31505819160739</v>
      </c>
      <c r="X28" s="52">
        <f>'Расчет субсидий'!AF28-1</f>
        <v>-3.8444148936170208E-2</v>
      </c>
      <c r="Y28" s="52">
        <f>X28*'Расчет субсидий'!AG28</f>
        <v>-0.38444148936170208</v>
      </c>
      <c r="Z28" s="53">
        <f>$B28*Y28/$AG28</f>
        <v>-68.250299008422715</v>
      </c>
      <c r="AA28" s="52">
        <f>'Расчет субсидий'!AJ28-1</f>
        <v>-0.37105134474327628</v>
      </c>
      <c r="AB28" s="52">
        <f>AA28*'Расчет субсидий'!AK28</f>
        <v>-3.7105134474327626</v>
      </c>
      <c r="AC28" s="53">
        <f>$B28*AB28/$AG28</f>
        <v>-658.73132653430889</v>
      </c>
      <c r="AD28" s="58" t="s">
        <v>380</v>
      </c>
      <c r="AE28" s="58" t="s">
        <v>380</v>
      </c>
      <c r="AF28" s="59" t="s">
        <v>380</v>
      </c>
      <c r="AG28" s="52">
        <f>D28+J28+M28+V28+Y28+AB28</f>
        <v>-5.265506738488261</v>
      </c>
    </row>
    <row r="29" spans="1:33" ht="15" customHeight="1">
      <c r="A29" s="30" t="s">
        <v>19</v>
      </c>
      <c r="B29" s="50">
        <f>'Расчет субсидий'!AT29</f>
        <v>-78.563636363636761</v>
      </c>
      <c r="C29" s="52">
        <f>'Расчет субсидий'!D29-1</f>
        <v>-1.4327489163485918E-2</v>
      </c>
      <c r="D29" s="52">
        <f>C29*'Расчет субсидий'!E29</f>
        <v>-7.163744581742959E-2</v>
      </c>
      <c r="E29" s="53">
        <f t="shared" si="6"/>
        <v>-20.164329612433004</v>
      </c>
      <c r="F29" s="58" t="s">
        <v>380</v>
      </c>
      <c r="G29" s="58" t="s">
        <v>380</v>
      </c>
      <c r="H29" s="59" t="s">
        <v>380</v>
      </c>
      <c r="I29" s="52">
        <f>'Расчет субсидий'!L29-1</f>
        <v>0.12994350282485878</v>
      </c>
      <c r="J29" s="52">
        <f>I29*'Расчет субсидий'!M29</f>
        <v>0.6497175141242939</v>
      </c>
      <c r="K29" s="53">
        <f t="shared" ref="K29:K54" si="8">$B29*J29/$AG29</f>
        <v>182.88086572993532</v>
      </c>
      <c r="L29" s="52">
        <f>'Расчет субсидий'!P29-1</f>
        <v>-0.10837760348916592</v>
      </c>
      <c r="M29" s="52">
        <f>L29*'Расчет субсидий'!Q29</f>
        <v>-2.1675520697833184</v>
      </c>
      <c r="N29" s="53">
        <f t="shared" si="7"/>
        <v>-610.117151560813</v>
      </c>
      <c r="O29" s="27" t="s">
        <v>365</v>
      </c>
      <c r="P29" s="27" t="s">
        <v>365</v>
      </c>
      <c r="Q29" s="27" t="s">
        <v>365</v>
      </c>
      <c r="R29" s="58" t="s">
        <v>380</v>
      </c>
      <c r="S29" s="58" t="s">
        <v>380</v>
      </c>
      <c r="T29" s="59" t="s">
        <v>380</v>
      </c>
      <c r="U29" s="52">
        <f>'Расчет субсидий'!AB29-1</f>
        <v>3.770566727605118E-2</v>
      </c>
      <c r="V29" s="52">
        <f>U29*'Расчет субсидий'!AC29</f>
        <v>0.7541133455210236</v>
      </c>
      <c r="W29" s="53">
        <f t="shared" ref="W29:W54" si="9">$B29*V29/$AG29</f>
        <v>212.2659440284063</v>
      </c>
      <c r="X29" s="52">
        <f>'Расчет субсидий'!AF29-1</f>
        <v>3.0176470588235249E-2</v>
      </c>
      <c r="Y29" s="52">
        <f>X29*'Расчет субсидий'!AG29</f>
        <v>0.45264705882352874</v>
      </c>
      <c r="Z29" s="53">
        <f t="shared" ref="Z29:Z54" si="10">$B29*Y29/$AG29</f>
        <v>127.40996538985036</v>
      </c>
      <c r="AA29" s="52">
        <f>'Расчет субсидий'!AJ29-1</f>
        <v>2.0720000000000072E-2</v>
      </c>
      <c r="AB29" s="52">
        <f>AA29*'Расчет субсидий'!AK29</f>
        <v>0.10360000000000036</v>
      </c>
      <c r="AC29" s="53">
        <f t="shared" ref="AC29:AC54" si="11">$B29*AB29/$AG29</f>
        <v>29.161069661417226</v>
      </c>
      <c r="AD29" s="58" t="s">
        <v>380</v>
      </c>
      <c r="AE29" s="58" t="s">
        <v>380</v>
      </c>
      <c r="AF29" s="59" t="s">
        <v>380</v>
      </c>
      <c r="AG29" s="52">
        <f t="shared" ref="AG29:AG54" si="12">D29+J29+M29+V29+Y29+AB29</f>
        <v>-0.27911159713190137</v>
      </c>
    </row>
    <row r="30" spans="1:33" ht="15" customHeight="1">
      <c r="A30" s="30" t="s">
        <v>20</v>
      </c>
      <c r="B30" s="50">
        <f>'Расчет субсидий'!AT30</f>
        <v>502.93636363636324</v>
      </c>
      <c r="C30" s="52">
        <f>'Расчет субсидий'!D30-1</f>
        <v>0.11175816685160278</v>
      </c>
      <c r="D30" s="52">
        <f>C30*'Расчет субсидий'!E30</f>
        <v>0.5587908342580139</v>
      </c>
      <c r="E30" s="53">
        <f t="shared" si="6"/>
        <v>92.523828907871106</v>
      </c>
      <c r="F30" s="58" t="s">
        <v>380</v>
      </c>
      <c r="G30" s="58" t="s">
        <v>380</v>
      </c>
      <c r="H30" s="59" t="s">
        <v>380</v>
      </c>
      <c r="I30" s="52">
        <f>'Расчет субсидий'!L30-1</f>
        <v>3.4482758620689724E-2</v>
      </c>
      <c r="J30" s="52">
        <f>I30*'Расчет субсидий'!M30</f>
        <v>0.34482758620689724</v>
      </c>
      <c r="K30" s="53">
        <f t="shared" si="8"/>
        <v>57.096084318000024</v>
      </c>
      <c r="L30" s="52">
        <f>'Расчет субсидий'!P30-1</f>
        <v>0.11420170824489628</v>
      </c>
      <c r="M30" s="52">
        <f>L30*'Расчет субсидий'!Q30</f>
        <v>2.2840341648979257</v>
      </c>
      <c r="N30" s="53">
        <f t="shared" si="7"/>
        <v>378.18728106619295</v>
      </c>
      <c r="O30" s="27" t="s">
        <v>365</v>
      </c>
      <c r="P30" s="27" t="s">
        <v>365</v>
      </c>
      <c r="Q30" s="27" t="s">
        <v>365</v>
      </c>
      <c r="R30" s="58" t="s">
        <v>380</v>
      </c>
      <c r="S30" s="58" t="s">
        <v>380</v>
      </c>
      <c r="T30" s="59" t="s">
        <v>380</v>
      </c>
      <c r="U30" s="52">
        <f>'Расчет субсидий'!AB30-1</f>
        <v>0</v>
      </c>
      <c r="V30" s="52">
        <f>U30*'Расчет субсидий'!AC30</f>
        <v>0</v>
      </c>
      <c r="W30" s="53">
        <f t="shared" si="9"/>
        <v>0</v>
      </c>
      <c r="X30" s="52">
        <f>'Расчет субсидий'!AF30-1</f>
        <v>-1.5529411764706458E-3</v>
      </c>
      <c r="Y30" s="52">
        <f>X30*'Расчет субсидий'!AG30</f>
        <v>-3.1058823529412916E-2</v>
      </c>
      <c r="Z30" s="53">
        <f t="shared" si="10"/>
        <v>-5.1426779004543945</v>
      </c>
      <c r="AA30" s="52">
        <f>'Расчет субсидий'!AJ30-1</f>
        <v>-2.3829344432882427E-2</v>
      </c>
      <c r="AB30" s="52">
        <f>AA30*'Расчет субсидий'!AK30</f>
        <v>-0.11914672216441213</v>
      </c>
      <c r="AC30" s="53">
        <f t="shared" si="11"/>
        <v>-19.728152755246491</v>
      </c>
      <c r="AD30" s="58" t="s">
        <v>380</v>
      </c>
      <c r="AE30" s="58" t="s">
        <v>380</v>
      </c>
      <c r="AF30" s="59" t="s">
        <v>380</v>
      </c>
      <c r="AG30" s="52">
        <f t="shared" si="12"/>
        <v>3.0374470396690119</v>
      </c>
    </row>
    <row r="31" spans="1:33" ht="15" customHeight="1">
      <c r="A31" s="30" t="s">
        <v>21</v>
      </c>
      <c r="B31" s="50">
        <f>'Расчет субсидий'!AT31</f>
        <v>-217.79090909090883</v>
      </c>
      <c r="C31" s="52">
        <f>'Расчет субсидий'!D31-1</f>
        <v>5.7253934258310935E-2</v>
      </c>
      <c r="D31" s="52">
        <f>C31*'Расчет субсидий'!E31</f>
        <v>0.28626967129155467</v>
      </c>
      <c r="E31" s="53">
        <f t="shared" si="6"/>
        <v>65.682688581412407</v>
      </c>
      <c r="F31" s="58" t="s">
        <v>380</v>
      </c>
      <c r="G31" s="58" t="s">
        <v>380</v>
      </c>
      <c r="H31" s="59" t="s">
        <v>380</v>
      </c>
      <c r="I31" s="52">
        <f>'Расчет субсидий'!L31-1</f>
        <v>4.366812227074135E-3</v>
      </c>
      <c r="J31" s="52">
        <f>I31*'Расчет субсидий'!M31</f>
        <v>4.366812227074135E-2</v>
      </c>
      <c r="K31" s="53">
        <f t="shared" si="8"/>
        <v>10.019362732711395</v>
      </c>
      <c r="L31" s="52">
        <f>'Расчет субсидий'!P31-1</f>
        <v>-5.4387788368737588E-2</v>
      </c>
      <c r="M31" s="52">
        <f>L31*'Расчет субсидий'!Q31</f>
        <v>-1.0877557673747518</v>
      </c>
      <c r="N31" s="53">
        <f t="shared" si="7"/>
        <v>-249.57838879252199</v>
      </c>
      <c r="O31" s="27" t="s">
        <v>365</v>
      </c>
      <c r="P31" s="27" t="s">
        <v>365</v>
      </c>
      <c r="Q31" s="27" t="s">
        <v>365</v>
      </c>
      <c r="R31" s="58" t="s">
        <v>380</v>
      </c>
      <c r="S31" s="58" t="s">
        <v>380</v>
      </c>
      <c r="T31" s="59" t="s">
        <v>380</v>
      </c>
      <c r="U31" s="52">
        <f>'Расчет субсидий'!AB31-1</f>
        <v>2.9684210526315757E-2</v>
      </c>
      <c r="V31" s="52">
        <f>U31*'Расчет субсидий'!AC31</f>
        <v>0.44526315789473636</v>
      </c>
      <c r="W31" s="53">
        <f t="shared" si="9"/>
        <v>102.16269577153432</v>
      </c>
      <c r="X31" s="52">
        <f>'Расчет субсидий'!AF31-1</f>
        <v>2.4011494252873522E-2</v>
      </c>
      <c r="Y31" s="52">
        <f>X31*'Расчет субсидий'!AG31</f>
        <v>0.24011494252873522</v>
      </c>
      <c r="Z31" s="53">
        <f t="shared" si="10"/>
        <v>55.092790384336915</v>
      </c>
      <c r="AA31" s="52">
        <f>'Расчет субсидий'!AJ31-1</f>
        <v>-8.7677419354838748E-2</v>
      </c>
      <c r="AB31" s="52">
        <f>AA31*'Расчет субсидий'!AK31</f>
        <v>-0.87677419354838748</v>
      </c>
      <c r="AC31" s="53">
        <f t="shared" si="11"/>
        <v>-201.17005776838187</v>
      </c>
      <c r="AD31" s="58" t="s">
        <v>380</v>
      </c>
      <c r="AE31" s="58" t="s">
        <v>380</v>
      </c>
      <c r="AF31" s="59" t="s">
        <v>380</v>
      </c>
      <c r="AG31" s="52">
        <f t="shared" si="12"/>
        <v>-0.94921406693737165</v>
      </c>
    </row>
    <row r="32" spans="1:33" ht="15" customHeight="1">
      <c r="A32" s="30" t="s">
        <v>22</v>
      </c>
      <c r="B32" s="50">
        <f>'Расчет субсидий'!AT32</f>
        <v>1635.0090909090904</v>
      </c>
      <c r="C32" s="52">
        <f>'Расчет субсидий'!D32-1</f>
        <v>0.13364165515965576</v>
      </c>
      <c r="D32" s="52">
        <f>C32*'Расчет субсидий'!E32</f>
        <v>0.66820827579827879</v>
      </c>
      <c r="E32" s="53">
        <f t="shared" si="6"/>
        <v>176.67903799895461</v>
      </c>
      <c r="F32" s="58" t="s">
        <v>380</v>
      </c>
      <c r="G32" s="58" t="s">
        <v>380</v>
      </c>
      <c r="H32" s="59" t="s">
        <v>380</v>
      </c>
      <c r="I32" s="52">
        <f>'Расчет субсидий'!L32-1</f>
        <v>0.11111111111111116</v>
      </c>
      <c r="J32" s="52">
        <f>I32*'Расчет субсидий'!M32</f>
        <v>1.1111111111111116</v>
      </c>
      <c r="K32" s="53">
        <f t="shared" si="8"/>
        <v>293.78570923345399</v>
      </c>
      <c r="L32" s="52">
        <f>'Расчет субсидий'!P32-1</f>
        <v>7.2227440339527327E-3</v>
      </c>
      <c r="M32" s="52">
        <f>L32*'Расчет субсидий'!Q32</f>
        <v>0.14445488067905465</v>
      </c>
      <c r="N32" s="53">
        <f t="shared" si="7"/>
        <v>38.194901615277026</v>
      </c>
      <c r="O32" s="27" t="s">
        <v>365</v>
      </c>
      <c r="P32" s="27" t="s">
        <v>365</v>
      </c>
      <c r="Q32" s="27" t="s">
        <v>365</v>
      </c>
      <c r="R32" s="58" t="s">
        <v>380</v>
      </c>
      <c r="S32" s="58" t="s">
        <v>380</v>
      </c>
      <c r="T32" s="59" t="s">
        <v>380</v>
      </c>
      <c r="U32" s="52">
        <f>'Расчет субсидий'!AB32-1</f>
        <v>3.0193695404481691E-2</v>
      </c>
      <c r="V32" s="52">
        <f>U32*'Расчет субсидий'!AC32</f>
        <v>0.60387390808963382</v>
      </c>
      <c r="W32" s="53">
        <f t="shared" si="9"/>
        <v>159.66857193812154</v>
      </c>
      <c r="X32" s="52">
        <f>'Расчет субсидий'!AF32-1</f>
        <v>6.8704817242078109E-2</v>
      </c>
      <c r="Y32" s="52">
        <f>X32*'Расчет субсидий'!AG32</f>
        <v>0.68704817242078109</v>
      </c>
      <c r="Z32" s="53">
        <f t="shared" si="10"/>
        <v>181.66044115096875</v>
      </c>
      <c r="AA32" s="52">
        <f>'Расчет субсидий'!AJ32-1</f>
        <v>0.29689834926151182</v>
      </c>
      <c r="AB32" s="52">
        <f>AA32*'Расчет субсидий'!AK32</f>
        <v>2.9689834926151182</v>
      </c>
      <c r="AC32" s="53">
        <f t="shared" si="11"/>
        <v>785.02042897231456</v>
      </c>
      <c r="AD32" s="58" t="s">
        <v>380</v>
      </c>
      <c r="AE32" s="58" t="s">
        <v>380</v>
      </c>
      <c r="AF32" s="59" t="s">
        <v>380</v>
      </c>
      <c r="AG32" s="52">
        <f t="shared" si="12"/>
        <v>6.1836798407139781</v>
      </c>
    </row>
    <row r="33" spans="1:33" ht="15" customHeight="1">
      <c r="A33" s="30" t="s">
        <v>23</v>
      </c>
      <c r="B33" s="50">
        <f>'Расчет субсидий'!AT33</f>
        <v>1108.9727272727287</v>
      </c>
      <c r="C33" s="52">
        <f>'Расчет субсидий'!D33-1</f>
        <v>-1.2217733732453717E-2</v>
      </c>
      <c r="D33" s="52">
        <f>C33*'Расчет субсидий'!E33</f>
        <v>-6.1088668662268586E-2</v>
      </c>
      <c r="E33" s="53">
        <f t="shared" si="6"/>
        <v>-14.223564597597171</v>
      </c>
      <c r="F33" s="58" t="s">
        <v>380</v>
      </c>
      <c r="G33" s="58" t="s">
        <v>380</v>
      </c>
      <c r="H33" s="59" t="s">
        <v>380</v>
      </c>
      <c r="I33" s="52">
        <f>'Расчет субсидий'!L33-1</f>
        <v>0.18577075098814233</v>
      </c>
      <c r="J33" s="52">
        <f>I33*'Расчет субсидий'!M33</f>
        <v>2.7865612648221347</v>
      </c>
      <c r="K33" s="53">
        <f t="shared" si="8"/>
        <v>648.80828185146163</v>
      </c>
      <c r="L33" s="52">
        <f>'Расчет субсидий'!P33-1</f>
        <v>2.3899878495665217E-2</v>
      </c>
      <c r="M33" s="52">
        <f>L33*'Расчет субсидий'!Q33</f>
        <v>0.47799756991330433</v>
      </c>
      <c r="N33" s="53">
        <f t="shared" si="7"/>
        <v>111.2944423579434</v>
      </c>
      <c r="O33" s="27" t="s">
        <v>365</v>
      </c>
      <c r="P33" s="27" t="s">
        <v>365</v>
      </c>
      <c r="Q33" s="27" t="s">
        <v>365</v>
      </c>
      <c r="R33" s="58" t="s">
        <v>380</v>
      </c>
      <c r="S33" s="58" t="s">
        <v>380</v>
      </c>
      <c r="T33" s="59" t="s">
        <v>380</v>
      </c>
      <c r="U33" s="52">
        <f>'Расчет субсидий'!AB33-1</f>
        <v>0</v>
      </c>
      <c r="V33" s="52">
        <f>U33*'Расчет субсидий'!AC33</f>
        <v>0</v>
      </c>
      <c r="W33" s="53">
        <f t="shared" si="9"/>
        <v>0</v>
      </c>
      <c r="X33" s="52">
        <f>'Расчет субсидий'!AF33-1</f>
        <v>4.2373813780772984E-2</v>
      </c>
      <c r="Y33" s="52">
        <f>X33*'Расчет субсидий'!AG33</f>
        <v>0.42373813780772984</v>
      </c>
      <c r="Z33" s="53">
        <f t="shared" si="10"/>
        <v>98.660961313376845</v>
      </c>
      <c r="AA33" s="52">
        <f>'Расчет субсидий'!AJ33-1</f>
        <v>0.1135709389993147</v>
      </c>
      <c r="AB33" s="52">
        <f>AA33*'Расчет субсидий'!AK33</f>
        <v>1.135709389993147</v>
      </c>
      <c r="AC33" s="53">
        <f t="shared" si="11"/>
        <v>264.43260634754381</v>
      </c>
      <c r="AD33" s="58" t="s">
        <v>380</v>
      </c>
      <c r="AE33" s="58" t="s">
        <v>380</v>
      </c>
      <c r="AF33" s="59" t="s">
        <v>380</v>
      </c>
      <c r="AG33" s="52">
        <f t="shared" si="12"/>
        <v>4.7629176938740478</v>
      </c>
    </row>
    <row r="34" spans="1:33" ht="15" customHeight="1">
      <c r="A34" s="30" t="s">
        <v>24</v>
      </c>
      <c r="B34" s="50">
        <f>'Расчет субсидий'!AT34</f>
        <v>-109.70000000000073</v>
      </c>
      <c r="C34" s="52">
        <f>'Расчет субсидий'!D34-1</f>
        <v>5.7908406248545985E-2</v>
      </c>
      <c r="D34" s="52">
        <f>C34*'Расчет субсидий'!E34</f>
        <v>0.28954203124272992</v>
      </c>
      <c r="E34" s="53">
        <f t="shared" si="6"/>
        <v>57.429776698868707</v>
      </c>
      <c r="F34" s="58" t="s">
        <v>380</v>
      </c>
      <c r="G34" s="58" t="s">
        <v>380</v>
      </c>
      <c r="H34" s="59" t="s">
        <v>380</v>
      </c>
      <c r="I34" s="52">
        <f>'Расчет субсидий'!L34-1</f>
        <v>7.7844311377245567E-2</v>
      </c>
      <c r="J34" s="52">
        <f>I34*'Расчет субсидий'!M34</f>
        <v>0.38922155688622784</v>
      </c>
      <c r="K34" s="53">
        <f t="shared" si="8"/>
        <v>77.200905866489279</v>
      </c>
      <c r="L34" s="52">
        <f>'Расчет субсидий'!P34-1</f>
        <v>-9.1396480768995869E-2</v>
      </c>
      <c r="M34" s="52">
        <f>L34*'Расчет субсидий'!Q34</f>
        <v>-1.8279296153799174</v>
      </c>
      <c r="N34" s="53">
        <f t="shared" si="7"/>
        <v>-362.56425079960997</v>
      </c>
      <c r="O34" s="27" t="s">
        <v>365</v>
      </c>
      <c r="P34" s="27" t="s">
        <v>365</v>
      </c>
      <c r="Q34" s="27" t="s">
        <v>365</v>
      </c>
      <c r="R34" s="58" t="s">
        <v>380</v>
      </c>
      <c r="S34" s="58" t="s">
        <v>380</v>
      </c>
      <c r="T34" s="59" t="s">
        <v>380</v>
      </c>
      <c r="U34" s="52">
        <f>'Расчет субсидий'!AB34-1</f>
        <v>-1.796280642434489E-2</v>
      </c>
      <c r="V34" s="52">
        <f>U34*'Расчет субсидий'!AC34</f>
        <v>-0.35925612848689781</v>
      </c>
      <c r="W34" s="53">
        <f t="shared" si="9"/>
        <v>-71.257354754848478</v>
      </c>
      <c r="X34" s="52">
        <f>'Расчет субсидий'!AF34-1</f>
        <v>3.6403235843186055E-2</v>
      </c>
      <c r="Y34" s="52">
        <f>X34*'Расчет субсидий'!AG34</f>
        <v>0.54604853764779082</v>
      </c>
      <c r="Z34" s="53">
        <f t="shared" si="10"/>
        <v>108.30705804355938</v>
      </c>
      <c r="AA34" s="52">
        <f>'Расчет субсидий'!AJ34-1</f>
        <v>4.0930232558139545E-2</v>
      </c>
      <c r="AB34" s="52">
        <f>AA34*'Расчет субсидий'!AK34</f>
        <v>0.40930232558139545</v>
      </c>
      <c r="AC34" s="53">
        <f t="shared" si="11"/>
        <v>81.183864945540307</v>
      </c>
      <c r="AD34" s="58" t="s">
        <v>380</v>
      </c>
      <c r="AE34" s="58" t="s">
        <v>380</v>
      </c>
      <c r="AF34" s="59" t="s">
        <v>380</v>
      </c>
      <c r="AG34" s="52">
        <f t="shared" si="12"/>
        <v>-0.55307129250867115</v>
      </c>
    </row>
    <row r="35" spans="1:33" ht="15" customHeight="1">
      <c r="A35" s="30" t="s">
        <v>25</v>
      </c>
      <c r="B35" s="50">
        <f>'Расчет субсидий'!AT35</f>
        <v>-274.36363636363603</v>
      </c>
      <c r="C35" s="52">
        <f>'Расчет субсидий'!D35-1</f>
        <v>-4.6331593454929099E-4</v>
      </c>
      <c r="D35" s="52">
        <f>C35*'Расчет субсидий'!E35</f>
        <v>-2.3165796727464549E-3</v>
      </c>
      <c r="E35" s="53">
        <f t="shared" si="6"/>
        <v>-0.31444274195419686</v>
      </c>
      <c r="F35" s="58" t="s">
        <v>380</v>
      </c>
      <c r="G35" s="58" t="s">
        <v>380</v>
      </c>
      <c r="H35" s="59" t="s">
        <v>380</v>
      </c>
      <c r="I35" s="52">
        <f>'Расчет субсидий'!L35-1</f>
        <v>0.19047619047619047</v>
      </c>
      <c r="J35" s="52">
        <f>I35*'Расчет субсидий'!M35</f>
        <v>1.9047619047619047</v>
      </c>
      <c r="K35" s="53">
        <f t="shared" si="8"/>
        <v>258.54433721813314</v>
      </c>
      <c r="L35" s="52">
        <f>'Расчет субсидий'!P35-1</f>
        <v>-0.17527448228123144</v>
      </c>
      <c r="M35" s="52">
        <f>L35*'Расчет субсидий'!Q35</f>
        <v>-3.5054896456246287</v>
      </c>
      <c r="N35" s="53">
        <f t="shared" si="7"/>
        <v>-475.82036095285031</v>
      </c>
      <c r="O35" s="27" t="s">
        <v>365</v>
      </c>
      <c r="P35" s="27" t="s">
        <v>365</v>
      </c>
      <c r="Q35" s="27" t="s">
        <v>365</v>
      </c>
      <c r="R35" s="58" t="s">
        <v>380</v>
      </c>
      <c r="S35" s="58" t="s">
        <v>380</v>
      </c>
      <c r="T35" s="59" t="s">
        <v>380</v>
      </c>
      <c r="U35" s="52">
        <f>'Расчет субсидий'!AB35-1</f>
        <v>1.1494252873563315E-2</v>
      </c>
      <c r="V35" s="52">
        <f>U35*'Расчет субсидий'!AC35</f>
        <v>0.22988505747126631</v>
      </c>
      <c r="W35" s="53">
        <f t="shared" si="9"/>
        <v>31.203626905637027</v>
      </c>
      <c r="X35" s="52">
        <f>'Расчет субсидий'!AF35-1</f>
        <v>1.1491875923190564E-2</v>
      </c>
      <c r="Y35" s="52">
        <f>X35*'Расчет субсидий'!AG35</f>
        <v>0.11491875923190564</v>
      </c>
      <c r="Z35" s="53">
        <f t="shared" si="10"/>
        <v>15.598587080760216</v>
      </c>
      <c r="AA35" s="52">
        <f>'Расчет субсидий'!AJ35-1</f>
        <v>-0.15261324041811852</v>
      </c>
      <c r="AB35" s="52">
        <f>AA35*'Расчет субсидий'!AK35</f>
        <v>-0.76306620209059262</v>
      </c>
      <c r="AC35" s="53">
        <f t="shared" si="11"/>
        <v>-103.57538387336193</v>
      </c>
      <c r="AD35" s="58" t="s">
        <v>380</v>
      </c>
      <c r="AE35" s="58" t="s">
        <v>380</v>
      </c>
      <c r="AF35" s="59" t="s">
        <v>380</v>
      </c>
      <c r="AG35" s="52">
        <f t="shared" si="12"/>
        <v>-2.0213067059228913</v>
      </c>
    </row>
    <row r="36" spans="1:33" ht="15" customHeight="1">
      <c r="A36" s="30" t="s">
        <v>26</v>
      </c>
      <c r="B36" s="50">
        <f>'Расчет субсидий'!AT36</f>
        <v>507.40000000000146</v>
      </c>
      <c r="C36" s="52">
        <f>'Расчет субсидий'!D36-1</f>
        <v>3.0102857644143333E-2</v>
      </c>
      <c r="D36" s="52">
        <f>C36*'Расчет субсидий'!E36</f>
        <v>0.15051428822071666</v>
      </c>
      <c r="E36" s="53">
        <f t="shared" si="6"/>
        <v>32.442239982629552</v>
      </c>
      <c r="F36" s="58" t="s">
        <v>380</v>
      </c>
      <c r="G36" s="58" t="s">
        <v>380</v>
      </c>
      <c r="H36" s="59" t="s">
        <v>380</v>
      </c>
      <c r="I36" s="52">
        <f>'Расчет субсидий'!L36-1</f>
        <v>0</v>
      </c>
      <c r="J36" s="52">
        <f>I36*'Расчет субсидий'!M36</f>
        <v>0</v>
      </c>
      <c r="K36" s="53">
        <f t="shared" si="8"/>
        <v>0</v>
      </c>
      <c r="L36" s="52">
        <f>'Расчет субсидий'!P36-1</f>
        <v>8.1991470399278343E-2</v>
      </c>
      <c r="M36" s="52">
        <f>L36*'Расчет субсидий'!Q36</f>
        <v>1.6398294079855669</v>
      </c>
      <c r="N36" s="53">
        <f t="shared" si="7"/>
        <v>353.45308284903905</v>
      </c>
      <c r="O36" s="27" t="s">
        <v>365</v>
      </c>
      <c r="P36" s="27" t="s">
        <v>365</v>
      </c>
      <c r="Q36" s="27" t="s">
        <v>365</v>
      </c>
      <c r="R36" s="58" t="s">
        <v>380</v>
      </c>
      <c r="S36" s="58" t="s">
        <v>380</v>
      </c>
      <c r="T36" s="59" t="s">
        <v>380</v>
      </c>
      <c r="U36" s="52">
        <f>'Расчет субсидий'!AB36-1</f>
        <v>6.3999999999999613E-3</v>
      </c>
      <c r="V36" s="52">
        <f>U36*'Расчет субсидий'!AC36</f>
        <v>9.5999999999999419E-2</v>
      </c>
      <c r="W36" s="53">
        <f t="shared" si="9"/>
        <v>20.692088938196548</v>
      </c>
      <c r="X36" s="52">
        <f>'Расчет субсидий'!AF36-1</f>
        <v>1.6265769554247189E-2</v>
      </c>
      <c r="Y36" s="52">
        <f>X36*'Расчет субсидий'!AG36</f>
        <v>0.32531539108494378</v>
      </c>
      <c r="Z36" s="53">
        <f t="shared" si="10"/>
        <v>70.119322971811357</v>
      </c>
      <c r="AA36" s="52">
        <f>'Расчет субсидий'!AJ36-1</f>
        <v>2.8479999999999839E-2</v>
      </c>
      <c r="AB36" s="52">
        <f>AA36*'Расчет субсидий'!AK36</f>
        <v>0.14239999999999919</v>
      </c>
      <c r="AC36" s="53">
        <f t="shared" si="11"/>
        <v>30.693265258324892</v>
      </c>
      <c r="AD36" s="58" t="s">
        <v>380</v>
      </c>
      <c r="AE36" s="58" t="s">
        <v>380</v>
      </c>
      <c r="AF36" s="59" t="s">
        <v>380</v>
      </c>
      <c r="AG36" s="52">
        <f t="shared" si="12"/>
        <v>2.3540590872912261</v>
      </c>
    </row>
    <row r="37" spans="1:33" ht="15" customHeight="1">
      <c r="A37" s="30" t="s">
        <v>27</v>
      </c>
      <c r="B37" s="50">
        <f>'Расчет субсидий'!AT37</f>
        <v>-423.92727272727279</v>
      </c>
      <c r="C37" s="52">
        <f>'Расчет субсидий'!D37-1</f>
        <v>8.0999207717760147E-3</v>
      </c>
      <c r="D37" s="52">
        <f>C37*'Расчет субсидий'!E37</f>
        <v>4.0499603858880073E-2</v>
      </c>
      <c r="E37" s="53">
        <f t="shared" si="6"/>
        <v>4.2549408606245089</v>
      </c>
      <c r="F37" s="58" t="s">
        <v>380</v>
      </c>
      <c r="G37" s="58" t="s">
        <v>380</v>
      </c>
      <c r="H37" s="59" t="s">
        <v>380</v>
      </c>
      <c r="I37" s="52">
        <f>'Расчет субсидий'!L37-1</f>
        <v>1.5625E-2</v>
      </c>
      <c r="J37" s="52">
        <f>I37*'Расчет субсидий'!M37</f>
        <v>0.234375</v>
      </c>
      <c r="K37" s="53">
        <f t="shared" si="8"/>
        <v>24.623741202105823</v>
      </c>
      <c r="L37" s="52">
        <f>'Расчет субсидий'!P37-1</f>
        <v>-6.5389997790380794E-2</v>
      </c>
      <c r="M37" s="52">
        <f>L37*'Расчет субсидий'!Q37</f>
        <v>-1.3077999558076159</v>
      </c>
      <c r="N37" s="53">
        <f t="shared" si="7"/>
        <v>-137.39915799864391</v>
      </c>
      <c r="O37" s="27" t="s">
        <v>365</v>
      </c>
      <c r="P37" s="27" t="s">
        <v>365</v>
      </c>
      <c r="Q37" s="27" t="s">
        <v>365</v>
      </c>
      <c r="R37" s="58" t="s">
        <v>380</v>
      </c>
      <c r="S37" s="58" t="s">
        <v>380</v>
      </c>
      <c r="T37" s="59" t="s">
        <v>380</v>
      </c>
      <c r="U37" s="52">
        <f>'Расчет субсидий'!AB37-1</f>
        <v>4.008667388949072E-2</v>
      </c>
      <c r="V37" s="52">
        <f>U37*'Расчет субсидий'!AC37</f>
        <v>0.80173347778981441</v>
      </c>
      <c r="W37" s="53">
        <f t="shared" si="9"/>
        <v>84.231158059352097</v>
      </c>
      <c r="X37" s="52">
        <f>'Расчет субсидий'!AF37-1</f>
        <v>-2.7142857142856691E-3</v>
      </c>
      <c r="Y37" s="52">
        <f>X37*'Расчет субсидий'!AG37</f>
        <v>-2.7142857142856691E-2</v>
      </c>
      <c r="Z37" s="53">
        <f t="shared" si="10"/>
        <v>-2.8516637430247798</v>
      </c>
      <c r="AA37" s="52">
        <f>'Расчет субсидий'!AJ37-1</f>
        <v>-0.25178082191780815</v>
      </c>
      <c r="AB37" s="52">
        <f>AA37*'Расчет субсидий'!AK37</f>
        <v>-3.7767123287671223</v>
      </c>
      <c r="AC37" s="53">
        <f t="shared" si="11"/>
        <v>-396.78629110768651</v>
      </c>
      <c r="AD37" s="58" t="s">
        <v>380</v>
      </c>
      <c r="AE37" s="58" t="s">
        <v>380</v>
      </c>
      <c r="AF37" s="59" t="s">
        <v>380</v>
      </c>
      <c r="AG37" s="52">
        <f t="shared" si="12"/>
        <v>-4.0350470600689006</v>
      </c>
    </row>
    <row r="38" spans="1:33" ht="15" customHeight="1">
      <c r="A38" s="30" t="s">
        <v>28</v>
      </c>
      <c r="B38" s="50">
        <f>'Расчет субсидий'!AT38</f>
        <v>-6.4090909090909918</v>
      </c>
      <c r="C38" s="52">
        <f>'Расчет субсидий'!D38-1</f>
        <v>-0.10803433851028932</v>
      </c>
      <c r="D38" s="52">
        <f>C38*'Расчет субсидий'!E38</f>
        <v>-0.54017169255144659</v>
      </c>
      <c r="E38" s="53">
        <f t="shared" si="6"/>
        <v>-28.733891055665485</v>
      </c>
      <c r="F38" s="58" t="s">
        <v>380</v>
      </c>
      <c r="G38" s="58" t="s">
        <v>380</v>
      </c>
      <c r="H38" s="59" t="s">
        <v>380</v>
      </c>
      <c r="I38" s="52">
        <f>'Расчет субсидий'!L38-1</f>
        <v>1.6042780748663166E-2</v>
      </c>
      <c r="J38" s="52">
        <f>I38*'Расчет субсидий'!M38</f>
        <v>0.16042780748663166</v>
      </c>
      <c r="K38" s="53">
        <f t="shared" si="8"/>
        <v>8.5337962099543283</v>
      </c>
      <c r="L38" s="52">
        <f>'Расчет субсидий'!P38-1</f>
        <v>-7.1314516428501173E-3</v>
      </c>
      <c r="M38" s="52">
        <f>L38*'Расчет субсидий'!Q38</f>
        <v>-0.14262903285700235</v>
      </c>
      <c r="N38" s="53">
        <f t="shared" si="7"/>
        <v>-7.5870082568195896</v>
      </c>
      <c r="O38" s="27" t="s">
        <v>365</v>
      </c>
      <c r="P38" s="27" t="s">
        <v>365</v>
      </c>
      <c r="Q38" s="27" t="s">
        <v>365</v>
      </c>
      <c r="R38" s="58" t="s">
        <v>380</v>
      </c>
      <c r="S38" s="58" t="s">
        <v>380</v>
      </c>
      <c r="T38" s="59" t="s">
        <v>380</v>
      </c>
      <c r="U38" s="52">
        <f>'Расчет субсидий'!AB38-1</f>
        <v>8.531222515391379E-2</v>
      </c>
      <c r="V38" s="52">
        <f>U38*'Расчет субсидий'!AC38</f>
        <v>1.2796833773087068</v>
      </c>
      <c r="W38" s="53">
        <f t="shared" si="9"/>
        <v>68.071472934195654</v>
      </c>
      <c r="X38" s="52">
        <f>'Расчет субсидий'!AF38-1</f>
        <v>5.9499119546077228E-2</v>
      </c>
      <c r="Y38" s="52">
        <f>X38*'Расчет субсидий'!AG38</f>
        <v>0.59499119546077228</v>
      </c>
      <c r="Z38" s="53">
        <f t="shared" si="10"/>
        <v>31.649959494724385</v>
      </c>
      <c r="AA38" s="52">
        <f>'Расчет субсидий'!AJ38-1</f>
        <v>-0.14727868852459014</v>
      </c>
      <c r="AB38" s="52">
        <f>AA38*'Расчет субсидий'!AK38</f>
        <v>-1.4727868852459014</v>
      </c>
      <c r="AC38" s="53">
        <f t="shared" si="11"/>
        <v>-78.343420235480281</v>
      </c>
      <c r="AD38" s="58" t="s">
        <v>380</v>
      </c>
      <c r="AE38" s="58" t="s">
        <v>380</v>
      </c>
      <c r="AF38" s="59" t="s">
        <v>380</v>
      </c>
      <c r="AG38" s="52">
        <f t="shared" si="12"/>
        <v>-0.12048523039823955</v>
      </c>
    </row>
    <row r="39" spans="1:33" ht="15" customHeight="1">
      <c r="A39" s="30" t="s">
        <v>29</v>
      </c>
      <c r="B39" s="50">
        <f>'Расчет субсидий'!AT39</f>
        <v>-212.14545454545441</v>
      </c>
      <c r="C39" s="52">
        <f>'Расчет субсидий'!D39-1</f>
        <v>-5.0589083402611257E-2</v>
      </c>
      <c r="D39" s="52">
        <f>C39*'Расчет субсидий'!E39</f>
        <v>-0.25294541701305628</v>
      </c>
      <c r="E39" s="53">
        <f t="shared" si="6"/>
        <v>-71.195828387113039</v>
      </c>
      <c r="F39" s="58" t="s">
        <v>380</v>
      </c>
      <c r="G39" s="58" t="s">
        <v>380</v>
      </c>
      <c r="H39" s="59" t="s">
        <v>380</v>
      </c>
      <c r="I39" s="52">
        <f>'Расчет субсидий'!L39-1</f>
        <v>0.10526315789473695</v>
      </c>
      <c r="J39" s="52">
        <f>I39*'Расчет субсидий'!M39</f>
        <v>0.52631578947368474</v>
      </c>
      <c r="K39" s="53">
        <f t="shared" si="8"/>
        <v>148.14061099538407</v>
      </c>
      <c r="L39" s="52">
        <f>'Расчет субсидий'!P39-1</f>
        <v>-7.1665386781344265E-2</v>
      </c>
      <c r="M39" s="52">
        <f>L39*'Расчет субсидий'!Q39</f>
        <v>-1.4333077356268853</v>
      </c>
      <c r="N39" s="53">
        <f t="shared" si="7"/>
        <v>-403.42905903033619</v>
      </c>
      <c r="O39" s="27" t="s">
        <v>365</v>
      </c>
      <c r="P39" s="27" t="s">
        <v>365</v>
      </c>
      <c r="Q39" s="27" t="s">
        <v>365</v>
      </c>
      <c r="R39" s="58" t="s">
        <v>380</v>
      </c>
      <c r="S39" s="58" t="s">
        <v>380</v>
      </c>
      <c r="T39" s="59" t="s">
        <v>380</v>
      </c>
      <c r="U39" s="52">
        <f>'Расчет субсидий'!AB39-1</f>
        <v>9.0909090909090384E-3</v>
      </c>
      <c r="V39" s="52">
        <f>U39*'Расчет субсидий'!AC39</f>
        <v>9.0909090909090384E-2</v>
      </c>
      <c r="W39" s="53">
        <f t="shared" si="9"/>
        <v>25.587923717384346</v>
      </c>
      <c r="X39" s="52">
        <f>'Расчет субсидий'!AF39-1</f>
        <v>-1.5214226289517407E-2</v>
      </c>
      <c r="Y39" s="52">
        <f>X39*'Расчет субсидий'!AG39</f>
        <v>-0.15214226289517407</v>
      </c>
      <c r="Z39" s="53">
        <f t="shared" si="10"/>
        <v>-42.823050788671686</v>
      </c>
      <c r="AA39" s="52">
        <f>'Расчет субсидий'!AJ39-1</f>
        <v>2.3372877413351922E-2</v>
      </c>
      <c r="AB39" s="52">
        <f>AA39*'Расчет субсидий'!AK39</f>
        <v>0.46745754826703845</v>
      </c>
      <c r="AC39" s="53">
        <f t="shared" si="11"/>
        <v>131.57394894789817</v>
      </c>
      <c r="AD39" s="58" t="s">
        <v>380</v>
      </c>
      <c r="AE39" s="58" t="s">
        <v>380</v>
      </c>
      <c r="AF39" s="59" t="s">
        <v>380</v>
      </c>
      <c r="AG39" s="52">
        <f t="shared" si="12"/>
        <v>-0.75371298688530208</v>
      </c>
    </row>
    <row r="40" spans="1:33" ht="15" customHeight="1">
      <c r="A40" s="30" t="s">
        <v>30</v>
      </c>
      <c r="B40" s="50">
        <f>'Расчет субсидий'!AT40</f>
        <v>200.90909090909008</v>
      </c>
      <c r="C40" s="52">
        <f>'Расчет субсидий'!D40-1</f>
        <v>4.8004702013304312E-2</v>
      </c>
      <c r="D40" s="52">
        <f>C40*'Расчет субсидий'!E40</f>
        <v>0.24002351006652156</v>
      </c>
      <c r="E40" s="53">
        <f t="shared" si="6"/>
        <v>31.456848125294385</v>
      </c>
      <c r="F40" s="58" t="s">
        <v>380</v>
      </c>
      <c r="G40" s="58" t="s">
        <v>380</v>
      </c>
      <c r="H40" s="59" t="s">
        <v>380</v>
      </c>
      <c r="I40" s="52">
        <f>'Расчет субсидий'!L40-1</f>
        <v>0.20745098039215693</v>
      </c>
      <c r="J40" s="52">
        <f>I40*'Расчет субсидий'!M40</f>
        <v>2.0745098039215693</v>
      </c>
      <c r="K40" s="53">
        <f t="shared" si="8"/>
        <v>271.87978301920998</v>
      </c>
      <c r="L40" s="52">
        <f>'Расчет субсидий'!P40-1</f>
        <v>-0.12650436239553753</v>
      </c>
      <c r="M40" s="52">
        <f>L40*'Расчет субсидий'!Q40</f>
        <v>-2.5300872479107506</v>
      </c>
      <c r="N40" s="53">
        <f t="shared" si="7"/>
        <v>-331.58656116317468</v>
      </c>
      <c r="O40" s="27" t="s">
        <v>365</v>
      </c>
      <c r="P40" s="27" t="s">
        <v>365</v>
      </c>
      <c r="Q40" s="27" t="s">
        <v>365</v>
      </c>
      <c r="R40" s="58" t="s">
        <v>380</v>
      </c>
      <c r="S40" s="58" t="s">
        <v>380</v>
      </c>
      <c r="T40" s="59" t="s">
        <v>380</v>
      </c>
      <c r="U40" s="52">
        <f>'Расчет субсидий'!AB40-1</f>
        <v>0</v>
      </c>
      <c r="V40" s="52">
        <f>U40*'Расчет субсидий'!AC40</f>
        <v>0</v>
      </c>
      <c r="W40" s="53">
        <f t="shared" si="9"/>
        <v>0</v>
      </c>
      <c r="X40" s="52">
        <f>'Расчет субсидий'!AF40-1</f>
        <v>4.3242414955562358E-2</v>
      </c>
      <c r="Y40" s="52">
        <f>X40*'Расчет субсидий'!AG40</f>
        <v>0.43242414955562358</v>
      </c>
      <c r="Z40" s="53">
        <f t="shared" si="10"/>
        <v>56.672368446369696</v>
      </c>
      <c r="AA40" s="52">
        <f>'Расчет субсидий'!AJ40-1</f>
        <v>0.13161157024793391</v>
      </c>
      <c r="AB40" s="52">
        <f>AA40*'Расчет субсидий'!AK40</f>
        <v>1.3161157024793391</v>
      </c>
      <c r="AC40" s="53">
        <f t="shared" si="11"/>
        <v>172.48665248139076</v>
      </c>
      <c r="AD40" s="58" t="s">
        <v>380</v>
      </c>
      <c r="AE40" s="58" t="s">
        <v>380</v>
      </c>
      <c r="AF40" s="59" t="s">
        <v>380</v>
      </c>
      <c r="AG40" s="52">
        <f t="shared" si="12"/>
        <v>1.5329859181123027</v>
      </c>
    </row>
    <row r="41" spans="1:33" ht="15" customHeight="1">
      <c r="A41" s="30" t="s">
        <v>31</v>
      </c>
      <c r="B41" s="50">
        <f>'Расчет субсидий'!AT41</f>
        <v>1046.4818181818191</v>
      </c>
      <c r="C41" s="52">
        <f>'Расчет субсидий'!D41-1</f>
        <v>0.23126609045132285</v>
      </c>
      <c r="D41" s="52">
        <f>C41*'Расчет субсидий'!E41</f>
        <v>1.1563304522566142</v>
      </c>
      <c r="E41" s="53">
        <f t="shared" si="6"/>
        <v>288.49492375376747</v>
      </c>
      <c r="F41" s="58" t="s">
        <v>380</v>
      </c>
      <c r="G41" s="58" t="s">
        <v>380</v>
      </c>
      <c r="H41" s="59" t="s">
        <v>380</v>
      </c>
      <c r="I41" s="52">
        <f>'Расчет субсидий'!L41-1</f>
        <v>8.3333333333333259E-2</v>
      </c>
      <c r="J41" s="52">
        <f>I41*'Расчет субсидий'!M41</f>
        <v>0.83333333333333259</v>
      </c>
      <c r="K41" s="53">
        <f t="shared" si="8"/>
        <v>207.90980293937639</v>
      </c>
      <c r="L41" s="52">
        <f>'Расчет субсидий'!P41-1</f>
        <v>-5.0591986109654874E-3</v>
      </c>
      <c r="M41" s="52">
        <f>L41*'Расчет субсидий'!Q41</f>
        <v>-0.10118397221930975</v>
      </c>
      <c r="N41" s="53">
        <f t="shared" si="7"/>
        <v>-25.244567669688053</v>
      </c>
      <c r="O41" s="27" t="s">
        <v>365</v>
      </c>
      <c r="P41" s="27" t="s">
        <v>365</v>
      </c>
      <c r="Q41" s="27" t="s">
        <v>365</v>
      </c>
      <c r="R41" s="58" t="s">
        <v>380</v>
      </c>
      <c r="S41" s="58" t="s">
        <v>380</v>
      </c>
      <c r="T41" s="59" t="s">
        <v>380</v>
      </c>
      <c r="U41" s="52">
        <f>'Расчет субсидий'!AB41-1</f>
        <v>3.1905195989061497E-3</v>
      </c>
      <c r="V41" s="52">
        <f>U41*'Расчет субсидий'!AC41</f>
        <v>3.1905195989061497E-2</v>
      </c>
      <c r="W41" s="53">
        <f t="shared" si="9"/>
        <v>7.9600836129935555</v>
      </c>
      <c r="X41" s="52">
        <f>'Расчет субсидий'!AF41-1</f>
        <v>9.2927152317880735E-2</v>
      </c>
      <c r="Y41" s="52">
        <f>X41*'Расчет субсидий'!AG41</f>
        <v>1.8585430463576147</v>
      </c>
      <c r="Z41" s="53">
        <f t="shared" si="10"/>
        <v>463.69118222707232</v>
      </c>
      <c r="AA41" s="52">
        <f>'Расчет субсидий'!AJ41-1</f>
        <v>8.3105263157894793E-2</v>
      </c>
      <c r="AB41" s="52">
        <f>AA41*'Расчет субсидий'!AK41</f>
        <v>0.41552631578947397</v>
      </c>
      <c r="AC41" s="53">
        <f t="shared" si="11"/>
        <v>103.67039331829763</v>
      </c>
      <c r="AD41" s="58" t="s">
        <v>380</v>
      </c>
      <c r="AE41" s="58" t="s">
        <v>380</v>
      </c>
      <c r="AF41" s="59" t="s">
        <v>380</v>
      </c>
      <c r="AG41" s="52">
        <f t="shared" si="12"/>
        <v>4.1944543715067866</v>
      </c>
    </row>
    <row r="42" spans="1:33" ht="15" customHeight="1">
      <c r="A42" s="30" t="s">
        <v>32</v>
      </c>
      <c r="B42" s="50">
        <f>'Расчет субсидий'!AT42</f>
        <v>581</v>
      </c>
      <c r="C42" s="52">
        <f>'Расчет субсидий'!D42-1</f>
        <v>6.2548061008835587E-2</v>
      </c>
      <c r="D42" s="52">
        <f>C42*'Расчет субсидий'!E42</f>
        <v>0.31274030504417794</v>
      </c>
      <c r="E42" s="53">
        <f t="shared" si="6"/>
        <v>72.275499489510011</v>
      </c>
      <c r="F42" s="58" t="s">
        <v>380</v>
      </c>
      <c r="G42" s="58" t="s">
        <v>380</v>
      </c>
      <c r="H42" s="59" t="s">
        <v>380</v>
      </c>
      <c r="I42" s="52">
        <f>'Расчет субсидий'!L42-1</f>
        <v>7.9545454545454586E-2</v>
      </c>
      <c r="J42" s="52">
        <f>I42*'Расчет субсидий'!M42</f>
        <v>1.1931818181818188</v>
      </c>
      <c r="K42" s="53">
        <f t="shared" si="8"/>
        <v>275.74895368446562</v>
      </c>
      <c r="L42" s="52">
        <f>'Расчет субсидий'!P42-1</f>
        <v>5.6439902516626672E-2</v>
      </c>
      <c r="M42" s="52">
        <f>L42*'Расчет субсидий'!Q42</f>
        <v>1.1287980503325334</v>
      </c>
      <c r="N42" s="53">
        <f t="shared" si="7"/>
        <v>260.869614804028</v>
      </c>
      <c r="O42" s="27" t="s">
        <v>365</v>
      </c>
      <c r="P42" s="27" t="s">
        <v>365</v>
      </c>
      <c r="Q42" s="27" t="s">
        <v>365</v>
      </c>
      <c r="R42" s="58" t="s">
        <v>380</v>
      </c>
      <c r="S42" s="58" t="s">
        <v>380</v>
      </c>
      <c r="T42" s="59" t="s">
        <v>380</v>
      </c>
      <c r="U42" s="52">
        <f>'Расчет субсидий'!AB42-1</f>
        <v>4.6532572800960681E-2</v>
      </c>
      <c r="V42" s="52">
        <f>U42*'Расчет субсидий'!AC42</f>
        <v>0.46532572800960681</v>
      </c>
      <c r="W42" s="53">
        <f t="shared" si="9"/>
        <v>107.53858353007419</v>
      </c>
      <c r="X42" s="52">
        <f>'Расчет субсидий'!AF42-1</f>
        <v>4.601415409266929E-2</v>
      </c>
      <c r="Y42" s="52">
        <f>X42*'Расчет субсидий'!AG42</f>
        <v>0.4601415409266929</v>
      </c>
      <c r="Z42" s="53">
        <f t="shared" si="10"/>
        <v>106.34049775468384</v>
      </c>
      <c r="AA42" s="52">
        <f>'Расчет субсидий'!AJ42-1</f>
        <v>-0.10461665292662825</v>
      </c>
      <c r="AB42" s="52">
        <f>AA42*'Расчет субсидий'!AK42</f>
        <v>-1.0461665292662825</v>
      </c>
      <c r="AC42" s="53">
        <f t="shared" si="11"/>
        <v>-241.77314926276173</v>
      </c>
      <c r="AD42" s="58" t="s">
        <v>380</v>
      </c>
      <c r="AE42" s="58" t="s">
        <v>380</v>
      </c>
      <c r="AF42" s="59" t="s">
        <v>380</v>
      </c>
      <c r="AG42" s="52">
        <f t="shared" si="12"/>
        <v>2.5140209132285474</v>
      </c>
    </row>
    <row r="43" spans="1:33" ht="15" customHeight="1">
      <c r="A43" s="30" t="s">
        <v>1</v>
      </c>
      <c r="B43" s="50">
        <f>'Расчет субсидий'!AT43</f>
        <v>-167.9363636363596</v>
      </c>
      <c r="C43" s="52">
        <f>'Расчет субсидий'!D43-1</f>
        <v>0.12724600407390185</v>
      </c>
      <c r="D43" s="52">
        <f>C43*'Расчет субсидий'!E43</f>
        <v>0.63623002036950926</v>
      </c>
      <c r="E43" s="53">
        <f t="shared" si="6"/>
        <v>251.73837449386201</v>
      </c>
      <c r="F43" s="58" t="s">
        <v>380</v>
      </c>
      <c r="G43" s="58" t="s">
        <v>380</v>
      </c>
      <c r="H43" s="59" t="s">
        <v>380</v>
      </c>
      <c r="I43" s="52">
        <f>'Расчет субсидий'!L43-1</f>
        <v>-8.7452471482889704E-2</v>
      </c>
      <c r="J43" s="52">
        <f>I43*'Расчет субсидий'!M43</f>
        <v>-0.87452471482889704</v>
      </c>
      <c r="K43" s="53">
        <f t="shared" si="8"/>
        <v>-346.02490155663412</v>
      </c>
      <c r="L43" s="52">
        <f>'Расчет субсидий'!P43-1</f>
        <v>-3.805773046812333E-2</v>
      </c>
      <c r="M43" s="52">
        <f>L43*'Расчет субсидий'!Q43</f>
        <v>-0.76115460936246659</v>
      </c>
      <c r="N43" s="53">
        <f t="shared" si="7"/>
        <v>-301.16753055464699</v>
      </c>
      <c r="O43" s="27" t="s">
        <v>365</v>
      </c>
      <c r="P43" s="27" t="s">
        <v>365</v>
      </c>
      <c r="Q43" s="27" t="s">
        <v>365</v>
      </c>
      <c r="R43" s="58" t="s">
        <v>380</v>
      </c>
      <c r="S43" s="58" t="s">
        <v>380</v>
      </c>
      <c r="T43" s="59" t="s">
        <v>380</v>
      </c>
      <c r="U43" s="52">
        <f>'Расчет субсидий'!AB43-1</f>
        <v>0.12277975133214913</v>
      </c>
      <c r="V43" s="52">
        <f>U43*'Расчет субсидий'!AC43</f>
        <v>1.2277975133214913</v>
      </c>
      <c r="W43" s="53">
        <f t="shared" si="9"/>
        <v>485.80503955416731</v>
      </c>
      <c r="X43" s="52">
        <f>'Расчет субсидий'!AF43-1</f>
        <v>0.11453001132502827</v>
      </c>
      <c r="Y43" s="52">
        <f>X43*'Расчет субсидий'!AG43</f>
        <v>1.717950169875424</v>
      </c>
      <c r="Z43" s="53">
        <f t="shared" si="10"/>
        <v>679.74469826922257</v>
      </c>
      <c r="AA43" s="52">
        <f>'Расчет субсидий'!AJ43-1</f>
        <v>-0.23707317073170731</v>
      </c>
      <c r="AB43" s="52">
        <f>AA43*'Расчет субсидий'!AK43</f>
        <v>-2.3707317073170731</v>
      </c>
      <c r="AC43" s="53">
        <f t="shared" si="11"/>
        <v>-938.03204384233027</v>
      </c>
      <c r="AD43" s="58" t="s">
        <v>380</v>
      </c>
      <c r="AE43" s="58" t="s">
        <v>380</v>
      </c>
      <c r="AF43" s="59" t="s">
        <v>380</v>
      </c>
      <c r="AG43" s="52">
        <f t="shared" si="12"/>
        <v>-0.42443332794201205</v>
      </c>
    </row>
    <row r="44" spans="1:33" ht="15" customHeight="1">
      <c r="A44" s="30" t="s">
        <v>33</v>
      </c>
      <c r="B44" s="50">
        <f>'Расчет субсидий'!AT44</f>
        <v>339.70909090909117</v>
      </c>
      <c r="C44" s="52">
        <f>'Расчет субсидий'!D44-1</f>
        <v>0.12729647832817892</v>
      </c>
      <c r="D44" s="52">
        <f>C44*'Расчет субсидий'!E44</f>
        <v>0.6364823916408946</v>
      </c>
      <c r="E44" s="53">
        <f t="shared" si="6"/>
        <v>136.36381399770298</v>
      </c>
      <c r="F44" s="58" t="s">
        <v>380</v>
      </c>
      <c r="G44" s="58" t="s">
        <v>380</v>
      </c>
      <c r="H44" s="59" t="s">
        <v>380</v>
      </c>
      <c r="I44" s="52">
        <f>'Расчет субсидий'!L44-1</f>
        <v>-3.8461538461538436E-2</v>
      </c>
      <c r="J44" s="52">
        <f>I44*'Расчет субсидий'!M44</f>
        <v>-0.38461538461538436</v>
      </c>
      <c r="K44" s="53">
        <f t="shared" si="8"/>
        <v>-82.402312235431609</v>
      </c>
      <c r="L44" s="52">
        <f>'Расчет субсидий'!P44-1</f>
        <v>-8.3237079232071576E-2</v>
      </c>
      <c r="M44" s="52">
        <f>L44*'Расчет субсидий'!Q44</f>
        <v>-1.6647415846414315</v>
      </c>
      <c r="N44" s="53">
        <f t="shared" si="7"/>
        <v>-356.66424520721932</v>
      </c>
      <c r="O44" s="27" t="s">
        <v>365</v>
      </c>
      <c r="P44" s="27" t="s">
        <v>365</v>
      </c>
      <c r="Q44" s="27" t="s">
        <v>365</v>
      </c>
      <c r="R44" s="58" t="s">
        <v>380</v>
      </c>
      <c r="S44" s="58" t="s">
        <v>380</v>
      </c>
      <c r="T44" s="59" t="s">
        <v>380</v>
      </c>
      <c r="U44" s="52">
        <f>'Расчет субсидий'!AB44-1</f>
        <v>4.7570850202429238E-2</v>
      </c>
      <c r="V44" s="52">
        <f>U44*'Расчет субсидий'!AC44</f>
        <v>0.71356275303643857</v>
      </c>
      <c r="W44" s="53">
        <f t="shared" si="9"/>
        <v>152.87797401573533</v>
      </c>
      <c r="X44" s="52">
        <f>'Расчет субсидий'!AF44-1</f>
        <v>5.2805194805194855E-2</v>
      </c>
      <c r="Y44" s="52">
        <f>X44*'Расчет субсидий'!AG44</f>
        <v>0.52805194805194855</v>
      </c>
      <c r="Z44" s="53">
        <f t="shared" si="10"/>
        <v>113.13302389975198</v>
      </c>
      <c r="AA44" s="52">
        <f>'Расчет субсидий'!AJ44-1</f>
        <v>0.17568627450980379</v>
      </c>
      <c r="AB44" s="52">
        <f>AA44*'Расчет субсидий'!AK44</f>
        <v>1.7568627450980379</v>
      </c>
      <c r="AC44" s="53">
        <f t="shared" si="11"/>
        <v>376.40083643855189</v>
      </c>
      <c r="AD44" s="58" t="s">
        <v>380</v>
      </c>
      <c r="AE44" s="58" t="s">
        <v>380</v>
      </c>
      <c r="AF44" s="59" t="s">
        <v>380</v>
      </c>
      <c r="AG44" s="52">
        <f t="shared" si="12"/>
        <v>1.5856028685705037</v>
      </c>
    </row>
    <row r="45" spans="1:33" ht="15" customHeight="1">
      <c r="A45" s="30" t="s">
        <v>34</v>
      </c>
      <c r="B45" s="50">
        <f>'Расчет субсидий'!AT45</f>
        <v>-339.32727272727061</v>
      </c>
      <c r="C45" s="52">
        <f>'Расчет субсидий'!D45-1</f>
        <v>-0.29777743665977252</v>
      </c>
      <c r="D45" s="52">
        <f>C45*'Расчет субсидий'!E45</f>
        <v>-1.4888871832988626</v>
      </c>
      <c r="E45" s="53">
        <f t="shared" si="6"/>
        <v>-340.03647001393409</v>
      </c>
      <c r="F45" s="58" t="s">
        <v>380</v>
      </c>
      <c r="G45" s="58" t="s">
        <v>380</v>
      </c>
      <c r="H45" s="59" t="s">
        <v>380</v>
      </c>
      <c r="I45" s="52">
        <f>'Расчет субсидий'!L45-1</f>
        <v>9.375E-2</v>
      </c>
      <c r="J45" s="52">
        <f>I45*'Расчет субсидий'!M45</f>
        <v>1.40625</v>
      </c>
      <c r="K45" s="53">
        <f t="shared" si="8"/>
        <v>321.16354504282879</v>
      </c>
      <c r="L45" s="52">
        <f>'Расчет субсидий'!P45-1</f>
        <v>-6.3658008311471947E-2</v>
      </c>
      <c r="M45" s="52">
        <f>L45*'Расчет субсидий'!Q45</f>
        <v>-1.2731601662294389</v>
      </c>
      <c r="N45" s="53">
        <f t="shared" si="7"/>
        <v>-290.76809414653428</v>
      </c>
      <c r="O45" s="27" t="s">
        <v>365</v>
      </c>
      <c r="P45" s="27" t="s">
        <v>365</v>
      </c>
      <c r="Q45" s="27" t="s">
        <v>365</v>
      </c>
      <c r="R45" s="58" t="s">
        <v>380</v>
      </c>
      <c r="S45" s="58" t="s">
        <v>380</v>
      </c>
      <c r="T45" s="59" t="s">
        <v>380</v>
      </c>
      <c r="U45" s="52">
        <f>'Расчет субсидий'!AB45-1</f>
        <v>9.4339622641510523E-3</v>
      </c>
      <c r="V45" s="52">
        <f>U45*'Расчет субсидий'!AC45</f>
        <v>0.18867924528302105</v>
      </c>
      <c r="W45" s="53">
        <f t="shared" si="9"/>
        <v>43.091125540338112</v>
      </c>
      <c r="X45" s="52">
        <f>'Расчет субсидий'!AF45-1</f>
        <v>7.9210526315789398E-3</v>
      </c>
      <c r="Y45" s="52">
        <f>X45*'Расчет субсидий'!AG45</f>
        <v>7.9210526315789398E-2</v>
      </c>
      <c r="Z45" s="53">
        <f t="shared" si="10"/>
        <v>18.090334888026458</v>
      </c>
      <c r="AA45" s="52">
        <f>'Расчет субсидий'!AJ45-1</f>
        <v>-7.9574861367837313E-2</v>
      </c>
      <c r="AB45" s="52">
        <f>AA45*'Расчет субсидий'!AK45</f>
        <v>-0.39787430683918656</v>
      </c>
      <c r="AC45" s="53">
        <f t="shared" si="11"/>
        <v>-90.867714037995654</v>
      </c>
      <c r="AD45" s="58" t="s">
        <v>380</v>
      </c>
      <c r="AE45" s="58" t="s">
        <v>380</v>
      </c>
      <c r="AF45" s="59" t="s">
        <v>380</v>
      </c>
      <c r="AG45" s="52">
        <f t="shared" si="12"/>
        <v>-1.4857818847686777</v>
      </c>
    </row>
    <row r="46" spans="1:33" ht="15" customHeight="1">
      <c r="A46" s="30" t="s">
        <v>35</v>
      </c>
      <c r="B46" s="50">
        <f>'Расчет субсидий'!AT46</f>
        <v>873.44545454545732</v>
      </c>
      <c r="C46" s="52">
        <f>'Расчет субсидий'!D46-1</f>
        <v>0.11035334964857912</v>
      </c>
      <c r="D46" s="52">
        <f>C46*'Расчет субсидий'!E46</f>
        <v>0.55176674824289562</v>
      </c>
      <c r="E46" s="53">
        <f t="shared" si="6"/>
        <v>148.09930517037287</v>
      </c>
      <c r="F46" s="58" t="s">
        <v>380</v>
      </c>
      <c r="G46" s="58" t="s">
        <v>380</v>
      </c>
      <c r="H46" s="59" t="s">
        <v>380</v>
      </c>
      <c r="I46" s="52">
        <f>'Расчет субсидий'!L46-1</f>
        <v>0.11111111111111116</v>
      </c>
      <c r="J46" s="52">
        <f>I46*'Расчет субсидий'!M46</f>
        <v>1.6666666666666674</v>
      </c>
      <c r="K46" s="53">
        <f t="shared" si="8"/>
        <v>447.34876842432669</v>
      </c>
      <c r="L46" s="52">
        <f>'Расчет субсидий'!P46-1</f>
        <v>9.5313385638853276E-3</v>
      </c>
      <c r="M46" s="52">
        <f>L46*'Расчет субсидий'!Q46</f>
        <v>0.19062677127770655</v>
      </c>
      <c r="N46" s="53">
        <f t="shared" si="7"/>
        <v>51.165990815872682</v>
      </c>
      <c r="O46" s="27" t="s">
        <v>365</v>
      </c>
      <c r="P46" s="27" t="s">
        <v>365</v>
      </c>
      <c r="Q46" s="27" t="s">
        <v>365</v>
      </c>
      <c r="R46" s="58" t="s">
        <v>380</v>
      </c>
      <c r="S46" s="58" t="s">
        <v>380</v>
      </c>
      <c r="T46" s="59" t="s">
        <v>380</v>
      </c>
      <c r="U46" s="52">
        <f>'Расчет субсидий'!AB46-1</f>
        <v>1.2000000000000899E-3</v>
      </c>
      <c r="V46" s="52">
        <f>U46*'Расчет субсидий'!AC46</f>
        <v>1.8000000000001348E-2</v>
      </c>
      <c r="W46" s="53">
        <f t="shared" si="9"/>
        <v>4.8313666989830883</v>
      </c>
      <c r="X46" s="52">
        <f>'Расчет субсидий'!AF46-1</f>
        <v>1.1516916046288683E-2</v>
      </c>
      <c r="Y46" s="52">
        <f>X46*'Расчет субсидий'!AG46</f>
        <v>0.17275374069433025</v>
      </c>
      <c r="Z46" s="53">
        <f t="shared" si="10"/>
        <v>46.368703884182459</v>
      </c>
      <c r="AA46" s="52">
        <f>'Расчет субсидий'!AJ46-1</f>
        <v>6.5434150394682256E-2</v>
      </c>
      <c r="AB46" s="52">
        <f>AA46*'Расчет субсидий'!AK46</f>
        <v>0.65434150394682256</v>
      </c>
      <c r="AC46" s="53">
        <f t="shared" si="11"/>
        <v>175.6313195517196</v>
      </c>
      <c r="AD46" s="58" t="s">
        <v>380</v>
      </c>
      <c r="AE46" s="58" t="s">
        <v>380</v>
      </c>
      <c r="AF46" s="59" t="s">
        <v>380</v>
      </c>
      <c r="AG46" s="52">
        <f t="shared" si="12"/>
        <v>3.2541554308284235</v>
      </c>
    </row>
    <row r="47" spans="1:33" ht="15" customHeight="1">
      <c r="A47" s="30" t="s">
        <v>36</v>
      </c>
      <c r="B47" s="50">
        <f>'Расчет субсидий'!AT47</f>
        <v>1029.2454545454566</v>
      </c>
      <c r="C47" s="52">
        <f>'Расчет субсидий'!D47-1</f>
        <v>1.9841572507273142E-3</v>
      </c>
      <c r="D47" s="52">
        <f>C47*'Расчет субсидий'!E47</f>
        <v>9.920786253636571E-3</v>
      </c>
      <c r="E47" s="53">
        <f t="shared" si="6"/>
        <v>2.7330599908784059</v>
      </c>
      <c r="F47" s="58" t="s">
        <v>380</v>
      </c>
      <c r="G47" s="58" t="s">
        <v>380</v>
      </c>
      <c r="H47" s="59" t="s">
        <v>380</v>
      </c>
      <c r="I47" s="52">
        <f>'Расчет субсидий'!L47-1</f>
        <v>5.5276381909547645E-2</v>
      </c>
      <c r="J47" s="52">
        <f>I47*'Расчет субсидий'!M47</f>
        <v>0.82914572864321467</v>
      </c>
      <c r="K47" s="53">
        <f t="shared" si="8"/>
        <v>228.41990136939279</v>
      </c>
      <c r="L47" s="52">
        <f>'Расчет субсидий'!P47-1</f>
        <v>-6.1072418390321404E-2</v>
      </c>
      <c r="M47" s="52">
        <f>L47*'Расчет субсидий'!Q47</f>
        <v>-1.2214483678064281</v>
      </c>
      <c r="N47" s="53">
        <f t="shared" si="7"/>
        <v>-336.49466681653308</v>
      </c>
      <c r="O47" s="27" t="s">
        <v>365</v>
      </c>
      <c r="P47" s="27" t="s">
        <v>365</v>
      </c>
      <c r="Q47" s="27" t="s">
        <v>365</v>
      </c>
      <c r="R47" s="58" t="s">
        <v>380</v>
      </c>
      <c r="S47" s="58" t="s">
        <v>380</v>
      </c>
      <c r="T47" s="59" t="s">
        <v>380</v>
      </c>
      <c r="U47" s="52">
        <f>'Расчет субсидий'!AB47-1</f>
        <v>7.2727272727272751E-2</v>
      </c>
      <c r="V47" s="52">
        <f>U47*'Расчет субсидий'!AC47</f>
        <v>1.454545454545455</v>
      </c>
      <c r="W47" s="53">
        <f t="shared" si="9"/>
        <v>400.71017408272627</v>
      </c>
      <c r="X47" s="52">
        <f>'Расчет субсидий'!AF47-1</f>
        <v>7.3505376344086049E-2</v>
      </c>
      <c r="Y47" s="52">
        <f>X47*'Расчет субсидий'!AG47</f>
        <v>1.1025806451612907</v>
      </c>
      <c r="Z47" s="53">
        <f t="shared" si="10"/>
        <v>303.74800655569237</v>
      </c>
      <c r="AA47" s="52">
        <f>'Расчет субсидий'!AJ47-1</f>
        <v>0.15613333333333346</v>
      </c>
      <c r="AB47" s="52">
        <f>AA47*'Расчет субсидий'!AK47</f>
        <v>1.5613333333333346</v>
      </c>
      <c r="AC47" s="53">
        <f t="shared" si="11"/>
        <v>430.12897936329989</v>
      </c>
      <c r="AD47" s="58" t="s">
        <v>380</v>
      </c>
      <c r="AE47" s="58" t="s">
        <v>380</v>
      </c>
      <c r="AF47" s="59" t="s">
        <v>380</v>
      </c>
      <c r="AG47" s="52">
        <f t="shared" si="12"/>
        <v>3.7360775801305035</v>
      </c>
    </row>
    <row r="48" spans="1:33" ht="15" customHeight="1">
      <c r="A48" s="30" t="s">
        <v>37</v>
      </c>
      <c r="B48" s="50">
        <f>'Расчет субсидий'!AT48</f>
        <v>872.76363636363749</v>
      </c>
      <c r="C48" s="52">
        <f>'Расчет субсидий'!D48-1</f>
        <v>1.091201364447425E-2</v>
      </c>
      <c r="D48" s="52">
        <f>C48*'Расчет субсидий'!E48</f>
        <v>5.456006822237125E-2</v>
      </c>
      <c r="E48" s="53">
        <f t="shared" si="6"/>
        <v>15.5477457530314</v>
      </c>
      <c r="F48" s="58" t="s">
        <v>380</v>
      </c>
      <c r="G48" s="58" t="s">
        <v>380</v>
      </c>
      <c r="H48" s="59" t="s">
        <v>380</v>
      </c>
      <c r="I48" s="52">
        <f>'Расчет субсидий'!L48-1</f>
        <v>3.6585365853658569E-2</v>
      </c>
      <c r="J48" s="52">
        <f>I48*'Расчет субсидий'!M48</f>
        <v>0.36585365853658569</v>
      </c>
      <c r="K48" s="53">
        <f t="shared" si="8"/>
        <v>104.2557286138229</v>
      </c>
      <c r="L48" s="52">
        <f>'Расчет субсидий'!P48-1</f>
        <v>3.7218695439644289E-2</v>
      </c>
      <c r="M48" s="52">
        <f>L48*'Расчет субсидий'!Q48</f>
        <v>0.74437390879288579</v>
      </c>
      <c r="N48" s="53">
        <f t="shared" si="7"/>
        <v>212.12100087434567</v>
      </c>
      <c r="O48" s="27" t="s">
        <v>365</v>
      </c>
      <c r="P48" s="27" t="s">
        <v>365</v>
      </c>
      <c r="Q48" s="27" t="s">
        <v>365</v>
      </c>
      <c r="R48" s="58" t="s">
        <v>380</v>
      </c>
      <c r="S48" s="58" t="s">
        <v>380</v>
      </c>
      <c r="T48" s="59" t="s">
        <v>380</v>
      </c>
      <c r="U48" s="52">
        <f>'Расчет субсидий'!AB48-1</f>
        <v>2.0762423417290732E-2</v>
      </c>
      <c r="V48" s="52">
        <f>U48*'Расчет субсидий'!AC48</f>
        <v>0.31143635125936098</v>
      </c>
      <c r="W48" s="53">
        <f t="shared" si="9"/>
        <v>88.748664827492036</v>
      </c>
      <c r="X48" s="52">
        <f>'Расчет субсидий'!AF48-1</f>
        <v>5.0915331807780184E-2</v>
      </c>
      <c r="Y48" s="52">
        <f>X48*'Расчет субсидий'!AG48</f>
        <v>0.50915331807780184</v>
      </c>
      <c r="Z48" s="53">
        <f t="shared" si="10"/>
        <v>145.09121041641433</v>
      </c>
      <c r="AA48" s="52">
        <f>'Расчет субсидий'!AJ48-1</f>
        <v>0.21546405823475889</v>
      </c>
      <c r="AB48" s="52">
        <f>AA48*'Расчет субсидий'!AK48</f>
        <v>1.0773202911737945</v>
      </c>
      <c r="AC48" s="53">
        <f t="shared" si="11"/>
        <v>306.99928587853111</v>
      </c>
      <c r="AD48" s="58" t="s">
        <v>380</v>
      </c>
      <c r="AE48" s="58" t="s">
        <v>380</v>
      </c>
      <c r="AF48" s="59" t="s">
        <v>380</v>
      </c>
      <c r="AG48" s="52">
        <f t="shared" si="12"/>
        <v>3.0626975960628</v>
      </c>
    </row>
    <row r="49" spans="1:34" ht="15" customHeight="1">
      <c r="A49" s="30" t="s">
        <v>38</v>
      </c>
      <c r="B49" s="50">
        <f>'Расчет субсидий'!AT49</f>
        <v>191.72727272727207</v>
      </c>
      <c r="C49" s="52">
        <f>'Расчет субсидий'!D49-1</f>
        <v>0.21066674983132105</v>
      </c>
      <c r="D49" s="52">
        <f>C49*'Расчет субсидий'!E49</f>
        <v>1.0533337491566053</v>
      </c>
      <c r="E49" s="53">
        <f t="shared" si="6"/>
        <v>438.80519863261111</v>
      </c>
      <c r="F49" s="58" t="s">
        <v>380</v>
      </c>
      <c r="G49" s="58" t="s">
        <v>380</v>
      </c>
      <c r="H49" s="59" t="s">
        <v>380</v>
      </c>
      <c r="I49" s="52">
        <f>'Расчет субсидий'!L49-1</f>
        <v>3.529411764705892E-2</v>
      </c>
      <c r="J49" s="52">
        <f>I49*'Расчет субсидий'!M49</f>
        <v>0.1764705882352946</v>
      </c>
      <c r="K49" s="53">
        <f t="shared" si="8"/>
        <v>73.515361665193609</v>
      </c>
      <c r="L49" s="52">
        <f>'Расчет субсидий'!P49-1</f>
        <v>-0.19306276412907097</v>
      </c>
      <c r="M49" s="52">
        <f>L49*'Расчет субсидий'!Q49</f>
        <v>-3.8612552825814195</v>
      </c>
      <c r="N49" s="53">
        <f t="shared" si="7"/>
        <v>-1608.5489452901329</v>
      </c>
      <c r="O49" s="27" t="s">
        <v>365</v>
      </c>
      <c r="P49" s="27" t="s">
        <v>365</v>
      </c>
      <c r="Q49" s="27" t="s">
        <v>365</v>
      </c>
      <c r="R49" s="58" t="s">
        <v>380</v>
      </c>
      <c r="S49" s="58" t="s">
        <v>380</v>
      </c>
      <c r="T49" s="59" t="s">
        <v>380</v>
      </c>
      <c r="U49" s="52">
        <f>'Расчет субсидий'!AB49-1</f>
        <v>1.342682381023419E-3</v>
      </c>
      <c r="V49" s="52">
        <f>U49*'Расчет субсидий'!AC49</f>
        <v>1.342682381023419E-2</v>
      </c>
      <c r="W49" s="53">
        <f t="shared" si="9"/>
        <v>5.5934409144037813</v>
      </c>
      <c r="X49" s="52">
        <f>'Расчет субсидий'!AF49-1</f>
        <v>4.41512852451591E-2</v>
      </c>
      <c r="Y49" s="52">
        <f>X49*'Расчет субсидий'!AG49</f>
        <v>0.883025704903182</v>
      </c>
      <c r="Z49" s="53">
        <f t="shared" si="10"/>
        <v>367.85707298184542</v>
      </c>
      <c r="AA49" s="52">
        <f>'Расчет субсидий'!AJ49-1</f>
        <v>0.2195231813041838</v>
      </c>
      <c r="AB49" s="52">
        <f>AA49*'Расчет субсидий'!AK49</f>
        <v>2.195231813041838</v>
      </c>
      <c r="AC49" s="53">
        <f t="shared" si="11"/>
        <v>914.50514382335086</v>
      </c>
      <c r="AD49" s="58" t="s">
        <v>380</v>
      </c>
      <c r="AE49" s="58" t="s">
        <v>380</v>
      </c>
      <c r="AF49" s="59" t="s">
        <v>380</v>
      </c>
      <c r="AG49" s="52">
        <f t="shared" si="12"/>
        <v>0.46023339656573459</v>
      </c>
    </row>
    <row r="50" spans="1:34" ht="15" customHeight="1">
      <c r="A50" s="30" t="s">
        <v>39</v>
      </c>
      <c r="B50" s="50">
        <f>'Расчет субсидий'!AT50</f>
        <v>232.7545454545434</v>
      </c>
      <c r="C50" s="52">
        <f>'Расчет субсидий'!D50-1</f>
        <v>0.15698303033658556</v>
      </c>
      <c r="D50" s="52">
        <f>C50*'Расчет субсидий'!E50</f>
        <v>0.7849151516829278</v>
      </c>
      <c r="E50" s="53">
        <f t="shared" si="6"/>
        <v>202.93314190319191</v>
      </c>
      <c r="F50" s="58" t="s">
        <v>380</v>
      </c>
      <c r="G50" s="58" t="s">
        <v>380</v>
      </c>
      <c r="H50" s="59" t="s">
        <v>380</v>
      </c>
      <c r="I50" s="52">
        <f>'Расчет субсидий'!L50-1</f>
        <v>0.20921348314606747</v>
      </c>
      <c r="J50" s="52">
        <f>I50*'Расчет субсидий'!M50</f>
        <v>1.0460674157303373</v>
      </c>
      <c r="K50" s="53">
        <f t="shared" si="8"/>
        <v>270.45184038243985</v>
      </c>
      <c r="L50" s="52">
        <f>'Расчет субсидий'!P50-1</f>
        <v>-0.15982907670324842</v>
      </c>
      <c r="M50" s="52">
        <f>L50*'Расчет субсидий'!Q50</f>
        <v>-3.1965815340649684</v>
      </c>
      <c r="N50" s="53">
        <f t="shared" si="7"/>
        <v>-826.44898963496257</v>
      </c>
      <c r="O50" s="27" t="s">
        <v>365</v>
      </c>
      <c r="P50" s="27" t="s">
        <v>365</v>
      </c>
      <c r="Q50" s="27" t="s">
        <v>365</v>
      </c>
      <c r="R50" s="58" t="s">
        <v>380</v>
      </c>
      <c r="S50" s="58" t="s">
        <v>380</v>
      </c>
      <c r="T50" s="59" t="s">
        <v>380</v>
      </c>
      <c r="U50" s="52">
        <f>'Расчет субсидий'!AB50-1</f>
        <v>1.2340425531914834E-2</v>
      </c>
      <c r="V50" s="52">
        <f>U50*'Расчет субсидий'!AC50</f>
        <v>0.24680851063829667</v>
      </c>
      <c r="W50" s="53">
        <f t="shared" si="9"/>
        <v>63.810242935034282</v>
      </c>
      <c r="X50" s="52">
        <f>'Расчет субсидий'!AF50-1</f>
        <v>1.467661691542288E-2</v>
      </c>
      <c r="Y50" s="52">
        <f>X50*'Расчет субсидий'!AG50</f>
        <v>0.2201492537313432</v>
      </c>
      <c r="Z50" s="53">
        <f t="shared" si="10"/>
        <v>56.917718624180026</v>
      </c>
      <c r="AA50" s="52">
        <f>'Расчет субсидий'!AJ50-1</f>
        <v>0.17989010989011001</v>
      </c>
      <c r="AB50" s="52">
        <f>AA50*'Расчет субсидий'!AK50</f>
        <v>1.7989010989011001</v>
      </c>
      <c r="AC50" s="53">
        <f t="shared" si="11"/>
        <v>465.09059124465989</v>
      </c>
      <c r="AD50" s="58" t="s">
        <v>380</v>
      </c>
      <c r="AE50" s="58" t="s">
        <v>380</v>
      </c>
      <c r="AF50" s="59" t="s">
        <v>380</v>
      </c>
      <c r="AG50" s="52">
        <f t="shared" si="12"/>
        <v>0.90025989661903671</v>
      </c>
    </row>
    <row r="51" spans="1:34" ht="15" customHeight="1">
      <c r="A51" s="30" t="s">
        <v>2</v>
      </c>
      <c r="B51" s="50">
        <f>'Расчет субсидий'!AT51</f>
        <v>183.79090909090883</v>
      </c>
      <c r="C51" s="52">
        <f>'Расчет субсидий'!D51-1</f>
        <v>0.1479144250520521</v>
      </c>
      <c r="D51" s="52">
        <f>C51*'Расчет субсидий'!E51</f>
        <v>0.7395721252602605</v>
      </c>
      <c r="E51" s="53">
        <f t="shared" si="6"/>
        <v>129.97402383555229</v>
      </c>
      <c r="F51" s="58" t="s">
        <v>380</v>
      </c>
      <c r="G51" s="58" t="s">
        <v>380</v>
      </c>
      <c r="H51" s="59" t="s">
        <v>380</v>
      </c>
      <c r="I51" s="52">
        <f>'Расчет субсидий'!L51-1</f>
        <v>1.3215859030837107E-2</v>
      </c>
      <c r="J51" s="52">
        <f>I51*'Расчет субсидий'!M51</f>
        <v>0.19823788546255661</v>
      </c>
      <c r="K51" s="53">
        <f t="shared" si="8"/>
        <v>34.838759831777949</v>
      </c>
      <c r="L51" s="52">
        <f>'Расчет субсидий'!P51-1</f>
        <v>-2.4278000678378375E-2</v>
      </c>
      <c r="M51" s="52">
        <f>L51*'Расчет субсидий'!Q51</f>
        <v>-0.48556001356756751</v>
      </c>
      <c r="N51" s="53">
        <f t="shared" si="7"/>
        <v>-85.333379425046886</v>
      </c>
      <c r="O51" s="27" t="s">
        <v>365</v>
      </c>
      <c r="P51" s="27" t="s">
        <v>365</v>
      </c>
      <c r="Q51" s="27" t="s">
        <v>365</v>
      </c>
      <c r="R51" s="58" t="s">
        <v>380</v>
      </c>
      <c r="S51" s="58" t="s">
        <v>380</v>
      </c>
      <c r="T51" s="59" t="s">
        <v>380</v>
      </c>
      <c r="U51" s="52">
        <f>'Расчет субсидий'!AB51-1</f>
        <v>-0.10437956204379562</v>
      </c>
      <c r="V51" s="52">
        <f>U51*'Расчет субсидий'!AC51</f>
        <v>-1.5656934306569341</v>
      </c>
      <c r="W51" s="53">
        <f t="shared" si="9"/>
        <v>-275.15838999983822</v>
      </c>
      <c r="X51" s="52">
        <f>'Расчет субсидий'!AF51-1</f>
        <v>4.5778761061946893E-2</v>
      </c>
      <c r="Y51" s="52">
        <f>X51*'Расчет субсидий'!AG51</f>
        <v>0.91557522123893786</v>
      </c>
      <c r="Z51" s="53">
        <f t="shared" si="10"/>
        <v>160.90519310293567</v>
      </c>
      <c r="AA51" s="52">
        <f>'Расчет субсидий'!AJ51-1</f>
        <v>0.24873333333333325</v>
      </c>
      <c r="AB51" s="52">
        <f>AA51*'Расчет субсидий'!AK51</f>
        <v>1.2436666666666663</v>
      </c>
      <c r="AC51" s="53">
        <f t="shared" si="11"/>
        <v>218.56470174552803</v>
      </c>
      <c r="AD51" s="58" t="s">
        <v>380</v>
      </c>
      <c r="AE51" s="58" t="s">
        <v>380</v>
      </c>
      <c r="AF51" s="59" t="s">
        <v>380</v>
      </c>
      <c r="AG51" s="52">
        <f t="shared" si="12"/>
        <v>1.0457984544039196</v>
      </c>
    </row>
    <row r="52" spans="1:34" ht="15" customHeight="1">
      <c r="A52" s="30" t="s">
        <v>40</v>
      </c>
      <c r="B52" s="50">
        <f>'Расчет субсидий'!AT52</f>
        <v>915.55454545454631</v>
      </c>
      <c r="C52" s="52">
        <f>'Расчет субсидий'!D52-1</f>
        <v>0.14124695008180965</v>
      </c>
      <c r="D52" s="52">
        <f>C52*'Расчет субсидий'!E52</f>
        <v>0.70623475040904826</v>
      </c>
      <c r="E52" s="53">
        <f t="shared" si="6"/>
        <v>114.31062617265054</v>
      </c>
      <c r="F52" s="58" t="s">
        <v>380</v>
      </c>
      <c r="G52" s="58" t="s">
        <v>380</v>
      </c>
      <c r="H52" s="59" t="s">
        <v>380</v>
      </c>
      <c r="I52" s="52">
        <f>'Расчет субсидий'!L52-1</f>
        <v>0.12403100775193798</v>
      </c>
      <c r="J52" s="52">
        <f>I52*'Расчет субсидий'!M52</f>
        <v>1.2403100775193798</v>
      </c>
      <c r="K52" s="53">
        <f t="shared" si="8"/>
        <v>200.7556574175517</v>
      </c>
      <c r="L52" s="52">
        <f>'Расчет субсидий'!P52-1</f>
        <v>-0.15254455208707096</v>
      </c>
      <c r="M52" s="52">
        <f>L52*'Расчет субсидий'!Q52</f>
        <v>-3.0508910417414192</v>
      </c>
      <c r="N52" s="53">
        <f t="shared" si="7"/>
        <v>-493.81493216525752</v>
      </c>
      <c r="O52" s="27" t="s">
        <v>365</v>
      </c>
      <c r="P52" s="27" t="s">
        <v>365</v>
      </c>
      <c r="Q52" s="27" t="s">
        <v>365</v>
      </c>
      <c r="R52" s="58" t="s">
        <v>380</v>
      </c>
      <c r="S52" s="58" t="s">
        <v>380</v>
      </c>
      <c r="T52" s="59" t="s">
        <v>380</v>
      </c>
      <c r="U52" s="52">
        <f>'Расчет субсидий'!AB52-1</f>
        <v>2.1897810218978186E-2</v>
      </c>
      <c r="V52" s="52">
        <f>U52*'Расчет субсидий'!AC52</f>
        <v>0.43795620437956373</v>
      </c>
      <c r="W52" s="53">
        <f t="shared" si="9"/>
        <v>70.887262245066438</v>
      </c>
      <c r="X52" s="52">
        <f>'Расчет субсидий'!AF52-1</f>
        <v>0.26602655286865806</v>
      </c>
      <c r="Y52" s="52">
        <f>X52*'Расчет субсидий'!AG52</f>
        <v>3.9903982930298709</v>
      </c>
      <c r="Z52" s="53">
        <f t="shared" si="10"/>
        <v>645.88287009428961</v>
      </c>
      <c r="AA52" s="52">
        <f>'Расчет субсидий'!AJ52-1</f>
        <v>0.23324775353016691</v>
      </c>
      <c r="AB52" s="52">
        <f>AA52*'Расчет субсидий'!AK52</f>
        <v>2.3324775353016691</v>
      </c>
      <c r="AC52" s="53">
        <f t="shared" si="11"/>
        <v>377.53306169024557</v>
      </c>
      <c r="AD52" s="58" t="s">
        <v>380</v>
      </c>
      <c r="AE52" s="58" t="s">
        <v>380</v>
      </c>
      <c r="AF52" s="59" t="s">
        <v>380</v>
      </c>
      <c r="AG52" s="52">
        <f t="shared" si="12"/>
        <v>5.656485818898112</v>
      </c>
    </row>
    <row r="53" spans="1:34" ht="15" customHeight="1">
      <c r="A53" s="30" t="s">
        <v>3</v>
      </c>
      <c r="B53" s="50">
        <f>'Расчет субсидий'!AT53</f>
        <v>1244.8181818181802</v>
      </c>
      <c r="C53" s="52">
        <f>'Расчет субсидий'!D53-1</f>
        <v>2.4472133935259155E-2</v>
      </c>
      <c r="D53" s="52">
        <f>C53*'Расчет субсидий'!E53</f>
        <v>0.12236066967629577</v>
      </c>
      <c r="E53" s="53">
        <f t="shared" si="6"/>
        <v>22.137673956488474</v>
      </c>
      <c r="F53" s="58" t="s">
        <v>380</v>
      </c>
      <c r="G53" s="58" t="s">
        <v>380</v>
      </c>
      <c r="H53" s="59" t="s">
        <v>380</v>
      </c>
      <c r="I53" s="52">
        <f>'Расчет субсидий'!L53-1</f>
        <v>0.15702479338842967</v>
      </c>
      <c r="J53" s="52">
        <f>I53*'Расчет субсидий'!M53</f>
        <v>1.5702479338842967</v>
      </c>
      <c r="K53" s="53">
        <f t="shared" si="8"/>
        <v>284.0915866441552</v>
      </c>
      <c r="L53" s="52">
        <f>'Расчет субсидий'!P53-1</f>
        <v>-3.577884214294369E-2</v>
      </c>
      <c r="M53" s="52">
        <f>L53*'Расчет субсидий'!Q53</f>
        <v>-0.7155768428588738</v>
      </c>
      <c r="N53" s="53">
        <f t="shared" si="7"/>
        <v>-129.46322441623545</v>
      </c>
      <c r="O53" s="27" t="s">
        <v>365</v>
      </c>
      <c r="P53" s="27" t="s">
        <v>365</v>
      </c>
      <c r="Q53" s="27" t="s">
        <v>365</v>
      </c>
      <c r="R53" s="58" t="s">
        <v>380</v>
      </c>
      <c r="S53" s="58" t="s">
        <v>380</v>
      </c>
      <c r="T53" s="59" t="s">
        <v>380</v>
      </c>
      <c r="U53" s="52">
        <f>'Расчет субсидий'!AB53-1</f>
        <v>1.2999999999999901E-2</v>
      </c>
      <c r="V53" s="52">
        <f>U53*'Расчет субсидий'!AC53</f>
        <v>0.25999999999999801</v>
      </c>
      <c r="W53" s="53">
        <f t="shared" si="9"/>
        <v>47.03958587276346</v>
      </c>
      <c r="X53" s="52">
        <f>'Расчет субсидий'!AF53-1</f>
        <v>0.21915596716480734</v>
      </c>
      <c r="Y53" s="52">
        <f>X53*'Расчет субсидий'!AG53</f>
        <v>3.2873395074721099</v>
      </c>
      <c r="Z53" s="53">
        <f t="shared" si="10"/>
        <v>594.75034251793636</v>
      </c>
      <c r="AA53" s="52">
        <f>'Расчет субсидий'!AJ53-1</f>
        <v>0.23560619088564061</v>
      </c>
      <c r="AB53" s="52">
        <f>AA53*'Расчет субсидий'!AK53</f>
        <v>2.3560619088564061</v>
      </c>
      <c r="AC53" s="53">
        <f t="shared" si="11"/>
        <v>426.2622172430722</v>
      </c>
      <c r="AD53" s="58" t="s">
        <v>380</v>
      </c>
      <c r="AE53" s="58" t="s">
        <v>380</v>
      </c>
      <c r="AF53" s="59" t="s">
        <v>380</v>
      </c>
      <c r="AG53" s="52">
        <f t="shared" si="12"/>
        <v>6.8804331770302323</v>
      </c>
    </row>
    <row r="54" spans="1:34" ht="15" customHeight="1">
      <c r="A54" s="30" t="s">
        <v>41</v>
      </c>
      <c r="B54" s="50">
        <f>'Расчет субсидий'!AT54</f>
        <v>457.67272727272939</v>
      </c>
      <c r="C54" s="52">
        <f>'Расчет субсидий'!D54-1</f>
        <v>4.8332175121612142E-2</v>
      </c>
      <c r="D54" s="52">
        <f>C54*'Расчет субсидий'!E54</f>
        <v>0.24166087560806071</v>
      </c>
      <c r="E54" s="53">
        <f t="shared" si="6"/>
        <v>65.012073440124254</v>
      </c>
      <c r="F54" s="58" t="s">
        <v>380</v>
      </c>
      <c r="G54" s="58" t="s">
        <v>380</v>
      </c>
      <c r="H54" s="59" t="s">
        <v>380</v>
      </c>
      <c r="I54" s="52">
        <f>'Расчет субсидий'!L54-1</f>
        <v>0</v>
      </c>
      <c r="J54" s="52">
        <f>I54*'Расчет субсидий'!M54</f>
        <v>0</v>
      </c>
      <c r="K54" s="53">
        <f t="shared" si="8"/>
        <v>0</v>
      </c>
      <c r="L54" s="52">
        <f>'Расчет субсидий'!P54-1</f>
        <v>1.4691412015525041E-2</v>
      </c>
      <c r="M54" s="52">
        <f>L54*'Расчет субсидий'!Q54</f>
        <v>0.29382824031050081</v>
      </c>
      <c r="N54" s="53">
        <f t="shared" si="7"/>
        <v>79.046238203779765</v>
      </c>
      <c r="O54" s="27" t="s">
        <v>365</v>
      </c>
      <c r="P54" s="27" t="s">
        <v>365</v>
      </c>
      <c r="Q54" s="27" t="s">
        <v>365</v>
      </c>
      <c r="R54" s="58" t="s">
        <v>380</v>
      </c>
      <c r="S54" s="58" t="s">
        <v>380</v>
      </c>
      <c r="T54" s="59" t="s">
        <v>380</v>
      </c>
      <c r="U54" s="52">
        <f>'Расчет субсидий'!AB54-1</f>
        <v>-2.2880215343203281E-2</v>
      </c>
      <c r="V54" s="52">
        <f>U54*'Расчет субсидий'!AC54</f>
        <v>-0.34320323014804921</v>
      </c>
      <c r="W54" s="53">
        <f t="shared" si="9"/>
        <v>-92.329192911889805</v>
      </c>
      <c r="X54" s="52">
        <f>'Расчет субсидий'!AF54-1</f>
        <v>6.5140845070423836E-3</v>
      </c>
      <c r="Y54" s="52">
        <f>X54*'Расчет субсидий'!AG54</f>
        <v>6.5140845070423836E-2</v>
      </c>
      <c r="Z54" s="53">
        <f t="shared" si="10"/>
        <v>17.524315398652359</v>
      </c>
      <c r="AA54" s="52">
        <f>'Расчет субсидий'!AJ54-1</f>
        <v>0.14438202247191012</v>
      </c>
      <c r="AB54" s="52">
        <f>AA54*'Расчет субсидий'!AK54</f>
        <v>1.4438202247191012</v>
      </c>
      <c r="AC54" s="53">
        <f t="shared" si="11"/>
        <v>388.41929314206283</v>
      </c>
      <c r="AD54" s="58" t="s">
        <v>380</v>
      </c>
      <c r="AE54" s="58" t="s">
        <v>380</v>
      </c>
      <c r="AF54" s="59" t="s">
        <v>380</v>
      </c>
      <c r="AG54" s="52">
        <f t="shared" si="12"/>
        <v>1.7012469555600374</v>
      </c>
    </row>
    <row r="55" spans="1:34" ht="15" customHeight="1">
      <c r="A55" s="31" t="s">
        <v>42</v>
      </c>
      <c r="B55" s="49">
        <f>'Расчет субсидий'!AT55</f>
        <v>-8421.7181818181834</v>
      </c>
      <c r="C55" s="49"/>
      <c r="D55" s="49"/>
      <c r="E55" s="49">
        <f>SUM(E57:E378)</f>
        <v>218.82227014194837</v>
      </c>
      <c r="F55" s="49"/>
      <c r="G55" s="49"/>
      <c r="H55" s="49"/>
      <c r="I55" s="49"/>
      <c r="J55" s="49"/>
      <c r="K55" s="49"/>
      <c r="L55" s="49"/>
      <c r="M55" s="49"/>
      <c r="N55" s="49">
        <f>SUM(N57:N378)</f>
        <v>-11583.366454659263</v>
      </c>
      <c r="O55" s="49"/>
      <c r="P55" s="49"/>
      <c r="Q55" s="49"/>
      <c r="R55" s="49"/>
      <c r="S55" s="49"/>
      <c r="T55" s="49">
        <f>SUM(T57:T378)</f>
        <v>0</v>
      </c>
      <c r="U55" s="49"/>
      <c r="V55" s="49"/>
      <c r="W55" s="49">
        <f>SUM(W57:W378)</f>
        <v>2942.8260026991361</v>
      </c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4" ht="15" customHeight="1">
      <c r="A56" s="32" t="s">
        <v>43</v>
      </c>
      <c r="B56" s="54"/>
      <c r="C56" s="55"/>
      <c r="D56" s="55"/>
      <c r="E56" s="56"/>
      <c r="F56" s="55"/>
      <c r="G56" s="55"/>
      <c r="H56" s="56"/>
      <c r="I56" s="56"/>
      <c r="J56" s="56"/>
      <c r="K56" s="56"/>
      <c r="L56" s="55"/>
      <c r="M56" s="55"/>
      <c r="N56" s="56"/>
      <c r="O56" s="55"/>
      <c r="P56" s="55"/>
      <c r="Q56" s="56"/>
      <c r="R56" s="56"/>
      <c r="S56" s="56"/>
      <c r="T56" s="56"/>
      <c r="U56" s="56"/>
      <c r="V56" s="56"/>
      <c r="W56" s="56"/>
      <c r="X56" s="27"/>
      <c r="Y56" s="27"/>
      <c r="Z56" s="27"/>
      <c r="AA56" s="27"/>
      <c r="AB56" s="27"/>
      <c r="AC56" s="27"/>
      <c r="AD56" s="27"/>
      <c r="AE56" s="27"/>
      <c r="AF56" s="27"/>
      <c r="AG56" s="56"/>
    </row>
    <row r="57" spans="1:34" ht="15" customHeight="1">
      <c r="A57" s="33" t="s">
        <v>44</v>
      </c>
      <c r="B57" s="50">
        <f>'Расчет субсидий'!AT57</f>
        <v>81.672727272727229</v>
      </c>
      <c r="C57" s="52">
        <f>'Расчет субсидий'!D57-1</f>
        <v>5.0144927536232009E-2</v>
      </c>
      <c r="D57" s="52">
        <f>C57*'Расчет субсидий'!E57</f>
        <v>0.25072463768116005</v>
      </c>
      <c r="E57" s="53">
        <f>$B57*D57/$AG57</f>
        <v>4.7306295403553076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2">
        <f>'Расчет субсидий'!P57-1</f>
        <v>0.21110220440881755</v>
      </c>
      <c r="M57" s="52">
        <f>L57*'Расчет субсидий'!Q57</f>
        <v>4.222044088176351</v>
      </c>
      <c r="N57" s="53">
        <f>$B57*M57/$AG57</f>
        <v>79.660805052627424</v>
      </c>
      <c r="O57" s="27" t="s">
        <v>365</v>
      </c>
      <c r="P57" s="27" t="s">
        <v>365</v>
      </c>
      <c r="Q57" s="27" t="s">
        <v>365</v>
      </c>
      <c r="R57" s="58" t="s">
        <v>380</v>
      </c>
      <c r="S57" s="58" t="s">
        <v>380</v>
      </c>
      <c r="T57" s="59" t="s">
        <v>380</v>
      </c>
      <c r="U57" s="52">
        <f>'Расчет субсидий'!AB57-1</f>
        <v>-7.2046109510086609E-3</v>
      </c>
      <c r="V57" s="52">
        <f>U57*'Расчет субсидий'!AC57</f>
        <v>-0.14409221902017322</v>
      </c>
      <c r="W57" s="53">
        <f>$B57*V57/$AG57</f>
        <v>-2.7187073202555019</v>
      </c>
      <c r="X57" s="27" t="s">
        <v>365</v>
      </c>
      <c r="Y57" s="27" t="s">
        <v>365</v>
      </c>
      <c r="Z57" s="27" t="s">
        <v>365</v>
      </c>
      <c r="AA57" s="27" t="s">
        <v>365</v>
      </c>
      <c r="AB57" s="27" t="s">
        <v>365</v>
      </c>
      <c r="AC57" s="27" t="s">
        <v>365</v>
      </c>
      <c r="AD57" s="27" t="s">
        <v>365</v>
      </c>
      <c r="AE57" s="27" t="s">
        <v>365</v>
      </c>
      <c r="AF57" s="27" t="s">
        <v>365</v>
      </c>
      <c r="AG57" s="52">
        <f>D57+M57+V57</f>
        <v>4.3286765068373381</v>
      </c>
      <c r="AH57" s="82"/>
    </row>
    <row r="58" spans="1:34" ht="15" customHeight="1">
      <c r="A58" s="33" t="s">
        <v>45</v>
      </c>
      <c r="B58" s="50">
        <f>'Расчет субсидий'!AT58</f>
        <v>-38.899999999999977</v>
      </c>
      <c r="C58" s="52">
        <f>'Расчет субсидий'!D58-1</f>
        <v>6.3636363636363713E-2</v>
      </c>
      <c r="D58" s="52">
        <f>C58*'Расчет субсидий'!E58</f>
        <v>0.31818181818181857</v>
      </c>
      <c r="E58" s="53">
        <f>$B58*D58/$AG58</f>
        <v>7.0858119035764462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2">
        <f>'Расчет субсидий'!P58-1</f>
        <v>-0.15175196001319369</v>
      </c>
      <c r="M58" s="52">
        <f>L58*'Расчет субсидий'!Q58</f>
        <v>-3.0350392002638737</v>
      </c>
      <c r="N58" s="53">
        <f>$B58*M58/$AG58</f>
        <v>-67.589395949588436</v>
      </c>
      <c r="O58" s="27" t="s">
        <v>365</v>
      </c>
      <c r="P58" s="27" t="s">
        <v>365</v>
      </c>
      <c r="Q58" s="27" t="s">
        <v>365</v>
      </c>
      <c r="R58" s="58" t="s">
        <v>380</v>
      </c>
      <c r="S58" s="58" t="s">
        <v>380</v>
      </c>
      <c r="T58" s="59" t="s">
        <v>380</v>
      </c>
      <c r="U58" s="52">
        <f>'Расчет субсидий'!AB58-1</f>
        <v>4.8504446240905441E-2</v>
      </c>
      <c r="V58" s="52">
        <f>U58*'Расчет субсидий'!AC58</f>
        <v>0.97008892481810882</v>
      </c>
      <c r="W58" s="53">
        <f t="shared" ref="W58:W120" si="13">$B58*V58/$AG58</f>
        <v>21.603584046012021</v>
      </c>
      <c r="X58" s="27" t="s">
        <v>365</v>
      </c>
      <c r="Y58" s="27" t="s">
        <v>365</v>
      </c>
      <c r="Z58" s="27" t="s">
        <v>365</v>
      </c>
      <c r="AA58" s="27" t="s">
        <v>365</v>
      </c>
      <c r="AB58" s="27" t="s">
        <v>365</v>
      </c>
      <c r="AC58" s="27" t="s">
        <v>365</v>
      </c>
      <c r="AD58" s="27" t="s">
        <v>365</v>
      </c>
      <c r="AE58" s="27" t="s">
        <v>365</v>
      </c>
      <c r="AF58" s="27" t="s">
        <v>365</v>
      </c>
      <c r="AG58" s="52">
        <f t="shared" ref="AG58:AG121" si="14">D58+M58+V58</f>
        <v>-1.7467684572639461</v>
      </c>
      <c r="AH58" s="82"/>
    </row>
    <row r="59" spans="1:34" ht="15" customHeight="1">
      <c r="A59" s="33" t="s">
        <v>46</v>
      </c>
      <c r="B59" s="50">
        <f>'Расчет субсидий'!AT59</f>
        <v>-43.072727272727207</v>
      </c>
      <c r="C59" s="52">
        <f>'Расчет субсидий'!D59-1</f>
        <v>-0.13277008310249316</v>
      </c>
      <c r="D59" s="52">
        <f>C59*'Расчет субсидий'!E59</f>
        <v>-0.66385041551246582</v>
      </c>
      <c r="E59" s="53">
        <f>$B59*D59/$AG59</f>
        <v>-11.017736372247544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2">
        <f>'Расчет субсидий'!P59-1</f>
        <v>-0.10007291286912146</v>
      </c>
      <c r="M59" s="52">
        <f>L59*'Расчет субсидий'!Q59</f>
        <v>-2.0014582573824291</v>
      </c>
      <c r="N59" s="53">
        <f>$B59*M59/$AG59</f>
        <v>-33.217632955572796</v>
      </c>
      <c r="O59" s="27" t="s">
        <v>365</v>
      </c>
      <c r="P59" s="27" t="s">
        <v>365</v>
      </c>
      <c r="Q59" s="27" t="s">
        <v>365</v>
      </c>
      <c r="R59" s="58" t="s">
        <v>380</v>
      </c>
      <c r="S59" s="58" t="s">
        <v>380</v>
      </c>
      <c r="T59" s="59" t="s">
        <v>380</v>
      </c>
      <c r="U59" s="52">
        <f>'Расчет субсидий'!AB59-1</f>
        <v>3.5026269702276291E-3</v>
      </c>
      <c r="V59" s="52">
        <f>U59*'Расчет субсидий'!AC59</f>
        <v>7.0052539404552583E-2</v>
      </c>
      <c r="W59" s="53">
        <f t="shared" si="13"/>
        <v>1.1626420550931329</v>
      </c>
      <c r="X59" s="27" t="s">
        <v>365</v>
      </c>
      <c r="Y59" s="27" t="s">
        <v>365</v>
      </c>
      <c r="Z59" s="27" t="s">
        <v>365</v>
      </c>
      <c r="AA59" s="27" t="s">
        <v>365</v>
      </c>
      <c r="AB59" s="27" t="s">
        <v>365</v>
      </c>
      <c r="AC59" s="27" t="s">
        <v>365</v>
      </c>
      <c r="AD59" s="27" t="s">
        <v>365</v>
      </c>
      <c r="AE59" s="27" t="s">
        <v>365</v>
      </c>
      <c r="AF59" s="27" t="s">
        <v>365</v>
      </c>
      <c r="AG59" s="52">
        <f t="shared" si="14"/>
        <v>-2.5952561334903423</v>
      </c>
      <c r="AH59" s="82"/>
    </row>
    <row r="60" spans="1:34" ht="15" customHeight="1">
      <c r="A60" s="33" t="s">
        <v>47</v>
      </c>
      <c r="B60" s="50">
        <f>'Расчет субсидий'!AT60</f>
        <v>21.354545454545416</v>
      </c>
      <c r="C60" s="52">
        <f>'Расчет субсидий'!D60-1</f>
        <v>-1</v>
      </c>
      <c r="D60" s="52">
        <f>C60*'Расчет субсидий'!E60</f>
        <v>0</v>
      </c>
      <c r="E60" s="53">
        <f>$B60*D60/$AG60</f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2">
        <f>'Расчет субсидий'!P60-1</f>
        <v>-3.4771937001432107E-3</v>
      </c>
      <c r="M60" s="52">
        <f>L60*'Расчет субсидий'!Q60</f>
        <v>-6.9543874002864214E-2</v>
      </c>
      <c r="N60" s="53">
        <f>$B60*M60/$AG60</f>
        <v>-0.82569094385538722</v>
      </c>
      <c r="O60" s="27" t="s">
        <v>365</v>
      </c>
      <c r="P60" s="27" t="s">
        <v>365</v>
      </c>
      <c r="Q60" s="27" t="s">
        <v>365</v>
      </c>
      <c r="R60" s="58" t="s">
        <v>380</v>
      </c>
      <c r="S60" s="58" t="s">
        <v>380</v>
      </c>
      <c r="T60" s="59" t="s">
        <v>380</v>
      </c>
      <c r="U60" s="52">
        <f>'Расчет субсидий'!AB60-1</f>
        <v>9.3406593406593297E-2</v>
      </c>
      <c r="V60" s="52">
        <f>U60*'Расчет субсидий'!AC60</f>
        <v>1.8681318681318659</v>
      </c>
      <c r="W60" s="53">
        <f t="shared" si="13"/>
        <v>22.180236398400805</v>
      </c>
      <c r="X60" s="27" t="s">
        <v>365</v>
      </c>
      <c r="Y60" s="27" t="s">
        <v>365</v>
      </c>
      <c r="Z60" s="27" t="s">
        <v>365</v>
      </c>
      <c r="AA60" s="27" t="s">
        <v>365</v>
      </c>
      <c r="AB60" s="27" t="s">
        <v>365</v>
      </c>
      <c r="AC60" s="27" t="s">
        <v>365</v>
      </c>
      <c r="AD60" s="27" t="s">
        <v>365</v>
      </c>
      <c r="AE60" s="27" t="s">
        <v>365</v>
      </c>
      <c r="AF60" s="27" t="s">
        <v>365</v>
      </c>
      <c r="AG60" s="52">
        <f t="shared" si="14"/>
        <v>1.7985879941290017</v>
      </c>
      <c r="AH60" s="82"/>
    </row>
    <row r="61" spans="1:34" ht="15" customHeight="1">
      <c r="A61" s="33" t="s">
        <v>48</v>
      </c>
      <c r="B61" s="50">
        <f>'Расчет субсидий'!AT61</f>
        <v>118.9818181818182</v>
      </c>
      <c r="C61" s="52">
        <f>'Расчет субсидий'!D61-1</f>
        <v>-5.8660998937300812E-2</v>
      </c>
      <c r="D61" s="52">
        <f>C61*'Расчет субсидий'!E61</f>
        <v>-0.29330499468650406</v>
      </c>
      <c r="E61" s="53">
        <f>$B61*D61/$AG61</f>
        <v>-6.8709374147655264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2">
        <f>'Расчет субсидий'!P61-1</f>
        <v>0.2196603396603396</v>
      </c>
      <c r="M61" s="52">
        <f>L61*'Расчет субсидий'!Q61</f>
        <v>4.393206793206792</v>
      </c>
      <c r="N61" s="53">
        <f>$B61*M61/$AG61</f>
        <v>102.91488202752915</v>
      </c>
      <c r="O61" s="27" t="s">
        <v>365</v>
      </c>
      <c r="P61" s="27" t="s">
        <v>365</v>
      </c>
      <c r="Q61" s="27" t="s">
        <v>365</v>
      </c>
      <c r="R61" s="58" t="s">
        <v>380</v>
      </c>
      <c r="S61" s="58" t="s">
        <v>380</v>
      </c>
      <c r="T61" s="59" t="s">
        <v>380</v>
      </c>
      <c r="U61" s="52">
        <f>'Расчет субсидий'!AB61-1</f>
        <v>4.8958333333333437E-2</v>
      </c>
      <c r="V61" s="52">
        <f>U61*'Расчет субсидий'!AC61</f>
        <v>0.97916666666666874</v>
      </c>
      <c r="W61" s="53">
        <f t="shared" si="13"/>
        <v>22.937873569054592</v>
      </c>
      <c r="X61" s="27" t="s">
        <v>365</v>
      </c>
      <c r="Y61" s="27" t="s">
        <v>365</v>
      </c>
      <c r="Z61" s="27" t="s">
        <v>365</v>
      </c>
      <c r="AA61" s="27" t="s">
        <v>365</v>
      </c>
      <c r="AB61" s="27" t="s">
        <v>365</v>
      </c>
      <c r="AC61" s="27" t="s">
        <v>365</v>
      </c>
      <c r="AD61" s="27" t="s">
        <v>365</v>
      </c>
      <c r="AE61" s="27" t="s">
        <v>365</v>
      </c>
      <c r="AF61" s="27" t="s">
        <v>365</v>
      </c>
      <c r="AG61" s="52">
        <f t="shared" si="14"/>
        <v>5.0790684651869569</v>
      </c>
      <c r="AH61" s="82"/>
    </row>
    <row r="62" spans="1:34" ht="15" customHeight="1">
      <c r="A62" s="32" t="s">
        <v>49</v>
      </c>
      <c r="B62" s="54"/>
      <c r="C62" s="55"/>
      <c r="D62" s="55"/>
      <c r="E62" s="56"/>
      <c r="F62" s="55"/>
      <c r="G62" s="55"/>
      <c r="H62" s="56"/>
      <c r="I62" s="56"/>
      <c r="J62" s="56"/>
      <c r="K62" s="56"/>
      <c r="L62" s="55"/>
      <c r="M62" s="55"/>
      <c r="N62" s="56"/>
      <c r="O62" s="55"/>
      <c r="P62" s="55"/>
      <c r="Q62" s="56"/>
      <c r="R62" s="56"/>
      <c r="S62" s="56"/>
      <c r="T62" s="56"/>
      <c r="U62" s="56"/>
      <c r="V62" s="56"/>
      <c r="W62" s="56"/>
      <c r="X62" s="27"/>
      <c r="Y62" s="27"/>
      <c r="Z62" s="27"/>
      <c r="AA62" s="27"/>
      <c r="AB62" s="27"/>
      <c r="AC62" s="27"/>
      <c r="AD62" s="27"/>
      <c r="AE62" s="27"/>
      <c r="AF62" s="27"/>
      <c r="AG62" s="56"/>
      <c r="AH62" s="82"/>
    </row>
    <row r="63" spans="1:34" ht="15" customHeight="1">
      <c r="A63" s="33" t="s">
        <v>50</v>
      </c>
      <c r="B63" s="50">
        <f>'Расчет субсидий'!AT63</f>
        <v>-14.427272727272737</v>
      </c>
      <c r="C63" s="52">
        <f>'Расчет субсидий'!D63-1</f>
        <v>-1.5913300663181529E-2</v>
      </c>
      <c r="D63" s="52">
        <f>C63*'Расчет субсидий'!E63</f>
        <v>-7.9566503315907644E-2</v>
      </c>
      <c r="E63" s="53">
        <f>$B63*D63/$AG63</f>
        <v>-0.79813670341668075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2">
        <f>'Расчет субсидий'!P63-1</f>
        <v>-6.7934646533161502E-2</v>
      </c>
      <c r="M63" s="52">
        <f>L63*'Расчет субсидий'!Q63</f>
        <v>-1.35869293066323</v>
      </c>
      <c r="N63" s="53">
        <f>$B63*M63/$AG63</f>
        <v>-13.629136023856056</v>
      </c>
      <c r="O63" s="27" t="s">
        <v>365</v>
      </c>
      <c r="P63" s="27" t="s">
        <v>365</v>
      </c>
      <c r="Q63" s="27" t="s">
        <v>365</v>
      </c>
      <c r="R63" s="58" t="s">
        <v>380</v>
      </c>
      <c r="S63" s="58" t="s">
        <v>380</v>
      </c>
      <c r="T63" s="59" t="s">
        <v>380</v>
      </c>
      <c r="U63" s="52">
        <f>'Расчет субсидий'!AB63-1</f>
        <v>0</v>
      </c>
      <c r="V63" s="52">
        <f>U63*'Расчет субсидий'!AC63</f>
        <v>0</v>
      </c>
      <c r="W63" s="53">
        <f t="shared" si="13"/>
        <v>0</v>
      </c>
      <c r="X63" s="27" t="s">
        <v>365</v>
      </c>
      <c r="Y63" s="27" t="s">
        <v>365</v>
      </c>
      <c r="Z63" s="27" t="s">
        <v>365</v>
      </c>
      <c r="AA63" s="27" t="s">
        <v>365</v>
      </c>
      <c r="AB63" s="27" t="s">
        <v>365</v>
      </c>
      <c r="AC63" s="27" t="s">
        <v>365</v>
      </c>
      <c r="AD63" s="27" t="s">
        <v>365</v>
      </c>
      <c r="AE63" s="27" t="s">
        <v>365</v>
      </c>
      <c r="AF63" s="27" t="s">
        <v>365</v>
      </c>
      <c r="AG63" s="52">
        <f t="shared" si="14"/>
        <v>-1.4382594339791377</v>
      </c>
      <c r="AH63" s="82"/>
    </row>
    <row r="64" spans="1:34" ht="15" customHeight="1">
      <c r="A64" s="33" t="s">
        <v>51</v>
      </c>
      <c r="B64" s="50">
        <f>'Расчет субсидий'!AT64</f>
        <v>-44.827272727272771</v>
      </c>
      <c r="C64" s="52">
        <f>'Расчет субсидий'!D64-1</f>
        <v>0.125</v>
      </c>
      <c r="D64" s="52">
        <f>C64*'Расчет субсидий'!E64</f>
        <v>0.625</v>
      </c>
      <c r="E64" s="53">
        <f>$B64*D64/$AG64</f>
        <v>4.3744783622163048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2">
        <f>'Расчет субсидий'!P64-1</f>
        <v>-0.32438271604938274</v>
      </c>
      <c r="M64" s="52">
        <f>L64*'Расчет субсидий'!Q64</f>
        <v>-6.4876543209876552</v>
      </c>
      <c r="N64" s="53">
        <f>$B64*M64/$AG64</f>
        <v>-45.408165517919379</v>
      </c>
      <c r="O64" s="27" t="s">
        <v>365</v>
      </c>
      <c r="P64" s="27" t="s">
        <v>365</v>
      </c>
      <c r="Q64" s="27" t="s">
        <v>365</v>
      </c>
      <c r="R64" s="58" t="s">
        <v>380</v>
      </c>
      <c r="S64" s="58" t="s">
        <v>380</v>
      </c>
      <c r="T64" s="59" t="s">
        <v>380</v>
      </c>
      <c r="U64" s="52">
        <f>'Расчет субсидий'!AB64-1</f>
        <v>-2.7100271002710064E-2</v>
      </c>
      <c r="V64" s="52">
        <f>U64*'Расчет субсидий'!AC64</f>
        <v>-0.54200542005420127</v>
      </c>
      <c r="W64" s="53">
        <f t="shared" si="13"/>
        <v>-3.7935855715697002</v>
      </c>
      <c r="X64" s="27" t="s">
        <v>365</v>
      </c>
      <c r="Y64" s="27" t="s">
        <v>365</v>
      </c>
      <c r="Z64" s="27" t="s">
        <v>365</v>
      </c>
      <c r="AA64" s="27" t="s">
        <v>365</v>
      </c>
      <c r="AB64" s="27" t="s">
        <v>365</v>
      </c>
      <c r="AC64" s="27" t="s">
        <v>365</v>
      </c>
      <c r="AD64" s="27" t="s">
        <v>365</v>
      </c>
      <c r="AE64" s="27" t="s">
        <v>365</v>
      </c>
      <c r="AF64" s="27" t="s">
        <v>365</v>
      </c>
      <c r="AG64" s="52">
        <f t="shared" si="14"/>
        <v>-6.404659741041856</v>
      </c>
      <c r="AH64" s="82"/>
    </row>
    <row r="65" spans="1:34" ht="15" customHeight="1">
      <c r="A65" s="33" t="s">
        <v>52</v>
      </c>
      <c r="B65" s="50">
        <f>'Расчет субсидий'!AT65</f>
        <v>-75.090909090909122</v>
      </c>
      <c r="C65" s="52">
        <f>'Расчет субсидий'!D65-1</f>
        <v>-1</v>
      </c>
      <c r="D65" s="52">
        <f>C65*'Расчет субсидий'!E65</f>
        <v>0</v>
      </c>
      <c r="E65" s="53">
        <f>$B65*D65/$AG65</f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2">
        <f>'Расчет субсидий'!P65-1</f>
        <v>-0.34895259095920617</v>
      </c>
      <c r="M65" s="52">
        <f>L65*'Расчет субсидий'!Q65</f>
        <v>-6.9790518191841233</v>
      </c>
      <c r="N65" s="53">
        <f>$B65*M65/$AG65</f>
        <v>-71.372136831472375</v>
      </c>
      <c r="O65" s="27" t="s">
        <v>365</v>
      </c>
      <c r="P65" s="27" t="s">
        <v>365</v>
      </c>
      <c r="Q65" s="27" t="s">
        <v>365</v>
      </c>
      <c r="R65" s="58" t="s">
        <v>380</v>
      </c>
      <c r="S65" s="58" t="s">
        <v>380</v>
      </c>
      <c r="T65" s="59" t="s">
        <v>380</v>
      </c>
      <c r="U65" s="52">
        <f>'Расчет субсидий'!AB65-1</f>
        <v>-1.8181818181818188E-2</v>
      </c>
      <c r="V65" s="52">
        <f>U65*'Расчет субсидий'!AC65</f>
        <v>-0.36363636363636376</v>
      </c>
      <c r="W65" s="53">
        <f t="shared" si="13"/>
        <v>-3.7187722594367632</v>
      </c>
      <c r="X65" s="27" t="s">
        <v>365</v>
      </c>
      <c r="Y65" s="27" t="s">
        <v>365</v>
      </c>
      <c r="Z65" s="27" t="s">
        <v>365</v>
      </c>
      <c r="AA65" s="27" t="s">
        <v>365</v>
      </c>
      <c r="AB65" s="27" t="s">
        <v>365</v>
      </c>
      <c r="AC65" s="27" t="s">
        <v>365</v>
      </c>
      <c r="AD65" s="27" t="s">
        <v>365</v>
      </c>
      <c r="AE65" s="27" t="s">
        <v>365</v>
      </c>
      <c r="AF65" s="27" t="s">
        <v>365</v>
      </c>
      <c r="AG65" s="52">
        <f t="shared" si="14"/>
        <v>-7.3426881828204866</v>
      </c>
      <c r="AH65" s="82"/>
    </row>
    <row r="66" spans="1:34" ht="15" customHeight="1">
      <c r="A66" s="33" t="s">
        <v>53</v>
      </c>
      <c r="B66" s="50">
        <f>'Расчет субсидий'!AT66</f>
        <v>-126.20909090909095</v>
      </c>
      <c r="C66" s="52">
        <f>'Расчет субсидий'!D66-1</f>
        <v>-1</v>
      </c>
      <c r="D66" s="52">
        <f>C66*'Расчет субсидий'!E66</f>
        <v>0</v>
      </c>
      <c r="E66" s="53">
        <f>$B66*D66/$AG66</f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2">
        <f>'Расчет субсидий'!P66-1</f>
        <v>-0.70345811051693408</v>
      </c>
      <c r="M66" s="52">
        <f>L66*'Расчет субсидий'!Q66</f>
        <v>-14.069162210338682</v>
      </c>
      <c r="N66" s="53">
        <f>$B66*M66/$AG66</f>
        <v>-126.20909090909095</v>
      </c>
      <c r="O66" s="27" t="s">
        <v>365</v>
      </c>
      <c r="P66" s="27" t="s">
        <v>365</v>
      </c>
      <c r="Q66" s="27" t="s">
        <v>365</v>
      </c>
      <c r="R66" s="58" t="s">
        <v>380</v>
      </c>
      <c r="S66" s="58" t="s">
        <v>380</v>
      </c>
      <c r="T66" s="59" t="s">
        <v>380</v>
      </c>
      <c r="U66" s="52">
        <f>'Расчет субсидий'!AB66-1</f>
        <v>0</v>
      </c>
      <c r="V66" s="52">
        <f>U66*'Расчет субсидий'!AC66</f>
        <v>0</v>
      </c>
      <c r="W66" s="53">
        <f t="shared" si="13"/>
        <v>0</v>
      </c>
      <c r="X66" s="27" t="s">
        <v>365</v>
      </c>
      <c r="Y66" s="27" t="s">
        <v>365</v>
      </c>
      <c r="Z66" s="27" t="s">
        <v>365</v>
      </c>
      <c r="AA66" s="27" t="s">
        <v>365</v>
      </c>
      <c r="AB66" s="27" t="s">
        <v>365</v>
      </c>
      <c r="AC66" s="27" t="s">
        <v>365</v>
      </c>
      <c r="AD66" s="27" t="s">
        <v>365</v>
      </c>
      <c r="AE66" s="27" t="s">
        <v>365</v>
      </c>
      <c r="AF66" s="27" t="s">
        <v>365</v>
      </c>
      <c r="AG66" s="52">
        <f t="shared" si="14"/>
        <v>-14.069162210338682</v>
      </c>
      <c r="AH66" s="82"/>
    </row>
    <row r="67" spans="1:34" ht="15" customHeight="1">
      <c r="A67" s="33" t="s">
        <v>54</v>
      </c>
      <c r="B67" s="50">
        <f>'Расчет субсидий'!AT67</f>
        <v>-53.690909090909145</v>
      </c>
      <c r="C67" s="52">
        <f>'Расчет субсидий'!D67-1</f>
        <v>-1</v>
      </c>
      <c r="D67" s="52">
        <f>C67*'Расчет субсидий'!E67</f>
        <v>0</v>
      </c>
      <c r="E67" s="53">
        <f>$B67*D67/$AG67</f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2">
        <f>'Расчет субсидий'!P67-1</f>
        <v>-0.28991985203452519</v>
      </c>
      <c r="M67" s="52">
        <f>L67*'Расчет субсидий'!Q67</f>
        <v>-5.7983970406905039</v>
      </c>
      <c r="N67" s="53">
        <f>$B67*M67/$AG67</f>
        <v>-88.056626152840195</v>
      </c>
      <c r="O67" s="27" t="s">
        <v>365</v>
      </c>
      <c r="P67" s="27" t="s">
        <v>365</v>
      </c>
      <c r="Q67" s="27" t="s">
        <v>365</v>
      </c>
      <c r="R67" s="58" t="s">
        <v>380</v>
      </c>
      <c r="S67" s="58" t="s">
        <v>380</v>
      </c>
      <c r="T67" s="59" t="s">
        <v>380</v>
      </c>
      <c r="U67" s="52">
        <f>'Расчет субсидий'!AB67-1</f>
        <v>0.1131465517241379</v>
      </c>
      <c r="V67" s="52">
        <f>U67*'Расчет субсидий'!AC67</f>
        <v>2.262931034482758</v>
      </c>
      <c r="W67" s="53">
        <f t="shared" si="13"/>
        <v>34.365717061931043</v>
      </c>
      <c r="X67" s="27" t="s">
        <v>365</v>
      </c>
      <c r="Y67" s="27" t="s">
        <v>365</v>
      </c>
      <c r="Z67" s="27" t="s">
        <v>365</v>
      </c>
      <c r="AA67" s="27" t="s">
        <v>365</v>
      </c>
      <c r="AB67" s="27" t="s">
        <v>365</v>
      </c>
      <c r="AC67" s="27" t="s">
        <v>365</v>
      </c>
      <c r="AD67" s="27" t="s">
        <v>365</v>
      </c>
      <c r="AE67" s="27" t="s">
        <v>365</v>
      </c>
      <c r="AF67" s="27" t="s">
        <v>365</v>
      </c>
      <c r="AG67" s="52">
        <f t="shared" si="14"/>
        <v>-3.5354660062077459</v>
      </c>
      <c r="AH67" s="82"/>
    </row>
    <row r="68" spans="1:34" ht="15" customHeight="1">
      <c r="A68" s="33" t="s">
        <v>55</v>
      </c>
      <c r="B68" s="50">
        <f>'Расчет субсидий'!AT68</f>
        <v>-24.627272727272725</v>
      </c>
      <c r="C68" s="52">
        <f>'Расчет субсидий'!D68-1</f>
        <v>-1</v>
      </c>
      <c r="D68" s="52">
        <f>C68*'Расчет субсидий'!E68</f>
        <v>0</v>
      </c>
      <c r="E68" s="53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2">
        <f>'Расчет субсидий'!P68-1</f>
        <v>0</v>
      </c>
      <c r="M68" s="52">
        <f>L68*'Расчет субсидий'!Q68</f>
        <v>0</v>
      </c>
      <c r="N68" s="53">
        <v>0</v>
      </c>
      <c r="O68" s="27" t="s">
        <v>365</v>
      </c>
      <c r="P68" s="27" t="s">
        <v>365</v>
      </c>
      <c r="Q68" s="27" t="s">
        <v>365</v>
      </c>
      <c r="R68" s="58" t="s">
        <v>380</v>
      </c>
      <c r="S68" s="58" t="s">
        <v>380</v>
      </c>
      <c r="T68" s="59" t="s">
        <v>380</v>
      </c>
      <c r="U68" s="52">
        <f>'Расчет субсидий'!AB68-1</f>
        <v>-8.6826347305389184E-2</v>
      </c>
      <c r="V68" s="52">
        <f>U68*'Расчет субсидий'!AC68</f>
        <v>-1.7365269461077837</v>
      </c>
      <c r="W68" s="53">
        <f t="shared" si="13"/>
        <v>-24.627272727272729</v>
      </c>
      <c r="X68" s="27" t="s">
        <v>365</v>
      </c>
      <c r="Y68" s="27" t="s">
        <v>365</v>
      </c>
      <c r="Z68" s="27" t="s">
        <v>365</v>
      </c>
      <c r="AA68" s="27" t="s">
        <v>365</v>
      </c>
      <c r="AB68" s="27" t="s">
        <v>365</v>
      </c>
      <c r="AC68" s="27" t="s">
        <v>365</v>
      </c>
      <c r="AD68" s="27" t="s">
        <v>365</v>
      </c>
      <c r="AE68" s="27" t="s">
        <v>365</v>
      </c>
      <c r="AF68" s="27" t="s">
        <v>365</v>
      </c>
      <c r="AG68" s="52">
        <f t="shared" si="14"/>
        <v>-1.7365269461077837</v>
      </c>
      <c r="AH68" s="82"/>
    </row>
    <row r="69" spans="1:34" ht="15" customHeight="1">
      <c r="A69" s="33" t="s">
        <v>56</v>
      </c>
      <c r="B69" s="50">
        <f>'Расчет субсидий'!AT69</f>
        <v>109.25454545454545</v>
      </c>
      <c r="C69" s="52">
        <f>'Расчет субсидий'!D69-1</f>
        <v>-1</v>
      </c>
      <c r="D69" s="52">
        <f>C69*'Расчет субсидий'!E69</f>
        <v>0</v>
      </c>
      <c r="E69" s="53">
        <f t="shared" ref="E69:E74" si="15">$B69*D69/$AG69</f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2">
        <f>'Расчет субсидий'!P69-1</f>
        <v>9.9381283836040168E-2</v>
      </c>
      <c r="M69" s="52">
        <f>L69*'Расчет субсидий'!Q69</f>
        <v>1.9876256767208034</v>
      </c>
      <c r="N69" s="53">
        <f t="shared" ref="N69:N74" si="16">$B69*M69/$AG69</f>
        <v>42.076094596326811</v>
      </c>
      <c r="O69" s="27" t="s">
        <v>365</v>
      </c>
      <c r="P69" s="27" t="s">
        <v>365</v>
      </c>
      <c r="Q69" s="27" t="s">
        <v>365</v>
      </c>
      <c r="R69" s="58" t="s">
        <v>380</v>
      </c>
      <c r="S69" s="58" t="s">
        <v>380</v>
      </c>
      <c r="T69" s="59" t="s">
        <v>380</v>
      </c>
      <c r="U69" s="52">
        <f>'Расчет субсидий'!AB69-1</f>
        <v>0.15867158671586723</v>
      </c>
      <c r="V69" s="52">
        <f>U69*'Расчет субсидий'!AC69</f>
        <v>3.1734317343173446</v>
      </c>
      <c r="W69" s="53">
        <f t="shared" si="13"/>
        <v>67.178450858218639</v>
      </c>
      <c r="X69" s="27" t="s">
        <v>365</v>
      </c>
      <c r="Y69" s="27" t="s">
        <v>365</v>
      </c>
      <c r="Z69" s="27" t="s">
        <v>365</v>
      </c>
      <c r="AA69" s="27" t="s">
        <v>365</v>
      </c>
      <c r="AB69" s="27" t="s">
        <v>365</v>
      </c>
      <c r="AC69" s="27" t="s">
        <v>365</v>
      </c>
      <c r="AD69" s="27" t="s">
        <v>365</v>
      </c>
      <c r="AE69" s="27" t="s">
        <v>365</v>
      </c>
      <c r="AF69" s="27" t="s">
        <v>365</v>
      </c>
      <c r="AG69" s="52">
        <f t="shared" si="14"/>
        <v>5.161057411038148</v>
      </c>
      <c r="AH69" s="82"/>
    </row>
    <row r="70" spans="1:34" ht="15" customHeight="1">
      <c r="A70" s="33" t="s">
        <v>57</v>
      </c>
      <c r="B70" s="50">
        <f>'Расчет субсидий'!AT70</f>
        <v>-17.145454545454548</v>
      </c>
      <c r="C70" s="52">
        <f>'Расчет субсидий'!D70-1</f>
        <v>0.13870132398753898</v>
      </c>
      <c r="D70" s="52">
        <f>C70*'Расчет субсидий'!E70</f>
        <v>0.69350661993769491</v>
      </c>
      <c r="E70" s="53">
        <f t="shared" si="15"/>
        <v>1.0261632482493512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2">
        <f>'Расчет субсидий'!P70-1</f>
        <v>-0.30634923279409565</v>
      </c>
      <c r="M70" s="52">
        <f>L70*'Расчет субсидий'!Q70</f>
        <v>-6.1269846558819125</v>
      </c>
      <c r="N70" s="53">
        <f t="shared" si="16"/>
        <v>-9.0659357758092796</v>
      </c>
      <c r="O70" s="27" t="s">
        <v>365</v>
      </c>
      <c r="P70" s="27" t="s">
        <v>365</v>
      </c>
      <c r="Q70" s="27" t="s">
        <v>365</v>
      </c>
      <c r="R70" s="58" t="s">
        <v>380</v>
      </c>
      <c r="S70" s="58" t="s">
        <v>380</v>
      </c>
      <c r="T70" s="59" t="s">
        <v>380</v>
      </c>
      <c r="U70" s="52">
        <f>'Расчет субсидий'!AB70-1</f>
        <v>-0.30769230769230771</v>
      </c>
      <c r="V70" s="52">
        <f>U70*'Расчет субсидий'!AC70</f>
        <v>-6.1538461538461542</v>
      </c>
      <c r="W70" s="53">
        <f t="shared" si="13"/>
        <v>-9.105682017894619</v>
      </c>
      <c r="X70" s="27" t="s">
        <v>365</v>
      </c>
      <c r="Y70" s="27" t="s">
        <v>365</v>
      </c>
      <c r="Z70" s="27" t="s">
        <v>365</v>
      </c>
      <c r="AA70" s="27" t="s">
        <v>365</v>
      </c>
      <c r="AB70" s="27" t="s">
        <v>365</v>
      </c>
      <c r="AC70" s="27" t="s">
        <v>365</v>
      </c>
      <c r="AD70" s="27" t="s">
        <v>365</v>
      </c>
      <c r="AE70" s="27" t="s">
        <v>365</v>
      </c>
      <c r="AF70" s="27" t="s">
        <v>365</v>
      </c>
      <c r="AG70" s="52">
        <f t="shared" si="14"/>
        <v>-11.587324189790372</v>
      </c>
      <c r="AH70" s="82"/>
    </row>
    <row r="71" spans="1:34" ht="15" customHeight="1">
      <c r="A71" s="33" t="s">
        <v>58</v>
      </c>
      <c r="B71" s="50">
        <f>'Расчет субсидий'!AT71</f>
        <v>-57.881818181818119</v>
      </c>
      <c r="C71" s="52">
        <f>'Расчет субсидий'!D71-1</f>
        <v>-1</v>
      </c>
      <c r="D71" s="52">
        <f>C71*'Расчет субсидий'!E71</f>
        <v>0</v>
      </c>
      <c r="E71" s="53">
        <f t="shared" si="15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2">
        <f>'Расчет субсидий'!P71-1</f>
        <v>-0.30258960405329327</v>
      </c>
      <c r="M71" s="52">
        <f>L71*'Расчет субсидий'!Q71</f>
        <v>-6.0517920810658659</v>
      </c>
      <c r="N71" s="53">
        <f t="shared" si="16"/>
        <v>-58.408499687935297</v>
      </c>
      <c r="O71" s="27" t="s">
        <v>365</v>
      </c>
      <c r="P71" s="27" t="s">
        <v>365</v>
      </c>
      <c r="Q71" s="27" t="s">
        <v>365</v>
      </c>
      <c r="R71" s="58" t="s">
        <v>380</v>
      </c>
      <c r="S71" s="58" t="s">
        <v>380</v>
      </c>
      <c r="T71" s="59" t="s">
        <v>380</v>
      </c>
      <c r="U71" s="52">
        <f>'Расчет субсидий'!AB71-1</f>
        <v>2.7285129604366354E-3</v>
      </c>
      <c r="V71" s="52">
        <f>U71*'Расчет субсидий'!AC71</f>
        <v>5.4570259208732708E-2</v>
      </c>
      <c r="W71" s="53">
        <f t="shared" si="13"/>
        <v>0.52668150611718323</v>
      </c>
      <c r="X71" s="27" t="s">
        <v>365</v>
      </c>
      <c r="Y71" s="27" t="s">
        <v>365</v>
      </c>
      <c r="Z71" s="27" t="s">
        <v>365</v>
      </c>
      <c r="AA71" s="27" t="s">
        <v>365</v>
      </c>
      <c r="AB71" s="27" t="s">
        <v>365</v>
      </c>
      <c r="AC71" s="27" t="s">
        <v>365</v>
      </c>
      <c r="AD71" s="27" t="s">
        <v>365</v>
      </c>
      <c r="AE71" s="27" t="s">
        <v>365</v>
      </c>
      <c r="AF71" s="27" t="s">
        <v>365</v>
      </c>
      <c r="AG71" s="52">
        <f t="shared" si="14"/>
        <v>-5.9972218218571332</v>
      </c>
      <c r="AH71" s="82"/>
    </row>
    <row r="72" spans="1:34" ht="15" customHeight="1">
      <c r="A72" s="33" t="s">
        <v>59</v>
      </c>
      <c r="B72" s="50">
        <f>'Расчет субсидий'!AT72</f>
        <v>-140.80909090909094</v>
      </c>
      <c r="C72" s="52">
        <f>'Расчет субсидий'!D72-1</f>
        <v>-1</v>
      </c>
      <c r="D72" s="52">
        <f>C72*'Расчет субсидий'!E72</f>
        <v>0</v>
      </c>
      <c r="E72" s="53">
        <f t="shared" si="15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2">
        <f>'Расчет субсидий'!P72-1</f>
        <v>-0.83668960829297312</v>
      </c>
      <c r="M72" s="52">
        <f>L72*'Расчет субсидий'!Q72</f>
        <v>-16.733792165859462</v>
      </c>
      <c r="N72" s="53">
        <f t="shared" si="16"/>
        <v>-152.60559658017553</v>
      </c>
      <c r="O72" s="27" t="s">
        <v>365</v>
      </c>
      <c r="P72" s="27" t="s">
        <v>365</v>
      </c>
      <c r="Q72" s="27" t="s">
        <v>365</v>
      </c>
      <c r="R72" s="58" t="s">
        <v>380</v>
      </c>
      <c r="S72" s="58" t="s">
        <v>380</v>
      </c>
      <c r="T72" s="59" t="s">
        <v>380</v>
      </c>
      <c r="U72" s="52">
        <f>'Расчет субсидий'!AB72-1</f>
        <v>6.4676616915422924E-2</v>
      </c>
      <c r="V72" s="52">
        <f>U72*'Расчет субсидий'!AC72</f>
        <v>1.2935323383084585</v>
      </c>
      <c r="W72" s="53">
        <f t="shared" si="13"/>
        <v>11.796505671084573</v>
      </c>
      <c r="X72" s="27" t="s">
        <v>365</v>
      </c>
      <c r="Y72" s="27" t="s">
        <v>365</v>
      </c>
      <c r="Z72" s="27" t="s">
        <v>365</v>
      </c>
      <c r="AA72" s="27" t="s">
        <v>365</v>
      </c>
      <c r="AB72" s="27" t="s">
        <v>365</v>
      </c>
      <c r="AC72" s="27" t="s">
        <v>365</v>
      </c>
      <c r="AD72" s="27" t="s">
        <v>365</v>
      </c>
      <c r="AE72" s="27" t="s">
        <v>365</v>
      </c>
      <c r="AF72" s="27" t="s">
        <v>365</v>
      </c>
      <c r="AG72" s="52">
        <f t="shared" si="14"/>
        <v>-15.440259827551003</v>
      </c>
      <c r="AH72" s="82"/>
    </row>
    <row r="73" spans="1:34" ht="15" customHeight="1">
      <c r="A73" s="33" t="s">
        <v>60</v>
      </c>
      <c r="B73" s="50">
        <f>'Расчет субсидий'!AT73</f>
        <v>9.5</v>
      </c>
      <c r="C73" s="52">
        <f>'Расчет субсидий'!D73-1</f>
        <v>-1</v>
      </c>
      <c r="D73" s="52">
        <f>C73*'Расчет субсидий'!E73</f>
        <v>0</v>
      </c>
      <c r="E73" s="53">
        <f t="shared" si="15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2">
        <f>'Расчет субсидий'!P73-1</f>
        <v>3.8997214484679521E-2</v>
      </c>
      <c r="M73" s="52">
        <f>L73*'Расчет субсидий'!Q73</f>
        <v>0.77994428969359042</v>
      </c>
      <c r="N73" s="53">
        <f t="shared" si="16"/>
        <v>9.5</v>
      </c>
      <c r="O73" s="27" t="s">
        <v>365</v>
      </c>
      <c r="P73" s="27" t="s">
        <v>365</v>
      </c>
      <c r="Q73" s="27" t="s">
        <v>365</v>
      </c>
      <c r="R73" s="58" t="s">
        <v>380</v>
      </c>
      <c r="S73" s="58" t="s">
        <v>380</v>
      </c>
      <c r="T73" s="59" t="s">
        <v>380</v>
      </c>
      <c r="U73" s="52">
        <f>'Расчет субсидий'!AB73-1</f>
        <v>0</v>
      </c>
      <c r="V73" s="52">
        <f>U73*'Расчет субсидий'!AC73</f>
        <v>0</v>
      </c>
      <c r="W73" s="53">
        <f t="shared" si="13"/>
        <v>0</v>
      </c>
      <c r="X73" s="27" t="s">
        <v>365</v>
      </c>
      <c r="Y73" s="27" t="s">
        <v>365</v>
      </c>
      <c r="Z73" s="27" t="s">
        <v>365</v>
      </c>
      <c r="AA73" s="27" t="s">
        <v>365</v>
      </c>
      <c r="AB73" s="27" t="s">
        <v>365</v>
      </c>
      <c r="AC73" s="27" t="s">
        <v>365</v>
      </c>
      <c r="AD73" s="27" t="s">
        <v>365</v>
      </c>
      <c r="AE73" s="27" t="s">
        <v>365</v>
      </c>
      <c r="AF73" s="27" t="s">
        <v>365</v>
      </c>
      <c r="AG73" s="52">
        <f t="shared" si="14"/>
        <v>0.77994428969359042</v>
      </c>
      <c r="AH73" s="82"/>
    </row>
    <row r="74" spans="1:34" ht="15" customHeight="1">
      <c r="A74" s="33" t="s">
        <v>61</v>
      </c>
      <c r="B74" s="50">
        <f>'Расчет субсидий'!AT74</f>
        <v>-160.21818181818185</v>
      </c>
      <c r="C74" s="52">
        <f>'Расчет субсидий'!D74-1</f>
        <v>5.2253909843606339E-2</v>
      </c>
      <c r="D74" s="52">
        <f>C74*'Расчет субсидий'!E74</f>
        <v>0.26126954921803169</v>
      </c>
      <c r="E74" s="53">
        <f t="shared" si="15"/>
        <v>2.8788505978578609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2">
        <f>'Расчет субсидий'!P74-1</f>
        <v>-0.87683009430521541</v>
      </c>
      <c r="M74" s="52">
        <f>L74*'Расчет субсидий'!Q74</f>
        <v>-17.536601886104307</v>
      </c>
      <c r="N74" s="53">
        <f t="shared" si="16"/>
        <v>-193.23054284476257</v>
      </c>
      <c r="O74" s="27" t="s">
        <v>365</v>
      </c>
      <c r="P74" s="27" t="s">
        <v>365</v>
      </c>
      <c r="Q74" s="27" t="s">
        <v>365</v>
      </c>
      <c r="R74" s="58" t="s">
        <v>380</v>
      </c>
      <c r="S74" s="58" t="s">
        <v>380</v>
      </c>
      <c r="T74" s="59" t="s">
        <v>380</v>
      </c>
      <c r="U74" s="52">
        <f>'Расчет субсидий'!AB74-1</f>
        <v>0.13673805601317968</v>
      </c>
      <c r="V74" s="52">
        <f>U74*'Расчет субсидий'!AC74</f>
        <v>2.7347611202635935</v>
      </c>
      <c r="W74" s="53">
        <f t="shared" si="13"/>
        <v>30.133510428722865</v>
      </c>
      <c r="X74" s="27" t="s">
        <v>365</v>
      </c>
      <c r="Y74" s="27" t="s">
        <v>365</v>
      </c>
      <c r="Z74" s="27" t="s">
        <v>365</v>
      </c>
      <c r="AA74" s="27" t="s">
        <v>365</v>
      </c>
      <c r="AB74" s="27" t="s">
        <v>365</v>
      </c>
      <c r="AC74" s="27" t="s">
        <v>365</v>
      </c>
      <c r="AD74" s="27" t="s">
        <v>365</v>
      </c>
      <c r="AE74" s="27" t="s">
        <v>365</v>
      </c>
      <c r="AF74" s="27" t="s">
        <v>365</v>
      </c>
      <c r="AG74" s="52">
        <f t="shared" si="14"/>
        <v>-14.540571216622682</v>
      </c>
      <c r="AH74" s="82"/>
    </row>
    <row r="75" spans="1:34" ht="15" customHeight="1">
      <c r="A75" s="32" t="s">
        <v>62</v>
      </c>
      <c r="B75" s="54"/>
      <c r="C75" s="55"/>
      <c r="D75" s="55"/>
      <c r="E75" s="56"/>
      <c r="F75" s="55"/>
      <c r="G75" s="55"/>
      <c r="H75" s="56"/>
      <c r="I75" s="56"/>
      <c r="J75" s="56"/>
      <c r="K75" s="56"/>
      <c r="L75" s="55"/>
      <c r="M75" s="55"/>
      <c r="N75" s="56"/>
      <c r="O75" s="55"/>
      <c r="P75" s="55"/>
      <c r="Q75" s="56"/>
      <c r="R75" s="56"/>
      <c r="S75" s="56"/>
      <c r="T75" s="56"/>
      <c r="U75" s="56"/>
      <c r="V75" s="56"/>
      <c r="W75" s="56"/>
      <c r="X75" s="27"/>
      <c r="Y75" s="27"/>
      <c r="Z75" s="27"/>
      <c r="AA75" s="27"/>
      <c r="AB75" s="27"/>
      <c r="AC75" s="27"/>
      <c r="AD75" s="27"/>
      <c r="AE75" s="27"/>
      <c r="AF75" s="27"/>
      <c r="AG75" s="56"/>
      <c r="AH75" s="82"/>
    </row>
    <row r="76" spans="1:34" ht="15" customHeight="1">
      <c r="A76" s="33" t="s">
        <v>63</v>
      </c>
      <c r="B76" s="50">
        <f>'Расчет субсидий'!AT76</f>
        <v>123.08181818181833</v>
      </c>
      <c r="C76" s="52">
        <f>'Расчет субсидий'!D76-1</f>
        <v>-1</v>
      </c>
      <c r="D76" s="52">
        <f>C76*'Расчет субсидий'!E76</f>
        <v>0</v>
      </c>
      <c r="E76" s="53">
        <f>$B76*D76/$AG76</f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2">
        <f>'Расчет субсидий'!P76-1</f>
        <v>0.16707380265008509</v>
      </c>
      <c r="M76" s="52">
        <f>L76*'Расчет субсидий'!Q76</f>
        <v>3.3414760530017018</v>
      </c>
      <c r="N76" s="53">
        <f>$B76*M76/$AG76</f>
        <v>123.08181818181833</v>
      </c>
      <c r="O76" s="27" t="s">
        <v>365</v>
      </c>
      <c r="P76" s="27" t="s">
        <v>365</v>
      </c>
      <c r="Q76" s="27" t="s">
        <v>365</v>
      </c>
      <c r="R76" s="58" t="s">
        <v>380</v>
      </c>
      <c r="S76" s="58" t="s">
        <v>380</v>
      </c>
      <c r="T76" s="59" t="s">
        <v>380</v>
      </c>
      <c r="U76" s="52">
        <f>'Расчет субсидий'!AB76-1</f>
        <v>0</v>
      </c>
      <c r="V76" s="52">
        <f>U76*'Расчет субсидий'!AC76</f>
        <v>0</v>
      </c>
      <c r="W76" s="53">
        <f t="shared" si="13"/>
        <v>0</v>
      </c>
      <c r="X76" s="27" t="s">
        <v>365</v>
      </c>
      <c r="Y76" s="27" t="s">
        <v>365</v>
      </c>
      <c r="Z76" s="27" t="s">
        <v>365</v>
      </c>
      <c r="AA76" s="27" t="s">
        <v>365</v>
      </c>
      <c r="AB76" s="27" t="s">
        <v>365</v>
      </c>
      <c r="AC76" s="27" t="s">
        <v>365</v>
      </c>
      <c r="AD76" s="27" t="s">
        <v>365</v>
      </c>
      <c r="AE76" s="27" t="s">
        <v>365</v>
      </c>
      <c r="AF76" s="27" t="s">
        <v>365</v>
      </c>
      <c r="AG76" s="52">
        <f t="shared" si="14"/>
        <v>3.3414760530017018</v>
      </c>
      <c r="AH76" s="82"/>
    </row>
    <row r="77" spans="1:34" ht="15" customHeight="1">
      <c r="A77" s="33" t="s">
        <v>64</v>
      </c>
      <c r="B77" s="50">
        <f>'Расчет субсидий'!AT77</f>
        <v>29.172727272727343</v>
      </c>
      <c r="C77" s="52">
        <f>'Расчет субсидий'!D77-1</f>
        <v>0.21026682197617452</v>
      </c>
      <c r="D77" s="52">
        <f>C77*'Расчет субсидий'!E77</f>
        <v>1.0513341098808726</v>
      </c>
      <c r="E77" s="53">
        <f>$B77*D77/$AG77</f>
        <v>24.293222892510737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2">
        <f>'Расчет субсидий'!P77-1</f>
        <v>1.0558478422013629E-2</v>
      </c>
      <c r="M77" s="52">
        <f>L77*'Расчет субсидий'!Q77</f>
        <v>0.21116956844027257</v>
      </c>
      <c r="N77" s="53">
        <f>$B77*M77/$AG77</f>
        <v>4.8795043802166047</v>
      </c>
      <c r="O77" s="27" t="s">
        <v>365</v>
      </c>
      <c r="P77" s="27" t="s">
        <v>365</v>
      </c>
      <c r="Q77" s="27" t="s">
        <v>365</v>
      </c>
      <c r="R77" s="58" t="s">
        <v>380</v>
      </c>
      <c r="S77" s="58" t="s">
        <v>380</v>
      </c>
      <c r="T77" s="59" t="s">
        <v>380</v>
      </c>
      <c r="U77" s="52">
        <f>'Расчет субсидий'!AB77-1</f>
        <v>0</v>
      </c>
      <c r="V77" s="52">
        <f>U77*'Расчет субсидий'!AC77</f>
        <v>0</v>
      </c>
      <c r="W77" s="53">
        <f t="shared" si="13"/>
        <v>0</v>
      </c>
      <c r="X77" s="27" t="s">
        <v>365</v>
      </c>
      <c r="Y77" s="27" t="s">
        <v>365</v>
      </c>
      <c r="Z77" s="27" t="s">
        <v>365</v>
      </c>
      <c r="AA77" s="27" t="s">
        <v>365</v>
      </c>
      <c r="AB77" s="27" t="s">
        <v>365</v>
      </c>
      <c r="AC77" s="27" t="s">
        <v>365</v>
      </c>
      <c r="AD77" s="27" t="s">
        <v>365</v>
      </c>
      <c r="AE77" s="27" t="s">
        <v>365</v>
      </c>
      <c r="AF77" s="27" t="s">
        <v>365</v>
      </c>
      <c r="AG77" s="52">
        <f t="shared" si="14"/>
        <v>1.2625036783211452</v>
      </c>
      <c r="AH77" s="82"/>
    </row>
    <row r="78" spans="1:34" ht="15" customHeight="1">
      <c r="A78" s="33" t="s">
        <v>65</v>
      </c>
      <c r="B78" s="50">
        <f>'Расчет субсидий'!AT78</f>
        <v>16.072727272727207</v>
      </c>
      <c r="C78" s="52">
        <f>'Расчет субсидий'!D78-1</f>
        <v>-0.86161689730517121</v>
      </c>
      <c r="D78" s="52">
        <f>C78*'Расчет субсидий'!E78</f>
        <v>-4.3080844865258561</v>
      </c>
      <c r="E78" s="53">
        <f>$B78*D78/$AG78</f>
        <v>-49.777593253801314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2">
        <f>'Расчет субсидий'!P78-1</f>
        <v>0.28495626822157427</v>
      </c>
      <c r="M78" s="52">
        <f>L78*'Расчет субсидий'!Q78</f>
        <v>5.6991253644314854</v>
      </c>
      <c r="N78" s="53">
        <f>$B78*M78/$AG78</f>
        <v>65.85032052652852</v>
      </c>
      <c r="O78" s="27" t="s">
        <v>365</v>
      </c>
      <c r="P78" s="27" t="s">
        <v>365</v>
      </c>
      <c r="Q78" s="27" t="s">
        <v>365</v>
      </c>
      <c r="R78" s="58" t="s">
        <v>380</v>
      </c>
      <c r="S78" s="58" t="s">
        <v>380</v>
      </c>
      <c r="T78" s="59" t="s">
        <v>380</v>
      </c>
      <c r="U78" s="52">
        <f>'Расчет субсидий'!AB78-1</f>
        <v>0</v>
      </c>
      <c r="V78" s="52">
        <f>U78*'Расчет субсидий'!AC78</f>
        <v>0</v>
      </c>
      <c r="W78" s="53">
        <f t="shared" si="13"/>
        <v>0</v>
      </c>
      <c r="X78" s="27" t="s">
        <v>365</v>
      </c>
      <c r="Y78" s="27" t="s">
        <v>365</v>
      </c>
      <c r="Z78" s="27" t="s">
        <v>365</v>
      </c>
      <c r="AA78" s="27" t="s">
        <v>365</v>
      </c>
      <c r="AB78" s="27" t="s">
        <v>365</v>
      </c>
      <c r="AC78" s="27" t="s">
        <v>365</v>
      </c>
      <c r="AD78" s="27" t="s">
        <v>365</v>
      </c>
      <c r="AE78" s="27" t="s">
        <v>365</v>
      </c>
      <c r="AF78" s="27" t="s">
        <v>365</v>
      </c>
      <c r="AG78" s="52">
        <f t="shared" si="14"/>
        <v>1.3910408779056294</v>
      </c>
      <c r="AH78" s="82"/>
    </row>
    <row r="79" spans="1:34" ht="15" customHeight="1">
      <c r="A79" s="33" t="s">
        <v>66</v>
      </c>
      <c r="B79" s="50">
        <f>'Расчет субсидий'!AT79</f>
        <v>89.472727272727298</v>
      </c>
      <c r="C79" s="52">
        <f>'Расчет субсидий'!D79-1</f>
        <v>2.0263533145348234E-4</v>
      </c>
      <c r="D79" s="52">
        <f>C79*'Расчет субсидий'!E79</f>
        <v>1.0131766572674117E-3</v>
      </c>
      <c r="E79" s="53">
        <f>$B79*D79/$AG79</f>
        <v>2.2618702885392861E-2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2">
        <f>'Расчет субсидий'!P79-1</f>
        <v>0.20034031671092745</v>
      </c>
      <c r="M79" s="52">
        <f>L79*'Расчет субсидий'!Q79</f>
        <v>4.0068063342185489</v>
      </c>
      <c r="N79" s="53">
        <f>$B79*M79/$AG79</f>
        <v>89.450108569841916</v>
      </c>
      <c r="O79" s="27" t="s">
        <v>365</v>
      </c>
      <c r="P79" s="27" t="s">
        <v>365</v>
      </c>
      <c r="Q79" s="27" t="s">
        <v>365</v>
      </c>
      <c r="R79" s="58" t="s">
        <v>380</v>
      </c>
      <c r="S79" s="58" t="s">
        <v>380</v>
      </c>
      <c r="T79" s="59" t="s">
        <v>380</v>
      </c>
      <c r="U79" s="52">
        <f>'Расчет субсидий'!AB79-1</f>
        <v>0</v>
      </c>
      <c r="V79" s="52">
        <f>U79*'Расчет субсидий'!AC79</f>
        <v>0</v>
      </c>
      <c r="W79" s="53">
        <f t="shared" si="13"/>
        <v>0</v>
      </c>
      <c r="X79" s="27" t="s">
        <v>365</v>
      </c>
      <c r="Y79" s="27" t="s">
        <v>365</v>
      </c>
      <c r="Z79" s="27" t="s">
        <v>365</v>
      </c>
      <c r="AA79" s="27" t="s">
        <v>365</v>
      </c>
      <c r="AB79" s="27" t="s">
        <v>365</v>
      </c>
      <c r="AC79" s="27" t="s">
        <v>365</v>
      </c>
      <c r="AD79" s="27" t="s">
        <v>365</v>
      </c>
      <c r="AE79" s="27" t="s">
        <v>365</v>
      </c>
      <c r="AF79" s="27" t="s">
        <v>365</v>
      </c>
      <c r="AG79" s="52">
        <f t="shared" si="14"/>
        <v>4.0078195108758159</v>
      </c>
      <c r="AH79" s="82"/>
    </row>
    <row r="80" spans="1:34" ht="15" customHeight="1">
      <c r="A80" s="33" t="s">
        <v>67</v>
      </c>
      <c r="B80" s="50">
        <f>'Расчет субсидий'!AT80</f>
        <v>101.63636363636374</v>
      </c>
      <c r="C80" s="52">
        <f>'Расчет субсидий'!D80-1</f>
        <v>-1</v>
      </c>
      <c r="D80" s="52">
        <f>C80*'Расчет субсидий'!E80</f>
        <v>0</v>
      </c>
      <c r="E80" s="53">
        <f>$B80*D80/$AG80</f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2">
        <f>'Расчет субсидий'!P80-1</f>
        <v>0.20946324387397897</v>
      </c>
      <c r="M80" s="52">
        <f>L80*'Расчет субсидий'!Q80</f>
        <v>4.1892648774795793</v>
      </c>
      <c r="N80" s="53">
        <f>$B80*M80/$AG80</f>
        <v>101.63636363636374</v>
      </c>
      <c r="O80" s="27" t="s">
        <v>365</v>
      </c>
      <c r="P80" s="27" t="s">
        <v>365</v>
      </c>
      <c r="Q80" s="27" t="s">
        <v>365</v>
      </c>
      <c r="R80" s="58" t="s">
        <v>380</v>
      </c>
      <c r="S80" s="58" t="s">
        <v>380</v>
      </c>
      <c r="T80" s="59" t="s">
        <v>380</v>
      </c>
      <c r="U80" s="52">
        <f>'Расчет субсидий'!AB80-1</f>
        <v>0</v>
      </c>
      <c r="V80" s="52">
        <f>U80*'Расчет субсидий'!AC80</f>
        <v>0</v>
      </c>
      <c r="W80" s="53">
        <f t="shared" si="13"/>
        <v>0</v>
      </c>
      <c r="X80" s="27" t="s">
        <v>365</v>
      </c>
      <c r="Y80" s="27" t="s">
        <v>365</v>
      </c>
      <c r="Z80" s="27" t="s">
        <v>365</v>
      </c>
      <c r="AA80" s="27" t="s">
        <v>365</v>
      </c>
      <c r="AB80" s="27" t="s">
        <v>365</v>
      </c>
      <c r="AC80" s="27" t="s">
        <v>365</v>
      </c>
      <c r="AD80" s="27" t="s">
        <v>365</v>
      </c>
      <c r="AE80" s="27" t="s">
        <v>365</v>
      </c>
      <c r="AF80" s="27" t="s">
        <v>365</v>
      </c>
      <c r="AG80" s="52">
        <f t="shared" si="14"/>
        <v>4.1892648774795793</v>
      </c>
      <c r="AH80" s="82"/>
    </row>
    <row r="81" spans="1:34" ht="15" customHeight="1">
      <c r="A81" s="32" t="s">
        <v>68</v>
      </c>
      <c r="B81" s="54"/>
      <c r="C81" s="55"/>
      <c r="D81" s="55"/>
      <c r="E81" s="56"/>
      <c r="F81" s="55"/>
      <c r="G81" s="55"/>
      <c r="H81" s="56"/>
      <c r="I81" s="56"/>
      <c r="J81" s="56"/>
      <c r="K81" s="56"/>
      <c r="L81" s="55"/>
      <c r="M81" s="55"/>
      <c r="N81" s="56"/>
      <c r="O81" s="55"/>
      <c r="P81" s="55"/>
      <c r="Q81" s="56"/>
      <c r="R81" s="56"/>
      <c r="S81" s="56"/>
      <c r="T81" s="56"/>
      <c r="U81" s="56"/>
      <c r="V81" s="56"/>
      <c r="W81" s="56"/>
      <c r="X81" s="27"/>
      <c r="Y81" s="27"/>
      <c r="Z81" s="27"/>
      <c r="AA81" s="27"/>
      <c r="AB81" s="27"/>
      <c r="AC81" s="27"/>
      <c r="AD81" s="27"/>
      <c r="AE81" s="27"/>
      <c r="AF81" s="27"/>
      <c r="AG81" s="56"/>
      <c r="AH81" s="82"/>
    </row>
    <row r="82" spans="1:34" ht="15" customHeight="1">
      <c r="A82" s="33" t="s">
        <v>69</v>
      </c>
      <c r="B82" s="50">
        <f>'Расчет субсидий'!AT82</f>
        <v>-28.754545454545479</v>
      </c>
      <c r="C82" s="52">
        <f>'Расчет субсидий'!D82-1</f>
        <v>5.9868289762565752E-5</v>
      </c>
      <c r="D82" s="52">
        <f>C82*'Расчет субсидий'!E82</f>
        <v>2.9934144881282876E-4</v>
      </c>
      <c r="E82" s="53">
        <f t="shared" ref="E82:E89" si="17">$B82*D82/$AG82</f>
        <v>1.0744888031902729E-3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2">
        <f>'Расчет субсидий'!P82-1</f>
        <v>-0.37006308545211242</v>
      </c>
      <c r="M82" s="52">
        <f>L82*'Расчет субсидий'!Q82</f>
        <v>-7.4012617090422488</v>
      </c>
      <c r="N82" s="53">
        <f t="shared" ref="N82:N89" si="18">$B82*M82/$AG82</f>
        <v>-26.56689498693299</v>
      </c>
      <c r="O82" s="27" t="s">
        <v>365</v>
      </c>
      <c r="P82" s="27" t="s">
        <v>365</v>
      </c>
      <c r="Q82" s="27" t="s">
        <v>365</v>
      </c>
      <c r="R82" s="58" t="s">
        <v>380</v>
      </c>
      <c r="S82" s="58" t="s">
        <v>380</v>
      </c>
      <c r="T82" s="59" t="s">
        <v>380</v>
      </c>
      <c r="U82" s="52">
        <f>'Расчет субсидий'!AB82-1</f>
        <v>-3.0487804878048808E-2</v>
      </c>
      <c r="V82" s="52">
        <f>U82*'Расчет субсидий'!AC82</f>
        <v>-0.60975609756097615</v>
      </c>
      <c r="W82" s="53">
        <f t="shared" si="13"/>
        <v>-2.1887249564156779</v>
      </c>
      <c r="X82" s="27" t="s">
        <v>365</v>
      </c>
      <c r="Y82" s="27" t="s">
        <v>365</v>
      </c>
      <c r="Z82" s="27" t="s">
        <v>365</v>
      </c>
      <c r="AA82" s="27" t="s">
        <v>365</v>
      </c>
      <c r="AB82" s="27" t="s">
        <v>365</v>
      </c>
      <c r="AC82" s="27" t="s">
        <v>365</v>
      </c>
      <c r="AD82" s="27" t="s">
        <v>365</v>
      </c>
      <c r="AE82" s="27" t="s">
        <v>365</v>
      </c>
      <c r="AF82" s="27" t="s">
        <v>365</v>
      </c>
      <c r="AG82" s="52">
        <f t="shared" si="14"/>
        <v>-8.0107184651544117</v>
      </c>
      <c r="AH82" s="82"/>
    </row>
    <row r="83" spans="1:34" ht="15" customHeight="1">
      <c r="A83" s="33" t="s">
        <v>70</v>
      </c>
      <c r="B83" s="50">
        <f>'Расчет субсидий'!AT83</f>
        <v>44.263636363636238</v>
      </c>
      <c r="C83" s="52">
        <f>'Расчет субсидий'!D83-1</f>
        <v>6.9457808714641578E-2</v>
      </c>
      <c r="D83" s="52">
        <f>C83*'Расчет субсидий'!E83</f>
        <v>0.34728904357320789</v>
      </c>
      <c r="E83" s="53">
        <f t="shared" si="17"/>
        <v>7.0533351066723426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2">
        <f>'Расчет субсидий'!P83-1</f>
        <v>8.2738974246185926E-3</v>
      </c>
      <c r="M83" s="52">
        <f>L83*'Расчет субсидий'!Q83</f>
        <v>0.16547794849237185</v>
      </c>
      <c r="N83" s="53">
        <f t="shared" si="18"/>
        <v>3.3608069274875541</v>
      </c>
      <c r="O83" s="27" t="s">
        <v>365</v>
      </c>
      <c r="P83" s="27" t="s">
        <v>365</v>
      </c>
      <c r="Q83" s="27" t="s">
        <v>365</v>
      </c>
      <c r="R83" s="58" t="s">
        <v>380</v>
      </c>
      <c r="S83" s="58" t="s">
        <v>380</v>
      </c>
      <c r="T83" s="59" t="s">
        <v>380</v>
      </c>
      <c r="U83" s="52">
        <f>'Расчет субсидий'!AB83-1</f>
        <v>8.3333333333333259E-2</v>
      </c>
      <c r="V83" s="52">
        <f>U83*'Расчет субсидий'!AC83</f>
        <v>1.6666666666666652</v>
      </c>
      <c r="W83" s="53">
        <f t="shared" si="13"/>
        <v>33.849494329476336</v>
      </c>
      <c r="X83" s="27" t="s">
        <v>365</v>
      </c>
      <c r="Y83" s="27" t="s">
        <v>365</v>
      </c>
      <c r="Z83" s="27" t="s">
        <v>365</v>
      </c>
      <c r="AA83" s="27" t="s">
        <v>365</v>
      </c>
      <c r="AB83" s="27" t="s">
        <v>365</v>
      </c>
      <c r="AC83" s="27" t="s">
        <v>365</v>
      </c>
      <c r="AD83" s="27" t="s">
        <v>365</v>
      </c>
      <c r="AE83" s="27" t="s">
        <v>365</v>
      </c>
      <c r="AF83" s="27" t="s">
        <v>365</v>
      </c>
      <c r="AG83" s="52">
        <f t="shared" si="14"/>
        <v>2.1794336587322451</v>
      </c>
      <c r="AH83" s="82"/>
    </row>
    <row r="84" spans="1:34" ht="15" customHeight="1">
      <c r="A84" s="33" t="s">
        <v>71</v>
      </c>
      <c r="B84" s="50">
        <f>'Расчет субсидий'!AT84</f>
        <v>-36.236363636363649</v>
      </c>
      <c r="C84" s="52">
        <f>'Расчет субсидий'!D84-1</f>
        <v>2.0052083333333304E-2</v>
      </c>
      <c r="D84" s="52">
        <f>C84*'Расчет субсидий'!E84</f>
        <v>0.10026041666666652</v>
      </c>
      <c r="E84" s="53">
        <f t="shared" si="17"/>
        <v>0.6857204119593685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2">
        <f>'Расчет субсидий'!P84-1</f>
        <v>-0.27909653287296787</v>
      </c>
      <c r="M84" s="52">
        <f>L84*'Расчет субсидий'!Q84</f>
        <v>-5.5819306574593579</v>
      </c>
      <c r="N84" s="53">
        <f t="shared" si="18"/>
        <v>-38.177018580396869</v>
      </c>
      <c r="O84" s="27" t="s">
        <v>365</v>
      </c>
      <c r="P84" s="27" t="s">
        <v>365</v>
      </c>
      <c r="Q84" s="27" t="s">
        <v>365</v>
      </c>
      <c r="R84" s="58" t="s">
        <v>380</v>
      </c>
      <c r="S84" s="58" t="s">
        <v>380</v>
      </c>
      <c r="T84" s="59" t="s">
        <v>380</v>
      </c>
      <c r="U84" s="52">
        <f>'Расчет субсидий'!AB84-1</f>
        <v>9.1743119266054496E-3</v>
      </c>
      <c r="V84" s="52">
        <f>U84*'Расчет субсидий'!AC84</f>
        <v>0.18348623853210899</v>
      </c>
      <c r="W84" s="53">
        <f t="shared" si="13"/>
        <v>1.2549345320738536</v>
      </c>
      <c r="X84" s="27" t="s">
        <v>365</v>
      </c>
      <c r="Y84" s="27" t="s">
        <v>365</v>
      </c>
      <c r="Z84" s="27" t="s">
        <v>365</v>
      </c>
      <c r="AA84" s="27" t="s">
        <v>365</v>
      </c>
      <c r="AB84" s="27" t="s">
        <v>365</v>
      </c>
      <c r="AC84" s="27" t="s">
        <v>365</v>
      </c>
      <c r="AD84" s="27" t="s">
        <v>365</v>
      </c>
      <c r="AE84" s="27" t="s">
        <v>365</v>
      </c>
      <c r="AF84" s="27" t="s">
        <v>365</v>
      </c>
      <c r="AG84" s="52">
        <f t="shared" si="14"/>
        <v>-5.2981840022605828</v>
      </c>
      <c r="AH84" s="82"/>
    </row>
    <row r="85" spans="1:34" ht="15" customHeight="1">
      <c r="A85" s="33" t="s">
        <v>72</v>
      </c>
      <c r="B85" s="50">
        <f>'Расчет субсидий'!AT85</f>
        <v>40.663636363636328</v>
      </c>
      <c r="C85" s="52">
        <f>'Расчет субсидий'!D85-1</f>
        <v>4.4452475605349928E-3</v>
      </c>
      <c r="D85" s="52">
        <f>C85*'Расчет субсидий'!E85</f>
        <v>2.2226237802674964E-2</v>
      </c>
      <c r="E85" s="53">
        <f t="shared" si="17"/>
        <v>0.24399860176699223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2">
        <f>'Расчет субсидий'!P85-1</f>
        <v>0.15772096971983784</v>
      </c>
      <c r="M85" s="52">
        <f>L85*'Расчет субсидий'!Q85</f>
        <v>3.1544193943967569</v>
      </c>
      <c r="N85" s="53">
        <f t="shared" si="18"/>
        <v>34.629068961318296</v>
      </c>
      <c r="O85" s="27" t="s">
        <v>365</v>
      </c>
      <c r="P85" s="27" t="s">
        <v>365</v>
      </c>
      <c r="Q85" s="27" t="s">
        <v>365</v>
      </c>
      <c r="R85" s="58" t="s">
        <v>380</v>
      </c>
      <c r="S85" s="58" t="s">
        <v>380</v>
      </c>
      <c r="T85" s="59" t="s">
        <v>380</v>
      </c>
      <c r="U85" s="52">
        <f>'Расчет субсидий'!AB85-1</f>
        <v>2.637362637362628E-2</v>
      </c>
      <c r="V85" s="52">
        <f>U85*'Расчет субсидий'!AC85</f>
        <v>0.5274725274725256</v>
      </c>
      <c r="W85" s="53">
        <f t="shared" si="13"/>
        <v>5.7905688005510347</v>
      </c>
      <c r="X85" s="27" t="s">
        <v>365</v>
      </c>
      <c r="Y85" s="27" t="s">
        <v>365</v>
      </c>
      <c r="Z85" s="27" t="s">
        <v>365</v>
      </c>
      <c r="AA85" s="27" t="s">
        <v>365</v>
      </c>
      <c r="AB85" s="27" t="s">
        <v>365</v>
      </c>
      <c r="AC85" s="27" t="s">
        <v>365</v>
      </c>
      <c r="AD85" s="27" t="s">
        <v>365</v>
      </c>
      <c r="AE85" s="27" t="s">
        <v>365</v>
      </c>
      <c r="AF85" s="27" t="s">
        <v>365</v>
      </c>
      <c r="AG85" s="52">
        <f t="shared" si="14"/>
        <v>3.7041181596719577</v>
      </c>
      <c r="AH85" s="82"/>
    </row>
    <row r="86" spans="1:34" ht="15" customHeight="1">
      <c r="A86" s="33" t="s">
        <v>73</v>
      </c>
      <c r="B86" s="50">
        <f>'Расчет субсидий'!AT86</f>
        <v>-6.8999999999999773</v>
      </c>
      <c r="C86" s="52">
        <f>'Расчет субсидий'!D86-1</f>
        <v>0</v>
      </c>
      <c r="D86" s="52">
        <f>C86*'Расчет субсидий'!E86</f>
        <v>0</v>
      </c>
      <c r="E86" s="53">
        <f t="shared" si="17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2">
        <f>'Расчет субсидий'!P86-1</f>
        <v>-4.7619047619047561E-2</v>
      </c>
      <c r="M86" s="52">
        <f>L86*'Расчет субсидий'!Q86</f>
        <v>-0.95238095238095122</v>
      </c>
      <c r="N86" s="53">
        <f t="shared" si="18"/>
        <v>-6.8999999999999773</v>
      </c>
      <c r="O86" s="27" t="s">
        <v>365</v>
      </c>
      <c r="P86" s="27" t="s">
        <v>365</v>
      </c>
      <c r="Q86" s="27" t="s">
        <v>365</v>
      </c>
      <c r="R86" s="58" t="s">
        <v>380</v>
      </c>
      <c r="S86" s="58" t="s">
        <v>380</v>
      </c>
      <c r="T86" s="59" t="s">
        <v>380</v>
      </c>
      <c r="U86" s="52">
        <f>'Расчет субсидий'!AB86-1</f>
        <v>0</v>
      </c>
      <c r="V86" s="52">
        <f>U86*'Расчет субсидий'!AC86</f>
        <v>0</v>
      </c>
      <c r="W86" s="53">
        <f t="shared" si="13"/>
        <v>0</v>
      </c>
      <c r="X86" s="27" t="s">
        <v>365</v>
      </c>
      <c r="Y86" s="27" t="s">
        <v>365</v>
      </c>
      <c r="Z86" s="27" t="s">
        <v>365</v>
      </c>
      <c r="AA86" s="27" t="s">
        <v>365</v>
      </c>
      <c r="AB86" s="27" t="s">
        <v>365</v>
      </c>
      <c r="AC86" s="27" t="s">
        <v>365</v>
      </c>
      <c r="AD86" s="27" t="s">
        <v>365</v>
      </c>
      <c r="AE86" s="27" t="s">
        <v>365</v>
      </c>
      <c r="AF86" s="27" t="s">
        <v>365</v>
      </c>
      <c r="AG86" s="52">
        <f t="shared" si="14"/>
        <v>-0.95238095238095122</v>
      </c>
      <c r="AH86" s="82"/>
    </row>
    <row r="87" spans="1:34" ht="15" customHeight="1">
      <c r="A87" s="33" t="s">
        <v>74</v>
      </c>
      <c r="B87" s="50">
        <f>'Расчет субсидий'!AT87</f>
        <v>62.209090909090833</v>
      </c>
      <c r="C87" s="52">
        <f>'Расчет субсидий'!D87-1</f>
        <v>2.9455081001472649E-3</v>
      </c>
      <c r="D87" s="52">
        <f>C87*'Расчет субсидий'!E87</f>
        <v>1.4727540500736325E-2</v>
      </c>
      <c r="E87" s="53">
        <f t="shared" si="17"/>
        <v>0.18898281449960089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2">
        <f>'Расчет субсидий'!P87-1</f>
        <v>0.24166315234580926</v>
      </c>
      <c r="M87" s="52">
        <f>L87*'Расчет субсидий'!Q87</f>
        <v>4.8332630469161852</v>
      </c>
      <c r="N87" s="53">
        <f t="shared" si="18"/>
        <v>62.02010809459123</v>
      </c>
      <c r="O87" s="27" t="s">
        <v>365</v>
      </c>
      <c r="P87" s="27" t="s">
        <v>365</v>
      </c>
      <c r="Q87" s="27" t="s">
        <v>365</v>
      </c>
      <c r="R87" s="58" t="s">
        <v>380</v>
      </c>
      <c r="S87" s="58" t="s">
        <v>380</v>
      </c>
      <c r="T87" s="59" t="s">
        <v>380</v>
      </c>
      <c r="U87" s="52">
        <f>'Расчет субсидий'!AB87-1</f>
        <v>0</v>
      </c>
      <c r="V87" s="52">
        <f>U87*'Расчет субсидий'!AC87</f>
        <v>0</v>
      </c>
      <c r="W87" s="53">
        <f t="shared" si="13"/>
        <v>0</v>
      </c>
      <c r="X87" s="27" t="s">
        <v>365</v>
      </c>
      <c r="Y87" s="27" t="s">
        <v>365</v>
      </c>
      <c r="Z87" s="27" t="s">
        <v>365</v>
      </c>
      <c r="AA87" s="27" t="s">
        <v>365</v>
      </c>
      <c r="AB87" s="27" t="s">
        <v>365</v>
      </c>
      <c r="AC87" s="27" t="s">
        <v>365</v>
      </c>
      <c r="AD87" s="27" t="s">
        <v>365</v>
      </c>
      <c r="AE87" s="27" t="s">
        <v>365</v>
      </c>
      <c r="AF87" s="27" t="s">
        <v>365</v>
      </c>
      <c r="AG87" s="52">
        <f t="shared" si="14"/>
        <v>4.8479905874169216</v>
      </c>
      <c r="AH87" s="82"/>
    </row>
    <row r="88" spans="1:34" ht="15" customHeight="1">
      <c r="A88" s="33" t="s">
        <v>75</v>
      </c>
      <c r="B88" s="50">
        <f>'Расчет субсидий'!AT88</f>
        <v>-134.14545454545453</v>
      </c>
      <c r="C88" s="52">
        <f>'Расчет субсидий'!D88-1</f>
        <v>0</v>
      </c>
      <c r="D88" s="52">
        <f>C88*'Расчет субсидий'!E88</f>
        <v>0</v>
      </c>
      <c r="E88" s="53">
        <f t="shared" si="17"/>
        <v>0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2">
        <f>'Расчет субсидий'!P88-1</f>
        <v>-0.49916727732995803</v>
      </c>
      <c r="M88" s="52">
        <f>L88*'Расчет субсидий'!Q88</f>
        <v>-9.9833455465991605</v>
      </c>
      <c r="N88" s="53">
        <f t="shared" si="18"/>
        <v>-139.88989274536533</v>
      </c>
      <c r="O88" s="27" t="s">
        <v>365</v>
      </c>
      <c r="P88" s="27" t="s">
        <v>365</v>
      </c>
      <c r="Q88" s="27" t="s">
        <v>365</v>
      </c>
      <c r="R88" s="58" t="s">
        <v>380</v>
      </c>
      <c r="S88" s="58" t="s">
        <v>380</v>
      </c>
      <c r="T88" s="59" t="s">
        <v>380</v>
      </c>
      <c r="U88" s="52">
        <f>'Расчет субсидий'!AB88-1</f>
        <v>2.0497803806734938E-2</v>
      </c>
      <c r="V88" s="52">
        <f>U88*'Расчет субсидий'!AC88</f>
        <v>0.40995607613469875</v>
      </c>
      <c r="W88" s="53">
        <f t="shared" si="13"/>
        <v>5.7444381999108254</v>
      </c>
      <c r="X88" s="27" t="s">
        <v>365</v>
      </c>
      <c r="Y88" s="27" t="s">
        <v>365</v>
      </c>
      <c r="Z88" s="27" t="s">
        <v>365</v>
      </c>
      <c r="AA88" s="27" t="s">
        <v>365</v>
      </c>
      <c r="AB88" s="27" t="s">
        <v>365</v>
      </c>
      <c r="AC88" s="27" t="s">
        <v>365</v>
      </c>
      <c r="AD88" s="27" t="s">
        <v>365</v>
      </c>
      <c r="AE88" s="27" t="s">
        <v>365</v>
      </c>
      <c r="AF88" s="27" t="s">
        <v>365</v>
      </c>
      <c r="AG88" s="52">
        <f t="shared" si="14"/>
        <v>-9.5733894704644626</v>
      </c>
      <c r="AH88" s="82"/>
    </row>
    <row r="89" spans="1:34" ht="15" customHeight="1">
      <c r="A89" s="33" t="s">
        <v>76</v>
      </c>
      <c r="B89" s="50">
        <f>'Расчет субсидий'!AT89</f>
        <v>45.209090909090889</v>
      </c>
      <c r="C89" s="52">
        <f>'Расчет субсидий'!D89-1</f>
        <v>2.9463611181061999E-3</v>
      </c>
      <c r="D89" s="52">
        <f>C89*'Расчет субсидий'!E89</f>
        <v>1.4731805590531E-2</v>
      </c>
      <c r="E89" s="53">
        <f t="shared" si="17"/>
        <v>0.14163124856074333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2">
        <f>'Расчет субсидий'!P89-1</f>
        <v>0.19549619947431984</v>
      </c>
      <c r="M89" s="52">
        <f>L89*'Расчет субсидий'!Q89</f>
        <v>3.9099239894863969</v>
      </c>
      <c r="N89" s="53">
        <f t="shared" si="18"/>
        <v>37.589921548007673</v>
      </c>
      <c r="O89" s="27" t="s">
        <v>365</v>
      </c>
      <c r="P89" s="27" t="s">
        <v>365</v>
      </c>
      <c r="Q89" s="27" t="s">
        <v>365</v>
      </c>
      <c r="R89" s="58" t="s">
        <v>380</v>
      </c>
      <c r="S89" s="58" t="s">
        <v>380</v>
      </c>
      <c r="T89" s="59" t="s">
        <v>380</v>
      </c>
      <c r="U89" s="52">
        <f>'Расчет субсидий'!AB89-1</f>
        <v>3.8888888888888973E-2</v>
      </c>
      <c r="V89" s="52">
        <f>U89*'Расчет субсидий'!AC89</f>
        <v>0.77777777777777946</v>
      </c>
      <c r="W89" s="53">
        <f t="shared" si="13"/>
        <v>7.4775381125224794</v>
      </c>
      <c r="X89" s="27" t="s">
        <v>365</v>
      </c>
      <c r="Y89" s="27" t="s">
        <v>365</v>
      </c>
      <c r="Z89" s="27" t="s">
        <v>365</v>
      </c>
      <c r="AA89" s="27" t="s">
        <v>365</v>
      </c>
      <c r="AB89" s="27" t="s">
        <v>365</v>
      </c>
      <c r="AC89" s="27" t="s">
        <v>365</v>
      </c>
      <c r="AD89" s="27" t="s">
        <v>365</v>
      </c>
      <c r="AE89" s="27" t="s">
        <v>365</v>
      </c>
      <c r="AF89" s="27" t="s">
        <v>365</v>
      </c>
      <c r="AG89" s="52">
        <f t="shared" si="14"/>
        <v>4.7024335728547069</v>
      </c>
      <c r="AH89" s="82"/>
    </row>
    <row r="90" spans="1:34" ht="15" customHeight="1">
      <c r="A90" s="32" t="s">
        <v>77</v>
      </c>
      <c r="B90" s="54"/>
      <c r="C90" s="55"/>
      <c r="D90" s="55"/>
      <c r="E90" s="56"/>
      <c r="F90" s="55"/>
      <c r="G90" s="55"/>
      <c r="H90" s="56"/>
      <c r="I90" s="56"/>
      <c r="J90" s="56"/>
      <c r="K90" s="56"/>
      <c r="L90" s="55"/>
      <c r="M90" s="55"/>
      <c r="N90" s="56"/>
      <c r="O90" s="55"/>
      <c r="P90" s="55"/>
      <c r="Q90" s="56"/>
      <c r="R90" s="56"/>
      <c r="S90" s="56"/>
      <c r="T90" s="56"/>
      <c r="U90" s="56"/>
      <c r="V90" s="56"/>
      <c r="W90" s="56"/>
      <c r="X90" s="27"/>
      <c r="Y90" s="27"/>
      <c r="Z90" s="27"/>
      <c r="AA90" s="27"/>
      <c r="AB90" s="27"/>
      <c r="AC90" s="27"/>
      <c r="AD90" s="27"/>
      <c r="AE90" s="27"/>
      <c r="AF90" s="27"/>
      <c r="AG90" s="56"/>
      <c r="AH90" s="82"/>
    </row>
    <row r="91" spans="1:34" ht="15" customHeight="1">
      <c r="A91" s="33" t="s">
        <v>78</v>
      </c>
      <c r="B91" s="50">
        <f>'Расчет субсидий'!AT91</f>
        <v>-78.590909090909122</v>
      </c>
      <c r="C91" s="52">
        <f>'Расчет субсидий'!D91-1</f>
        <v>0.20046119926265948</v>
      </c>
      <c r="D91" s="52">
        <f>C91*'Расчет субсидий'!E91</f>
        <v>1.0023059963132974</v>
      </c>
      <c r="E91" s="53">
        <f t="shared" ref="E91:E99" si="19">$B91*D91/$AG91</f>
        <v>22.740443965276253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2">
        <f>'Расчет субсидий'!P91-1</f>
        <v>-0.33629278483046765</v>
      </c>
      <c r="M91" s="52">
        <f>L91*'Расчет субсидий'!Q91</f>
        <v>-6.7258556966093526</v>
      </c>
      <c r="N91" s="53">
        <f t="shared" ref="N91:N99" si="20">$B91*M91/$AG91</f>
        <v>-152.59705633794371</v>
      </c>
      <c r="O91" s="27" t="s">
        <v>365</v>
      </c>
      <c r="P91" s="27" t="s">
        <v>365</v>
      </c>
      <c r="Q91" s="27" t="s">
        <v>365</v>
      </c>
      <c r="R91" s="58" t="s">
        <v>380</v>
      </c>
      <c r="S91" s="58" t="s">
        <v>380</v>
      </c>
      <c r="T91" s="59" t="s">
        <v>380</v>
      </c>
      <c r="U91" s="52">
        <f>'Расчет субсидий'!AB91-1</f>
        <v>0.11297915265635505</v>
      </c>
      <c r="V91" s="52">
        <f>U91*'Расчет субсидий'!AC91</f>
        <v>2.2595830531271011</v>
      </c>
      <c r="W91" s="53">
        <f t="shared" si="13"/>
        <v>51.265703281758334</v>
      </c>
      <c r="X91" s="27" t="s">
        <v>365</v>
      </c>
      <c r="Y91" s="27" t="s">
        <v>365</v>
      </c>
      <c r="Z91" s="27" t="s">
        <v>365</v>
      </c>
      <c r="AA91" s="27" t="s">
        <v>365</v>
      </c>
      <c r="AB91" s="27" t="s">
        <v>365</v>
      </c>
      <c r="AC91" s="27" t="s">
        <v>365</v>
      </c>
      <c r="AD91" s="27" t="s">
        <v>365</v>
      </c>
      <c r="AE91" s="27" t="s">
        <v>365</v>
      </c>
      <c r="AF91" s="27" t="s">
        <v>365</v>
      </c>
      <c r="AG91" s="52">
        <f t="shared" si="14"/>
        <v>-3.4639666471689541</v>
      </c>
      <c r="AH91" s="82"/>
    </row>
    <row r="92" spans="1:34" ht="15" customHeight="1">
      <c r="A92" s="33" t="s">
        <v>79</v>
      </c>
      <c r="B92" s="50">
        <f>'Расчет субсидий'!AT92</f>
        <v>6.7909090909090537</v>
      </c>
      <c r="C92" s="52">
        <f>'Расчет субсидий'!D92-1</f>
        <v>9.7555689893125574E-2</v>
      </c>
      <c r="D92" s="52">
        <f>C92*'Расчет субсидий'!E92</f>
        <v>0.48777844946562787</v>
      </c>
      <c r="E92" s="53">
        <f t="shared" si="19"/>
        <v>13.746045588415118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2">
        <f>'Расчет субсидий'!P92-1</f>
        <v>-1.7510018541778916E-2</v>
      </c>
      <c r="M92" s="52">
        <f>L92*'Расчет субсидий'!Q92</f>
        <v>-0.35020037083557831</v>
      </c>
      <c r="N92" s="53">
        <f t="shared" si="20"/>
        <v>-9.8689687251649634</v>
      </c>
      <c r="O92" s="27" t="s">
        <v>365</v>
      </c>
      <c r="P92" s="27" t="s">
        <v>365</v>
      </c>
      <c r="Q92" s="27" t="s">
        <v>365</v>
      </c>
      <c r="R92" s="58" t="s">
        <v>380</v>
      </c>
      <c r="S92" s="58" t="s">
        <v>380</v>
      </c>
      <c r="T92" s="59" t="s">
        <v>380</v>
      </c>
      <c r="U92" s="52">
        <f>'Расчет субсидий'!AB92-1</f>
        <v>5.1698670605613284E-3</v>
      </c>
      <c r="V92" s="52">
        <f>U92*'Расчет субсидий'!AC92</f>
        <v>0.10339734121122657</v>
      </c>
      <c r="W92" s="53">
        <f t="shared" si="13"/>
        <v>2.9138322276588982</v>
      </c>
      <c r="X92" s="27" t="s">
        <v>365</v>
      </c>
      <c r="Y92" s="27" t="s">
        <v>365</v>
      </c>
      <c r="Z92" s="27" t="s">
        <v>365</v>
      </c>
      <c r="AA92" s="27" t="s">
        <v>365</v>
      </c>
      <c r="AB92" s="27" t="s">
        <v>365</v>
      </c>
      <c r="AC92" s="27" t="s">
        <v>365</v>
      </c>
      <c r="AD92" s="27" t="s">
        <v>365</v>
      </c>
      <c r="AE92" s="27" t="s">
        <v>365</v>
      </c>
      <c r="AF92" s="27" t="s">
        <v>365</v>
      </c>
      <c r="AG92" s="52">
        <f t="shared" si="14"/>
        <v>0.24097541984127613</v>
      </c>
      <c r="AH92" s="82"/>
    </row>
    <row r="93" spans="1:34" ht="15" customHeight="1">
      <c r="A93" s="33" t="s">
        <v>80</v>
      </c>
      <c r="B93" s="50">
        <f>'Расчет субсидий'!AT93</f>
        <v>152.18181818181824</v>
      </c>
      <c r="C93" s="52">
        <f>'Расчет субсидий'!D93-1</f>
        <v>2.4390243902439046E-2</v>
      </c>
      <c r="D93" s="52">
        <f>C93*'Расчет субсидий'!E93</f>
        <v>0.12195121951219523</v>
      </c>
      <c r="E93" s="53">
        <f t="shared" si="19"/>
        <v>4.318812154178346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2">
        <f>'Расчет субсидий'!P93-1</f>
        <v>0.20623287671232871</v>
      </c>
      <c r="M93" s="52">
        <f>L93*'Расчет субсидий'!Q93</f>
        <v>4.1246575342465741</v>
      </c>
      <c r="N93" s="53">
        <f t="shared" si="20"/>
        <v>146.07169294396445</v>
      </c>
      <c r="O93" s="27" t="s">
        <v>365</v>
      </c>
      <c r="P93" s="27" t="s">
        <v>365</v>
      </c>
      <c r="Q93" s="27" t="s">
        <v>365</v>
      </c>
      <c r="R93" s="58" t="s">
        <v>380</v>
      </c>
      <c r="S93" s="58" t="s">
        <v>380</v>
      </c>
      <c r="T93" s="59" t="s">
        <v>380</v>
      </c>
      <c r="U93" s="52">
        <f>'Расчет субсидий'!AB93-1</f>
        <v>2.5290844714214167E-3</v>
      </c>
      <c r="V93" s="52">
        <f>U93*'Расчет субсидий'!AC93</f>
        <v>5.0581689428428334E-2</v>
      </c>
      <c r="W93" s="53">
        <f t="shared" si="13"/>
        <v>1.7913130836754374</v>
      </c>
      <c r="X93" s="27" t="s">
        <v>365</v>
      </c>
      <c r="Y93" s="27" t="s">
        <v>365</v>
      </c>
      <c r="Z93" s="27" t="s">
        <v>365</v>
      </c>
      <c r="AA93" s="27" t="s">
        <v>365</v>
      </c>
      <c r="AB93" s="27" t="s">
        <v>365</v>
      </c>
      <c r="AC93" s="27" t="s">
        <v>365</v>
      </c>
      <c r="AD93" s="27" t="s">
        <v>365</v>
      </c>
      <c r="AE93" s="27" t="s">
        <v>365</v>
      </c>
      <c r="AF93" s="27" t="s">
        <v>365</v>
      </c>
      <c r="AG93" s="52">
        <f t="shared" si="14"/>
        <v>4.2971904431871977</v>
      </c>
      <c r="AH93" s="82"/>
    </row>
    <row r="94" spans="1:34" ht="15" customHeight="1">
      <c r="A94" s="33" t="s">
        <v>81</v>
      </c>
      <c r="B94" s="50">
        <f>'Расчет субсидий'!AT94</f>
        <v>38.854545454545587</v>
      </c>
      <c r="C94" s="52">
        <f>'Расчет субсидий'!D94-1</f>
        <v>6.6635880858924024E-2</v>
      </c>
      <c r="D94" s="52">
        <f>C94*'Расчет субсидий'!E94</f>
        <v>0.33317940429462012</v>
      </c>
      <c r="E94" s="53">
        <f t="shared" si="19"/>
        <v>11.563422278722607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2">
        <f>'Расчет субсидий'!P94-1</f>
        <v>3.7934127899525771E-2</v>
      </c>
      <c r="M94" s="52">
        <f>L94*'Расчет субсидий'!Q94</f>
        <v>0.75868255799051543</v>
      </c>
      <c r="N94" s="53">
        <f t="shared" si="20"/>
        <v>26.331059724772551</v>
      </c>
      <c r="O94" s="27" t="s">
        <v>365</v>
      </c>
      <c r="P94" s="27" t="s">
        <v>365</v>
      </c>
      <c r="Q94" s="27" t="s">
        <v>365</v>
      </c>
      <c r="R94" s="58" t="s">
        <v>380</v>
      </c>
      <c r="S94" s="58" t="s">
        <v>380</v>
      </c>
      <c r="T94" s="59" t="s">
        <v>380</v>
      </c>
      <c r="U94" s="52">
        <f>'Расчет субсидий'!AB94-1</f>
        <v>1.3831258644536604E-3</v>
      </c>
      <c r="V94" s="52">
        <f>U94*'Расчет субсидий'!AC94</f>
        <v>2.7662517289073207E-2</v>
      </c>
      <c r="W94" s="53">
        <f t="shared" si="13"/>
        <v>0.96006345105042701</v>
      </c>
      <c r="X94" s="27" t="s">
        <v>365</v>
      </c>
      <c r="Y94" s="27" t="s">
        <v>365</v>
      </c>
      <c r="Z94" s="27" t="s">
        <v>365</v>
      </c>
      <c r="AA94" s="27" t="s">
        <v>365</v>
      </c>
      <c r="AB94" s="27" t="s">
        <v>365</v>
      </c>
      <c r="AC94" s="27" t="s">
        <v>365</v>
      </c>
      <c r="AD94" s="27" t="s">
        <v>365</v>
      </c>
      <c r="AE94" s="27" t="s">
        <v>365</v>
      </c>
      <c r="AF94" s="27" t="s">
        <v>365</v>
      </c>
      <c r="AG94" s="52">
        <f t="shared" si="14"/>
        <v>1.1195244795742088</v>
      </c>
      <c r="AH94" s="82"/>
    </row>
    <row r="95" spans="1:34">
      <c r="A95" s="33" t="s">
        <v>82</v>
      </c>
      <c r="B95" s="50">
        <f>'Расчет субсидий'!AT95</f>
        <v>210.17272727272734</v>
      </c>
      <c r="C95" s="52">
        <f>'Расчет субсидий'!D95-1</f>
        <v>2.1582733812949728E-2</v>
      </c>
      <c r="D95" s="52">
        <f>C95*'Расчет субсидий'!E95</f>
        <v>0.10791366906474864</v>
      </c>
      <c r="E95" s="53">
        <f t="shared" si="19"/>
        <v>2.8260697867604132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2">
        <f>'Расчет субсидий'!P95-1</f>
        <v>0.21302017557369468</v>
      </c>
      <c r="M95" s="52">
        <f>L95*'Расчет субсидий'!Q95</f>
        <v>4.2604035114738936</v>
      </c>
      <c r="N95" s="53">
        <f t="shared" si="20"/>
        <v>111.57249816017445</v>
      </c>
      <c r="O95" s="27" t="s">
        <v>365</v>
      </c>
      <c r="P95" s="27" t="s">
        <v>365</v>
      </c>
      <c r="Q95" s="27" t="s">
        <v>365</v>
      </c>
      <c r="R95" s="58" t="s">
        <v>380</v>
      </c>
      <c r="S95" s="58" t="s">
        <v>380</v>
      </c>
      <c r="T95" s="59" t="s">
        <v>380</v>
      </c>
      <c r="U95" s="52">
        <f>'Расчет субсидий'!AB95-1</f>
        <v>0.18285714285714283</v>
      </c>
      <c r="V95" s="52">
        <f>U95*'Расчет субсидий'!AC95</f>
        <v>3.6571428571428566</v>
      </c>
      <c r="W95" s="53">
        <f t="shared" si="13"/>
        <v>95.774159325792496</v>
      </c>
      <c r="X95" s="27" t="s">
        <v>365</v>
      </c>
      <c r="Y95" s="27" t="s">
        <v>365</v>
      </c>
      <c r="Z95" s="27" t="s">
        <v>365</v>
      </c>
      <c r="AA95" s="27" t="s">
        <v>365</v>
      </c>
      <c r="AB95" s="27" t="s">
        <v>365</v>
      </c>
      <c r="AC95" s="27" t="s">
        <v>365</v>
      </c>
      <c r="AD95" s="27" t="s">
        <v>365</v>
      </c>
      <c r="AE95" s="27" t="s">
        <v>365</v>
      </c>
      <c r="AF95" s="27" t="s">
        <v>365</v>
      </c>
      <c r="AG95" s="52">
        <f t="shared" si="14"/>
        <v>8.0254600376814977</v>
      </c>
      <c r="AH95" s="82"/>
    </row>
    <row r="96" spans="1:34" ht="15" customHeight="1">
      <c r="A96" s="33" t="s">
        <v>83</v>
      </c>
      <c r="B96" s="50">
        <f>'Расчет субсидий'!AT96</f>
        <v>84.345454545454459</v>
      </c>
      <c r="C96" s="52">
        <f>'Расчет субсидий'!D96-1</f>
        <v>2.2727272727272707E-2</v>
      </c>
      <c r="D96" s="52">
        <f>C96*'Расчет субсидий'!E96</f>
        <v>0.11363636363636354</v>
      </c>
      <c r="E96" s="53">
        <f t="shared" si="19"/>
        <v>2.2255309163355745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2">
        <f>'Расчет субсидий'!P96-1</f>
        <v>0.20965355805243435</v>
      </c>
      <c r="M96" s="52">
        <f>L96*'Расчет субсидий'!Q96</f>
        <v>4.193071161048687</v>
      </c>
      <c r="N96" s="53">
        <f t="shared" si="20"/>
        <v>82.119923629118901</v>
      </c>
      <c r="O96" s="27" t="s">
        <v>365</v>
      </c>
      <c r="P96" s="27" t="s">
        <v>365</v>
      </c>
      <c r="Q96" s="27" t="s">
        <v>365</v>
      </c>
      <c r="R96" s="58" t="s">
        <v>380</v>
      </c>
      <c r="S96" s="58" t="s">
        <v>380</v>
      </c>
      <c r="T96" s="59" t="s">
        <v>380</v>
      </c>
      <c r="U96" s="52">
        <f>'Расчет субсидий'!AB96-1</f>
        <v>0</v>
      </c>
      <c r="V96" s="52">
        <f>U96*'Расчет субсидий'!AC96</f>
        <v>0</v>
      </c>
      <c r="W96" s="53">
        <f t="shared" si="13"/>
        <v>0</v>
      </c>
      <c r="X96" s="27" t="s">
        <v>365</v>
      </c>
      <c r="Y96" s="27" t="s">
        <v>365</v>
      </c>
      <c r="Z96" s="27" t="s">
        <v>365</v>
      </c>
      <c r="AA96" s="27" t="s">
        <v>365</v>
      </c>
      <c r="AB96" s="27" t="s">
        <v>365</v>
      </c>
      <c r="AC96" s="27" t="s">
        <v>365</v>
      </c>
      <c r="AD96" s="27" t="s">
        <v>365</v>
      </c>
      <c r="AE96" s="27" t="s">
        <v>365</v>
      </c>
      <c r="AF96" s="27" t="s">
        <v>365</v>
      </c>
      <c r="AG96" s="52">
        <f t="shared" si="14"/>
        <v>4.3067075246850504</v>
      </c>
      <c r="AH96" s="82"/>
    </row>
    <row r="97" spans="1:34" ht="15" customHeight="1">
      <c r="A97" s="33" t="s">
        <v>84</v>
      </c>
      <c r="B97" s="50">
        <f>'Расчет субсидий'!AT97</f>
        <v>133.50909090909079</v>
      </c>
      <c r="C97" s="52">
        <f>'Расчет субсидий'!D97-1</f>
        <v>0.20408759124087594</v>
      </c>
      <c r="D97" s="52">
        <f>C97*'Расчет субсидий'!E97</f>
        <v>1.0204379562043797</v>
      </c>
      <c r="E97" s="53">
        <f t="shared" si="19"/>
        <v>21.659547327123605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2">
        <f>'Расчет субсидий'!P97-1</f>
        <v>0.25562283191422264</v>
      </c>
      <c r="M97" s="52">
        <f>L97*'Расчет субсидий'!Q97</f>
        <v>5.1124566382844527</v>
      </c>
      <c r="N97" s="53">
        <f t="shared" si="20"/>
        <v>108.51565824410687</v>
      </c>
      <c r="O97" s="27" t="s">
        <v>365</v>
      </c>
      <c r="P97" s="27" t="s">
        <v>365</v>
      </c>
      <c r="Q97" s="27" t="s">
        <v>365</v>
      </c>
      <c r="R97" s="58" t="s">
        <v>380</v>
      </c>
      <c r="S97" s="58" t="s">
        <v>380</v>
      </c>
      <c r="T97" s="59" t="s">
        <v>380</v>
      </c>
      <c r="U97" s="52">
        <f>'Расчет субсидий'!AB97-1</f>
        <v>7.8534031413612926E-3</v>
      </c>
      <c r="V97" s="52">
        <f>U97*'Расчет субсидий'!AC97</f>
        <v>0.15706806282722585</v>
      </c>
      <c r="W97" s="53">
        <f t="shared" si="13"/>
        <v>3.3338853378603095</v>
      </c>
      <c r="X97" s="27" t="s">
        <v>365</v>
      </c>
      <c r="Y97" s="27" t="s">
        <v>365</v>
      </c>
      <c r="Z97" s="27" t="s">
        <v>365</v>
      </c>
      <c r="AA97" s="27" t="s">
        <v>365</v>
      </c>
      <c r="AB97" s="27" t="s">
        <v>365</v>
      </c>
      <c r="AC97" s="27" t="s">
        <v>365</v>
      </c>
      <c r="AD97" s="27" t="s">
        <v>365</v>
      </c>
      <c r="AE97" s="27" t="s">
        <v>365</v>
      </c>
      <c r="AF97" s="27" t="s">
        <v>365</v>
      </c>
      <c r="AG97" s="52">
        <f t="shared" si="14"/>
        <v>6.2899626573160585</v>
      </c>
      <c r="AH97" s="82"/>
    </row>
    <row r="98" spans="1:34" ht="15" customHeight="1">
      <c r="A98" s="33" t="s">
        <v>85</v>
      </c>
      <c r="B98" s="50">
        <f>'Расчет субсидий'!AT98</f>
        <v>-184.16363636363621</v>
      </c>
      <c r="C98" s="52">
        <f>'Расчет субсидий'!D98-1</f>
        <v>2.5423728813559254E-2</v>
      </c>
      <c r="D98" s="52">
        <f>C98*'Расчет субсидий'!E98</f>
        <v>0.12711864406779627</v>
      </c>
      <c r="E98" s="53">
        <f t="shared" si="19"/>
        <v>2.8429436136802795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2">
        <f>'Расчет субсидий'!P98-1</f>
        <v>-0.41808818796266489</v>
      </c>
      <c r="M98" s="52">
        <f>L98*'Расчет субсидий'!Q98</f>
        <v>-8.3617637592532983</v>
      </c>
      <c r="N98" s="53">
        <f t="shared" si="20"/>
        <v>-187.00657997731648</v>
      </c>
      <c r="O98" s="27" t="s">
        <v>365</v>
      </c>
      <c r="P98" s="27" t="s">
        <v>365</v>
      </c>
      <c r="Q98" s="27" t="s">
        <v>365</v>
      </c>
      <c r="R98" s="58" t="s">
        <v>380</v>
      </c>
      <c r="S98" s="58" t="s">
        <v>380</v>
      </c>
      <c r="T98" s="59" t="s">
        <v>380</v>
      </c>
      <c r="U98" s="52">
        <f>'Расчет субсидий'!AB98-1</f>
        <v>0</v>
      </c>
      <c r="V98" s="52">
        <f>U98*'Расчет субсидий'!AC98</f>
        <v>0</v>
      </c>
      <c r="W98" s="53">
        <f t="shared" si="13"/>
        <v>0</v>
      </c>
      <c r="X98" s="27" t="s">
        <v>365</v>
      </c>
      <c r="Y98" s="27" t="s">
        <v>365</v>
      </c>
      <c r="Z98" s="27" t="s">
        <v>365</v>
      </c>
      <c r="AA98" s="27" t="s">
        <v>365</v>
      </c>
      <c r="AB98" s="27" t="s">
        <v>365</v>
      </c>
      <c r="AC98" s="27" t="s">
        <v>365</v>
      </c>
      <c r="AD98" s="27" t="s">
        <v>365</v>
      </c>
      <c r="AE98" s="27" t="s">
        <v>365</v>
      </c>
      <c r="AF98" s="27" t="s">
        <v>365</v>
      </c>
      <c r="AG98" s="52">
        <f t="shared" si="14"/>
        <v>-8.2346451151855025</v>
      </c>
      <c r="AH98" s="82"/>
    </row>
    <row r="99" spans="1:34" ht="15" customHeight="1">
      <c r="A99" s="33" t="s">
        <v>86</v>
      </c>
      <c r="B99" s="50">
        <f>'Расчет субсидий'!AT99</f>
        <v>-139.34545454545446</v>
      </c>
      <c r="C99" s="52">
        <f>'Расчет субсидий'!D99-1</f>
        <v>2.0986358866736943E-3</v>
      </c>
      <c r="D99" s="52">
        <f>C99*'Расчет субсидий'!E99</f>
        <v>1.0493179433368471E-2</v>
      </c>
      <c r="E99" s="53">
        <f t="shared" si="19"/>
        <v>0.27433408156815509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2">
        <f>'Расчет субсидий'!P99-1</f>
        <v>-0.27264461870667123</v>
      </c>
      <c r="M99" s="52">
        <f>L99*'Расчет субсидий'!Q99</f>
        <v>-5.452892374133425</v>
      </c>
      <c r="N99" s="53">
        <f t="shared" si="20"/>
        <v>-142.56062529445174</v>
      </c>
      <c r="O99" s="27" t="s">
        <v>365</v>
      </c>
      <c r="P99" s="27" t="s">
        <v>365</v>
      </c>
      <c r="Q99" s="27" t="s">
        <v>365</v>
      </c>
      <c r="R99" s="58" t="s">
        <v>380</v>
      </c>
      <c r="S99" s="58" t="s">
        <v>380</v>
      </c>
      <c r="T99" s="59" t="s">
        <v>380</v>
      </c>
      <c r="U99" s="52">
        <f>'Расчет субсидий'!AB99-1</f>
        <v>5.6242969628796935E-3</v>
      </c>
      <c r="V99" s="52">
        <f>U99*'Расчет субсидий'!AC99</f>
        <v>0.11248593925759387</v>
      </c>
      <c r="W99" s="53">
        <f t="shared" si="13"/>
        <v>2.9408366674291373</v>
      </c>
      <c r="X99" s="27" t="s">
        <v>365</v>
      </c>
      <c r="Y99" s="27" t="s">
        <v>365</v>
      </c>
      <c r="Z99" s="27" t="s">
        <v>365</v>
      </c>
      <c r="AA99" s="27" t="s">
        <v>365</v>
      </c>
      <c r="AB99" s="27" t="s">
        <v>365</v>
      </c>
      <c r="AC99" s="27" t="s">
        <v>365</v>
      </c>
      <c r="AD99" s="27" t="s">
        <v>365</v>
      </c>
      <c r="AE99" s="27" t="s">
        <v>365</v>
      </c>
      <c r="AF99" s="27" t="s">
        <v>365</v>
      </c>
      <c r="AG99" s="52">
        <f t="shared" si="14"/>
        <v>-5.3299132554424631</v>
      </c>
      <c r="AH99" s="82"/>
    </row>
    <row r="100" spans="1:34" ht="15" customHeight="1">
      <c r="A100" s="32" t="s">
        <v>87</v>
      </c>
      <c r="B100" s="54"/>
      <c r="C100" s="55"/>
      <c r="D100" s="55"/>
      <c r="E100" s="56"/>
      <c r="F100" s="55"/>
      <c r="G100" s="55"/>
      <c r="H100" s="56"/>
      <c r="I100" s="56"/>
      <c r="J100" s="56"/>
      <c r="K100" s="56"/>
      <c r="L100" s="55"/>
      <c r="M100" s="55"/>
      <c r="N100" s="56"/>
      <c r="O100" s="55"/>
      <c r="P100" s="55"/>
      <c r="Q100" s="56"/>
      <c r="R100" s="56"/>
      <c r="S100" s="56"/>
      <c r="T100" s="56"/>
      <c r="U100" s="56"/>
      <c r="V100" s="56"/>
      <c r="W100" s="56"/>
      <c r="X100" s="27"/>
      <c r="Y100" s="27"/>
      <c r="Z100" s="27"/>
      <c r="AA100" s="27"/>
      <c r="AB100" s="27"/>
      <c r="AC100" s="27"/>
      <c r="AD100" s="27"/>
      <c r="AE100" s="27"/>
      <c r="AF100" s="27"/>
      <c r="AG100" s="56"/>
      <c r="AH100" s="82"/>
    </row>
    <row r="101" spans="1:34" ht="15" customHeight="1">
      <c r="A101" s="33" t="s">
        <v>88</v>
      </c>
      <c r="B101" s="50">
        <f>'Расчет субсидий'!AT101</f>
        <v>53.154545454545428</v>
      </c>
      <c r="C101" s="52">
        <f>'Расчет субсидий'!D101-1</f>
        <v>-1</v>
      </c>
      <c r="D101" s="52">
        <f>C101*'Расчет субсидий'!E101</f>
        <v>0</v>
      </c>
      <c r="E101" s="53"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2">
        <f>'Расчет субсидий'!P101-1</f>
        <v>0.30000000000000004</v>
      </c>
      <c r="M101" s="52">
        <f>L101*'Расчет субсидий'!Q101</f>
        <v>6.0000000000000009</v>
      </c>
      <c r="N101" s="53">
        <f t="shared" ref="N101:N113" si="21">$B101*M101/$AG101</f>
        <v>53.154545454545428</v>
      </c>
      <c r="O101" s="27" t="s">
        <v>365</v>
      </c>
      <c r="P101" s="27" t="s">
        <v>365</v>
      </c>
      <c r="Q101" s="27" t="s">
        <v>365</v>
      </c>
      <c r="R101" s="58" t="s">
        <v>380</v>
      </c>
      <c r="S101" s="58" t="s">
        <v>380</v>
      </c>
      <c r="T101" s="59" t="s">
        <v>380</v>
      </c>
      <c r="U101" s="52">
        <f>'Расчет субсидий'!AB101-1</f>
        <v>0</v>
      </c>
      <c r="V101" s="52">
        <f>U101*'Расчет субсидий'!AC101</f>
        <v>0</v>
      </c>
      <c r="W101" s="53">
        <f t="shared" si="13"/>
        <v>0</v>
      </c>
      <c r="X101" s="27" t="s">
        <v>365</v>
      </c>
      <c r="Y101" s="27" t="s">
        <v>365</v>
      </c>
      <c r="Z101" s="27" t="s">
        <v>365</v>
      </c>
      <c r="AA101" s="27" t="s">
        <v>365</v>
      </c>
      <c r="AB101" s="27" t="s">
        <v>365</v>
      </c>
      <c r="AC101" s="27" t="s">
        <v>365</v>
      </c>
      <c r="AD101" s="27" t="s">
        <v>365</v>
      </c>
      <c r="AE101" s="27" t="s">
        <v>365</v>
      </c>
      <c r="AF101" s="27" t="s">
        <v>365</v>
      </c>
      <c r="AG101" s="52">
        <f t="shared" si="14"/>
        <v>6.0000000000000009</v>
      </c>
      <c r="AH101" s="82"/>
    </row>
    <row r="102" spans="1:34" ht="15" customHeight="1">
      <c r="A102" s="33" t="s">
        <v>89</v>
      </c>
      <c r="B102" s="50">
        <f>'Расчет субсидий'!AT102</f>
        <v>-24.672727272727343</v>
      </c>
      <c r="C102" s="52">
        <f>'Расчет субсидий'!D102-1</f>
        <v>-9.4474824060656326E-3</v>
      </c>
      <c r="D102" s="52">
        <f>C102*'Расчет субсидий'!E102</f>
        <v>-4.7237412030328163E-2</v>
      </c>
      <c r="E102" s="53">
        <f t="shared" ref="E102:E113" si="22">$B102*D102/$AG102</f>
        <v>-1.3590268432129391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2">
        <f>'Расчет субсидий'!P102-1</f>
        <v>-4.0517186199833466E-2</v>
      </c>
      <c r="M102" s="52">
        <f>L102*'Расчет субсидий'!Q102</f>
        <v>-0.81034372399666932</v>
      </c>
      <c r="N102" s="53">
        <f t="shared" si="21"/>
        <v>-23.313700429514405</v>
      </c>
      <c r="O102" s="27" t="s">
        <v>365</v>
      </c>
      <c r="P102" s="27" t="s">
        <v>365</v>
      </c>
      <c r="Q102" s="27" t="s">
        <v>365</v>
      </c>
      <c r="R102" s="58" t="s">
        <v>380</v>
      </c>
      <c r="S102" s="58" t="s">
        <v>380</v>
      </c>
      <c r="T102" s="59" t="s">
        <v>380</v>
      </c>
      <c r="U102" s="52">
        <f>'Расчет субсидий'!AB102-1</f>
        <v>0</v>
      </c>
      <c r="V102" s="52">
        <f>U102*'Расчет субсидий'!AC102</f>
        <v>0</v>
      </c>
      <c r="W102" s="53">
        <f t="shared" si="13"/>
        <v>0</v>
      </c>
      <c r="X102" s="27" t="s">
        <v>365</v>
      </c>
      <c r="Y102" s="27" t="s">
        <v>365</v>
      </c>
      <c r="Z102" s="27" t="s">
        <v>365</v>
      </c>
      <c r="AA102" s="27" t="s">
        <v>365</v>
      </c>
      <c r="AB102" s="27" t="s">
        <v>365</v>
      </c>
      <c r="AC102" s="27" t="s">
        <v>365</v>
      </c>
      <c r="AD102" s="27" t="s">
        <v>365</v>
      </c>
      <c r="AE102" s="27" t="s">
        <v>365</v>
      </c>
      <c r="AF102" s="27" t="s">
        <v>365</v>
      </c>
      <c r="AG102" s="52">
        <f t="shared" si="14"/>
        <v>-0.85758113602699748</v>
      </c>
      <c r="AH102" s="82"/>
    </row>
    <row r="103" spans="1:34" ht="15" customHeight="1">
      <c r="A103" s="33" t="s">
        <v>90</v>
      </c>
      <c r="B103" s="50">
        <f>'Расчет субсидий'!AT103</f>
        <v>-72.154545454545541</v>
      </c>
      <c r="C103" s="52">
        <f>'Расчет субсидий'!D103-1</f>
        <v>-1</v>
      </c>
      <c r="D103" s="52">
        <f>C103*'Расчет субсидий'!E103</f>
        <v>0</v>
      </c>
      <c r="E103" s="53">
        <f t="shared" si="22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2">
        <f>'Расчет субсидий'!P103-1</f>
        <v>-0.22080291970802912</v>
      </c>
      <c r="M103" s="52">
        <f>L103*'Расчет субсидий'!Q103</f>
        <v>-4.4160583941605829</v>
      </c>
      <c r="N103" s="53">
        <f t="shared" si="21"/>
        <v>-72.154545454545541</v>
      </c>
      <c r="O103" s="27" t="s">
        <v>365</v>
      </c>
      <c r="P103" s="27" t="s">
        <v>365</v>
      </c>
      <c r="Q103" s="27" t="s">
        <v>365</v>
      </c>
      <c r="R103" s="58" t="s">
        <v>380</v>
      </c>
      <c r="S103" s="58" t="s">
        <v>380</v>
      </c>
      <c r="T103" s="59" t="s">
        <v>380</v>
      </c>
      <c r="U103" s="52">
        <f>'Расчет субсидий'!AB103-1</f>
        <v>0</v>
      </c>
      <c r="V103" s="52">
        <f>U103*'Расчет субсидий'!AC103</f>
        <v>0</v>
      </c>
      <c r="W103" s="53">
        <f t="shared" si="13"/>
        <v>0</v>
      </c>
      <c r="X103" s="27" t="s">
        <v>365</v>
      </c>
      <c r="Y103" s="27" t="s">
        <v>365</v>
      </c>
      <c r="Z103" s="27" t="s">
        <v>365</v>
      </c>
      <c r="AA103" s="27" t="s">
        <v>365</v>
      </c>
      <c r="AB103" s="27" t="s">
        <v>365</v>
      </c>
      <c r="AC103" s="27" t="s">
        <v>365</v>
      </c>
      <c r="AD103" s="27" t="s">
        <v>365</v>
      </c>
      <c r="AE103" s="27" t="s">
        <v>365</v>
      </c>
      <c r="AF103" s="27" t="s">
        <v>365</v>
      </c>
      <c r="AG103" s="52">
        <f t="shared" si="14"/>
        <v>-4.4160583941605829</v>
      </c>
      <c r="AH103" s="82"/>
    </row>
    <row r="104" spans="1:34" ht="15" customHeight="1">
      <c r="A104" s="33" t="s">
        <v>91</v>
      </c>
      <c r="B104" s="50">
        <f>'Расчет субсидий'!AT104</f>
        <v>70.145454545454584</v>
      </c>
      <c r="C104" s="52">
        <f>'Расчет субсидий'!D104-1</f>
        <v>-1</v>
      </c>
      <c r="D104" s="52">
        <f>C104*'Расчет субсидий'!E104</f>
        <v>0</v>
      </c>
      <c r="E104" s="53">
        <f t="shared" si="22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2">
        <f>'Расчет субсидий'!P104-1</f>
        <v>0.30000000000000004</v>
      </c>
      <c r="M104" s="52">
        <f>L104*'Расчет субсидий'!Q104</f>
        <v>6.0000000000000009</v>
      </c>
      <c r="N104" s="53">
        <f t="shared" si="21"/>
        <v>70.145454545454584</v>
      </c>
      <c r="O104" s="27" t="s">
        <v>365</v>
      </c>
      <c r="P104" s="27" t="s">
        <v>365</v>
      </c>
      <c r="Q104" s="27" t="s">
        <v>365</v>
      </c>
      <c r="R104" s="58" t="s">
        <v>380</v>
      </c>
      <c r="S104" s="58" t="s">
        <v>380</v>
      </c>
      <c r="T104" s="59" t="s">
        <v>380</v>
      </c>
      <c r="U104" s="52">
        <f>'Расчет субсидий'!AB104-1</f>
        <v>0</v>
      </c>
      <c r="V104" s="52">
        <f>U104*'Расчет субсидий'!AC104</f>
        <v>0</v>
      </c>
      <c r="W104" s="53">
        <f t="shared" si="13"/>
        <v>0</v>
      </c>
      <c r="X104" s="27" t="s">
        <v>365</v>
      </c>
      <c r="Y104" s="27" t="s">
        <v>365</v>
      </c>
      <c r="Z104" s="27" t="s">
        <v>365</v>
      </c>
      <c r="AA104" s="27" t="s">
        <v>365</v>
      </c>
      <c r="AB104" s="27" t="s">
        <v>365</v>
      </c>
      <c r="AC104" s="27" t="s">
        <v>365</v>
      </c>
      <c r="AD104" s="27" t="s">
        <v>365</v>
      </c>
      <c r="AE104" s="27" t="s">
        <v>365</v>
      </c>
      <c r="AF104" s="27" t="s">
        <v>365</v>
      </c>
      <c r="AG104" s="52">
        <f t="shared" si="14"/>
        <v>6.0000000000000009</v>
      </c>
      <c r="AH104" s="82"/>
    </row>
    <row r="105" spans="1:34" ht="15" customHeight="1">
      <c r="A105" s="33" t="s">
        <v>92</v>
      </c>
      <c r="B105" s="50">
        <f>'Расчет субсидий'!AT105</f>
        <v>-122.56363636363642</v>
      </c>
      <c r="C105" s="52">
        <f>'Расчет субсидий'!D105-1</f>
        <v>-4.6580188679245293E-2</v>
      </c>
      <c r="D105" s="52">
        <f>C105*'Расчет субсидий'!E105</f>
        <v>-0.23290094339622647</v>
      </c>
      <c r="E105" s="53">
        <f t="shared" si="22"/>
        <v>-3.5005571223435537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2">
        <f>'Расчет субсидий'!P105-1</f>
        <v>-0.39607843137254906</v>
      </c>
      <c r="M105" s="52">
        <f>L105*'Расчет субсидий'!Q105</f>
        <v>-7.9215686274509807</v>
      </c>
      <c r="N105" s="53">
        <f t="shared" si="21"/>
        <v>-119.06307924129287</v>
      </c>
      <c r="O105" s="27" t="s">
        <v>365</v>
      </c>
      <c r="P105" s="27" t="s">
        <v>365</v>
      </c>
      <c r="Q105" s="27" t="s">
        <v>365</v>
      </c>
      <c r="R105" s="58" t="s">
        <v>380</v>
      </c>
      <c r="S105" s="58" t="s">
        <v>380</v>
      </c>
      <c r="T105" s="59" t="s">
        <v>380</v>
      </c>
      <c r="U105" s="52">
        <f>'Расчет субсидий'!AB105-1</f>
        <v>0</v>
      </c>
      <c r="V105" s="52">
        <f>U105*'Расчет субсидий'!AC105</f>
        <v>0</v>
      </c>
      <c r="W105" s="53">
        <f t="shared" si="13"/>
        <v>0</v>
      </c>
      <c r="X105" s="27" t="s">
        <v>365</v>
      </c>
      <c r="Y105" s="27" t="s">
        <v>365</v>
      </c>
      <c r="Z105" s="27" t="s">
        <v>365</v>
      </c>
      <c r="AA105" s="27" t="s">
        <v>365</v>
      </c>
      <c r="AB105" s="27" t="s">
        <v>365</v>
      </c>
      <c r="AC105" s="27" t="s">
        <v>365</v>
      </c>
      <c r="AD105" s="27" t="s">
        <v>365</v>
      </c>
      <c r="AE105" s="27" t="s">
        <v>365</v>
      </c>
      <c r="AF105" s="27" t="s">
        <v>365</v>
      </c>
      <c r="AG105" s="52">
        <f t="shared" si="14"/>
        <v>-8.1544695708472066</v>
      </c>
      <c r="AH105" s="82"/>
    </row>
    <row r="106" spans="1:34" ht="15" customHeight="1">
      <c r="A106" s="33" t="s">
        <v>93</v>
      </c>
      <c r="B106" s="50">
        <f>'Расчет субсидий'!AT106</f>
        <v>33.554545454545462</v>
      </c>
      <c r="C106" s="52">
        <f>'Расчет субсидий'!D106-1</f>
        <v>-1</v>
      </c>
      <c r="D106" s="52">
        <f>C106*'Расчет субсидий'!E106</f>
        <v>0</v>
      </c>
      <c r="E106" s="53">
        <f t="shared" si="22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2">
        <f>'Расчет субсидий'!P106-1</f>
        <v>0.13983739837398357</v>
      </c>
      <c r="M106" s="52">
        <f>L106*'Расчет субсидий'!Q106</f>
        <v>2.7967479674796714</v>
      </c>
      <c r="N106" s="53">
        <f t="shared" si="21"/>
        <v>33.554545454545462</v>
      </c>
      <c r="O106" s="27" t="s">
        <v>365</v>
      </c>
      <c r="P106" s="27" t="s">
        <v>365</v>
      </c>
      <c r="Q106" s="27" t="s">
        <v>365</v>
      </c>
      <c r="R106" s="58" t="s">
        <v>380</v>
      </c>
      <c r="S106" s="58" t="s">
        <v>380</v>
      </c>
      <c r="T106" s="59" t="s">
        <v>380</v>
      </c>
      <c r="U106" s="52">
        <f>'Расчет субсидий'!AB106-1</f>
        <v>0</v>
      </c>
      <c r="V106" s="52">
        <f>U106*'Расчет субсидий'!AC106</f>
        <v>0</v>
      </c>
      <c r="W106" s="53">
        <f t="shared" si="13"/>
        <v>0</v>
      </c>
      <c r="X106" s="27" t="s">
        <v>365</v>
      </c>
      <c r="Y106" s="27" t="s">
        <v>365</v>
      </c>
      <c r="Z106" s="27" t="s">
        <v>365</v>
      </c>
      <c r="AA106" s="27" t="s">
        <v>365</v>
      </c>
      <c r="AB106" s="27" t="s">
        <v>365</v>
      </c>
      <c r="AC106" s="27" t="s">
        <v>365</v>
      </c>
      <c r="AD106" s="27" t="s">
        <v>365</v>
      </c>
      <c r="AE106" s="27" t="s">
        <v>365</v>
      </c>
      <c r="AF106" s="27" t="s">
        <v>365</v>
      </c>
      <c r="AG106" s="52">
        <f t="shared" si="14"/>
        <v>2.7967479674796714</v>
      </c>
      <c r="AH106" s="82"/>
    </row>
    <row r="107" spans="1:34" ht="15" customHeight="1">
      <c r="A107" s="33" t="s">
        <v>94</v>
      </c>
      <c r="B107" s="50">
        <f>'Расчет субсидий'!AT107</f>
        <v>63</v>
      </c>
      <c r="C107" s="52">
        <f>'Расчет субсидий'!D107-1</f>
        <v>-2.9226519337016588E-2</v>
      </c>
      <c r="D107" s="52">
        <f>C107*'Расчет субсидий'!E107</f>
        <v>-0.14613259668508294</v>
      </c>
      <c r="E107" s="53">
        <f t="shared" si="22"/>
        <v>-2.2224067405380694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2">
        <f>'Расчет субсидий'!P107-1</f>
        <v>0.21443238731218695</v>
      </c>
      <c r="M107" s="52">
        <f>L107*'Расчет субсидий'!Q107</f>
        <v>4.2886477462437389</v>
      </c>
      <c r="N107" s="53">
        <f t="shared" si="21"/>
        <v>65.222406740538077</v>
      </c>
      <c r="O107" s="27" t="s">
        <v>365</v>
      </c>
      <c r="P107" s="27" t="s">
        <v>365</v>
      </c>
      <c r="Q107" s="27" t="s">
        <v>365</v>
      </c>
      <c r="R107" s="58" t="s">
        <v>380</v>
      </c>
      <c r="S107" s="58" t="s">
        <v>380</v>
      </c>
      <c r="T107" s="59" t="s">
        <v>380</v>
      </c>
      <c r="U107" s="52">
        <f>'Расчет субсидий'!AB107-1</f>
        <v>0</v>
      </c>
      <c r="V107" s="52">
        <f>U107*'Расчет субсидий'!AC107</f>
        <v>0</v>
      </c>
      <c r="W107" s="53">
        <f t="shared" si="13"/>
        <v>0</v>
      </c>
      <c r="X107" s="27" t="s">
        <v>365</v>
      </c>
      <c r="Y107" s="27" t="s">
        <v>365</v>
      </c>
      <c r="Z107" s="27" t="s">
        <v>365</v>
      </c>
      <c r="AA107" s="27" t="s">
        <v>365</v>
      </c>
      <c r="AB107" s="27" t="s">
        <v>365</v>
      </c>
      <c r="AC107" s="27" t="s">
        <v>365</v>
      </c>
      <c r="AD107" s="27" t="s">
        <v>365</v>
      </c>
      <c r="AE107" s="27" t="s">
        <v>365</v>
      </c>
      <c r="AF107" s="27" t="s">
        <v>365</v>
      </c>
      <c r="AG107" s="52">
        <f t="shared" si="14"/>
        <v>4.1425151495586556</v>
      </c>
      <c r="AH107" s="82"/>
    </row>
    <row r="108" spans="1:34" ht="15" customHeight="1">
      <c r="A108" s="33" t="s">
        <v>95</v>
      </c>
      <c r="B108" s="50">
        <f>'Расчет субсидий'!AT108</f>
        <v>-152.32727272727277</v>
      </c>
      <c r="C108" s="52">
        <f>'Расчет субсидий'!D108-1</f>
        <v>-2.115384615384619E-2</v>
      </c>
      <c r="D108" s="52">
        <f>C108*'Расчет субсидий'!E108</f>
        <v>-0.10576923076923095</v>
      </c>
      <c r="E108" s="53">
        <f t="shared" si="22"/>
        <v>-1.1771425825730317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2">
        <f>'Расчет субсидий'!P108-1</f>
        <v>-0.67906102594339623</v>
      </c>
      <c r="M108" s="52">
        <f>L108*'Расчет субсидий'!Q108</f>
        <v>-13.581220518867925</v>
      </c>
      <c r="N108" s="53">
        <f t="shared" si="21"/>
        <v>-151.15013014469972</v>
      </c>
      <c r="O108" s="27" t="s">
        <v>365</v>
      </c>
      <c r="P108" s="27" t="s">
        <v>365</v>
      </c>
      <c r="Q108" s="27" t="s">
        <v>365</v>
      </c>
      <c r="R108" s="58" t="s">
        <v>380</v>
      </c>
      <c r="S108" s="58" t="s">
        <v>380</v>
      </c>
      <c r="T108" s="59" t="s">
        <v>380</v>
      </c>
      <c r="U108" s="52">
        <f>'Расчет субсидий'!AB108-1</f>
        <v>0</v>
      </c>
      <c r="V108" s="52">
        <f>U108*'Расчет субсидий'!AC108</f>
        <v>0</v>
      </c>
      <c r="W108" s="53">
        <f t="shared" si="13"/>
        <v>0</v>
      </c>
      <c r="X108" s="27" t="s">
        <v>365</v>
      </c>
      <c r="Y108" s="27" t="s">
        <v>365</v>
      </c>
      <c r="Z108" s="27" t="s">
        <v>365</v>
      </c>
      <c r="AA108" s="27" t="s">
        <v>365</v>
      </c>
      <c r="AB108" s="27" t="s">
        <v>365</v>
      </c>
      <c r="AC108" s="27" t="s">
        <v>365</v>
      </c>
      <c r="AD108" s="27" t="s">
        <v>365</v>
      </c>
      <c r="AE108" s="27" t="s">
        <v>365</v>
      </c>
      <c r="AF108" s="27" t="s">
        <v>365</v>
      </c>
      <c r="AG108" s="52">
        <f t="shared" si="14"/>
        <v>-13.686989749637156</v>
      </c>
      <c r="AH108" s="82"/>
    </row>
    <row r="109" spans="1:34" ht="15" customHeight="1">
      <c r="A109" s="33" t="s">
        <v>96</v>
      </c>
      <c r="B109" s="50">
        <f>'Расчет субсидий'!AT109</f>
        <v>-102.87272727272727</v>
      </c>
      <c r="C109" s="52">
        <f>'Расчет субсидий'!D109-1</f>
        <v>-0.1001361470388018</v>
      </c>
      <c r="D109" s="52">
        <f>C109*'Расчет субсидий'!E109</f>
        <v>-0.50068073519400902</v>
      </c>
      <c r="E109" s="53">
        <f t="shared" si="22"/>
        <v>-5.6441331066044444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2">
        <f>'Расчет субсидий'!P109-1</f>
        <v>-0.43124854684956992</v>
      </c>
      <c r="M109" s="52">
        <f>L109*'Расчет субсидий'!Q109</f>
        <v>-8.6249709369913994</v>
      </c>
      <c r="N109" s="53">
        <f t="shared" si="21"/>
        <v>-97.228594166122818</v>
      </c>
      <c r="O109" s="27" t="s">
        <v>365</v>
      </c>
      <c r="P109" s="27" t="s">
        <v>365</v>
      </c>
      <c r="Q109" s="27" t="s">
        <v>365</v>
      </c>
      <c r="R109" s="58" t="s">
        <v>380</v>
      </c>
      <c r="S109" s="58" t="s">
        <v>380</v>
      </c>
      <c r="T109" s="59" t="s">
        <v>380</v>
      </c>
      <c r="U109" s="52">
        <f>'Расчет субсидий'!AB109-1</f>
        <v>0</v>
      </c>
      <c r="V109" s="52">
        <f>U109*'Расчет субсидий'!AC109</f>
        <v>0</v>
      </c>
      <c r="W109" s="53">
        <f t="shared" si="13"/>
        <v>0</v>
      </c>
      <c r="X109" s="27" t="s">
        <v>365</v>
      </c>
      <c r="Y109" s="27" t="s">
        <v>365</v>
      </c>
      <c r="Z109" s="27" t="s">
        <v>365</v>
      </c>
      <c r="AA109" s="27" t="s">
        <v>365</v>
      </c>
      <c r="AB109" s="27" t="s">
        <v>365</v>
      </c>
      <c r="AC109" s="27" t="s">
        <v>365</v>
      </c>
      <c r="AD109" s="27" t="s">
        <v>365</v>
      </c>
      <c r="AE109" s="27" t="s">
        <v>365</v>
      </c>
      <c r="AF109" s="27" t="s">
        <v>365</v>
      </c>
      <c r="AG109" s="52">
        <f t="shared" si="14"/>
        <v>-9.1256516721854091</v>
      </c>
      <c r="AH109" s="82"/>
    </row>
    <row r="110" spans="1:34" ht="15" customHeight="1">
      <c r="A110" s="33" t="s">
        <v>97</v>
      </c>
      <c r="B110" s="50">
        <f>'Расчет субсидий'!AT110</f>
        <v>36.545454545454504</v>
      </c>
      <c r="C110" s="52">
        <f>'Расчет субсидий'!D110-1</f>
        <v>-1</v>
      </c>
      <c r="D110" s="52">
        <f>C110*'Расчет субсидий'!E110</f>
        <v>0</v>
      </c>
      <c r="E110" s="53">
        <f t="shared" si="22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2">
        <f>'Расчет субсидий'!P110-1</f>
        <v>9.5260223048327042E-2</v>
      </c>
      <c r="M110" s="52">
        <f>L110*'Расчет субсидий'!Q110</f>
        <v>1.9052044609665408</v>
      </c>
      <c r="N110" s="53">
        <f t="shared" si="21"/>
        <v>36.545454545454504</v>
      </c>
      <c r="O110" s="27" t="s">
        <v>365</v>
      </c>
      <c r="P110" s="27" t="s">
        <v>365</v>
      </c>
      <c r="Q110" s="27" t="s">
        <v>365</v>
      </c>
      <c r="R110" s="58" t="s">
        <v>380</v>
      </c>
      <c r="S110" s="58" t="s">
        <v>380</v>
      </c>
      <c r="T110" s="59" t="s">
        <v>380</v>
      </c>
      <c r="U110" s="52">
        <f>'Расчет субсидий'!AB110-1</f>
        <v>0</v>
      </c>
      <c r="V110" s="52">
        <f>U110*'Расчет субсидий'!AC110</f>
        <v>0</v>
      </c>
      <c r="W110" s="53">
        <f t="shared" si="13"/>
        <v>0</v>
      </c>
      <c r="X110" s="27" t="s">
        <v>365</v>
      </c>
      <c r="Y110" s="27" t="s">
        <v>365</v>
      </c>
      <c r="Z110" s="27" t="s">
        <v>365</v>
      </c>
      <c r="AA110" s="27" t="s">
        <v>365</v>
      </c>
      <c r="AB110" s="27" t="s">
        <v>365</v>
      </c>
      <c r="AC110" s="27" t="s">
        <v>365</v>
      </c>
      <c r="AD110" s="27" t="s">
        <v>365</v>
      </c>
      <c r="AE110" s="27" t="s">
        <v>365</v>
      </c>
      <c r="AF110" s="27" t="s">
        <v>365</v>
      </c>
      <c r="AG110" s="52">
        <f t="shared" si="14"/>
        <v>1.9052044609665408</v>
      </c>
      <c r="AH110" s="82"/>
    </row>
    <row r="111" spans="1:34" ht="15" customHeight="1">
      <c r="A111" s="33" t="s">
        <v>98</v>
      </c>
      <c r="B111" s="50">
        <f>'Расчет субсидий'!AT111</f>
        <v>7.0545454545454334</v>
      </c>
      <c r="C111" s="52">
        <f>'Расчет субсидий'!D111-1</f>
        <v>-1</v>
      </c>
      <c r="D111" s="52">
        <f>C111*'Расчет субсидий'!E111</f>
        <v>0</v>
      </c>
      <c r="E111" s="53">
        <f t="shared" si="22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2">
        <f>'Расчет субсидий'!P111-1</f>
        <v>6.3492063492063489E-2</v>
      </c>
      <c r="M111" s="52">
        <f>L111*'Расчет субсидий'!Q111</f>
        <v>1.2698412698412698</v>
      </c>
      <c r="N111" s="53">
        <f t="shared" si="21"/>
        <v>7.0545454545454342</v>
      </c>
      <c r="O111" s="27" t="s">
        <v>365</v>
      </c>
      <c r="P111" s="27" t="s">
        <v>365</v>
      </c>
      <c r="Q111" s="27" t="s">
        <v>365</v>
      </c>
      <c r="R111" s="58" t="s">
        <v>380</v>
      </c>
      <c r="S111" s="58" t="s">
        <v>380</v>
      </c>
      <c r="T111" s="59" t="s">
        <v>380</v>
      </c>
      <c r="U111" s="52">
        <f>'Расчет субсидий'!AB111-1</f>
        <v>0</v>
      </c>
      <c r="V111" s="52">
        <f>U111*'Расчет субсидий'!AC111</f>
        <v>0</v>
      </c>
      <c r="W111" s="53">
        <f t="shared" si="13"/>
        <v>0</v>
      </c>
      <c r="X111" s="27" t="s">
        <v>365</v>
      </c>
      <c r="Y111" s="27" t="s">
        <v>365</v>
      </c>
      <c r="Z111" s="27" t="s">
        <v>365</v>
      </c>
      <c r="AA111" s="27" t="s">
        <v>365</v>
      </c>
      <c r="AB111" s="27" t="s">
        <v>365</v>
      </c>
      <c r="AC111" s="27" t="s">
        <v>365</v>
      </c>
      <c r="AD111" s="27" t="s">
        <v>365</v>
      </c>
      <c r="AE111" s="27" t="s">
        <v>365</v>
      </c>
      <c r="AF111" s="27" t="s">
        <v>365</v>
      </c>
      <c r="AG111" s="52">
        <f t="shared" si="14"/>
        <v>1.2698412698412698</v>
      </c>
      <c r="AH111" s="82"/>
    </row>
    <row r="112" spans="1:34" ht="15" customHeight="1">
      <c r="A112" s="33" t="s">
        <v>99</v>
      </c>
      <c r="B112" s="50">
        <f>'Расчет субсидий'!AT112</f>
        <v>-14.490909090909099</v>
      </c>
      <c r="C112" s="52">
        <f>'Расчет субсидий'!D112-1</f>
        <v>-1</v>
      </c>
      <c r="D112" s="52">
        <f>C112*'Расчет субсидий'!E112</f>
        <v>0</v>
      </c>
      <c r="E112" s="53">
        <f t="shared" si="22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2">
        <f>'Расчет субсидий'!P112-1</f>
        <v>-6.2603354594850003E-2</v>
      </c>
      <c r="M112" s="52">
        <f>L112*'Расчет субсидий'!Q112</f>
        <v>-1.2520670918970001</v>
      </c>
      <c r="N112" s="53">
        <f t="shared" si="21"/>
        <v>-14.490909090909099</v>
      </c>
      <c r="O112" s="27" t="s">
        <v>365</v>
      </c>
      <c r="P112" s="27" t="s">
        <v>365</v>
      </c>
      <c r="Q112" s="27" t="s">
        <v>365</v>
      </c>
      <c r="R112" s="58" t="s">
        <v>380</v>
      </c>
      <c r="S112" s="58" t="s">
        <v>380</v>
      </c>
      <c r="T112" s="59" t="s">
        <v>380</v>
      </c>
      <c r="U112" s="52">
        <f>'Расчет субсидий'!AB112-1</f>
        <v>0</v>
      </c>
      <c r="V112" s="52">
        <f>U112*'Расчет субсидий'!AC112</f>
        <v>0</v>
      </c>
      <c r="W112" s="53">
        <f t="shared" si="13"/>
        <v>0</v>
      </c>
      <c r="X112" s="27" t="s">
        <v>365</v>
      </c>
      <c r="Y112" s="27" t="s">
        <v>365</v>
      </c>
      <c r="Z112" s="27" t="s">
        <v>365</v>
      </c>
      <c r="AA112" s="27" t="s">
        <v>365</v>
      </c>
      <c r="AB112" s="27" t="s">
        <v>365</v>
      </c>
      <c r="AC112" s="27" t="s">
        <v>365</v>
      </c>
      <c r="AD112" s="27" t="s">
        <v>365</v>
      </c>
      <c r="AE112" s="27" t="s">
        <v>365</v>
      </c>
      <c r="AF112" s="27" t="s">
        <v>365</v>
      </c>
      <c r="AG112" s="52">
        <f t="shared" si="14"/>
        <v>-1.2520670918970001</v>
      </c>
      <c r="AH112" s="82"/>
    </row>
    <row r="113" spans="1:34" ht="15" customHeight="1">
      <c r="A113" s="33" t="s">
        <v>100</v>
      </c>
      <c r="B113" s="50">
        <f>'Расчет субсидий'!AT113</f>
        <v>-52.218181818181819</v>
      </c>
      <c r="C113" s="52">
        <f>'Расчет субсидий'!D113-1</f>
        <v>-1</v>
      </c>
      <c r="D113" s="52">
        <f>C113*'Расчет субсидий'!E113</f>
        <v>0</v>
      </c>
      <c r="E113" s="53">
        <f t="shared" si="22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2">
        <f>'Расчет субсидий'!P113-1</f>
        <v>-0.34403209628886666</v>
      </c>
      <c r="M113" s="52">
        <f>L113*'Расчет субсидий'!Q113</f>
        <v>-6.8806419257773328</v>
      </c>
      <c r="N113" s="53">
        <f t="shared" si="21"/>
        <v>-52.218181818181819</v>
      </c>
      <c r="O113" s="27" t="s">
        <v>365</v>
      </c>
      <c r="P113" s="27" t="s">
        <v>365</v>
      </c>
      <c r="Q113" s="27" t="s">
        <v>365</v>
      </c>
      <c r="R113" s="58" t="s">
        <v>380</v>
      </c>
      <c r="S113" s="58" t="s">
        <v>380</v>
      </c>
      <c r="T113" s="59" t="s">
        <v>380</v>
      </c>
      <c r="U113" s="52">
        <f>'Расчет субсидий'!AB113-1</f>
        <v>0</v>
      </c>
      <c r="V113" s="52">
        <f>U113*'Расчет субсидий'!AC113</f>
        <v>0</v>
      </c>
      <c r="W113" s="53">
        <f t="shared" si="13"/>
        <v>0</v>
      </c>
      <c r="X113" s="27" t="s">
        <v>365</v>
      </c>
      <c r="Y113" s="27" t="s">
        <v>365</v>
      </c>
      <c r="Z113" s="27" t="s">
        <v>365</v>
      </c>
      <c r="AA113" s="27" t="s">
        <v>365</v>
      </c>
      <c r="AB113" s="27" t="s">
        <v>365</v>
      </c>
      <c r="AC113" s="27" t="s">
        <v>365</v>
      </c>
      <c r="AD113" s="27" t="s">
        <v>365</v>
      </c>
      <c r="AE113" s="27" t="s">
        <v>365</v>
      </c>
      <c r="AF113" s="27" t="s">
        <v>365</v>
      </c>
      <c r="AG113" s="52">
        <f t="shared" si="14"/>
        <v>-6.8806419257773328</v>
      </c>
      <c r="AH113" s="82"/>
    </row>
    <row r="114" spans="1:34" ht="15" customHeight="1">
      <c r="A114" s="32" t="s">
        <v>101</v>
      </c>
      <c r="B114" s="54"/>
      <c r="C114" s="55"/>
      <c r="D114" s="55"/>
      <c r="E114" s="56"/>
      <c r="F114" s="55"/>
      <c r="G114" s="55"/>
      <c r="H114" s="56"/>
      <c r="I114" s="56"/>
      <c r="J114" s="56"/>
      <c r="K114" s="56"/>
      <c r="L114" s="55"/>
      <c r="M114" s="55"/>
      <c r="N114" s="56"/>
      <c r="O114" s="55"/>
      <c r="P114" s="55"/>
      <c r="Q114" s="56"/>
      <c r="R114" s="56"/>
      <c r="S114" s="56"/>
      <c r="T114" s="56"/>
      <c r="U114" s="56"/>
      <c r="V114" s="56"/>
      <c r="W114" s="56"/>
      <c r="X114" s="27"/>
      <c r="Y114" s="27"/>
      <c r="Z114" s="27"/>
      <c r="AA114" s="27"/>
      <c r="AB114" s="27"/>
      <c r="AC114" s="27"/>
      <c r="AD114" s="27"/>
      <c r="AE114" s="27"/>
      <c r="AF114" s="27"/>
      <c r="AG114" s="56"/>
      <c r="AH114" s="82"/>
    </row>
    <row r="115" spans="1:34" ht="15" customHeight="1">
      <c r="A115" s="33" t="s">
        <v>102</v>
      </c>
      <c r="B115" s="50">
        <f>'Расчет субсидий'!AT115</f>
        <v>-101.69090909090914</v>
      </c>
      <c r="C115" s="52">
        <f>'Расчет субсидий'!D115-1</f>
        <v>-4.0777754410307177E-3</v>
      </c>
      <c r="D115" s="52">
        <f>C115*'Расчет субсидий'!E115</f>
        <v>-2.0388877205153588E-2</v>
      </c>
      <c r="E115" s="53">
        <f t="shared" ref="E115:E129" si="23">$B115*D115/$AG115</f>
        <v>-0.42748023227478743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2">
        <f>'Расчет субсидий'!P115-1</f>
        <v>-0.24149041996453435</v>
      </c>
      <c r="M115" s="52">
        <f>L115*'Расчет субсидий'!Q115</f>
        <v>-4.8298083992906875</v>
      </c>
      <c r="N115" s="53">
        <f t="shared" ref="N115:N129" si="24">$B115*M115/$AG115</f>
        <v>-101.26342885863436</v>
      </c>
      <c r="O115" s="27" t="s">
        <v>365</v>
      </c>
      <c r="P115" s="27" t="s">
        <v>365</v>
      </c>
      <c r="Q115" s="27" t="s">
        <v>365</v>
      </c>
      <c r="R115" s="58" t="s">
        <v>380</v>
      </c>
      <c r="S115" s="58" t="s">
        <v>380</v>
      </c>
      <c r="T115" s="59" t="s">
        <v>380</v>
      </c>
      <c r="U115" s="52">
        <f>'Расчет субсидий'!AB115-1</f>
        <v>0</v>
      </c>
      <c r="V115" s="52">
        <f>U115*'Расчет субсидий'!AC115</f>
        <v>0</v>
      </c>
      <c r="W115" s="53">
        <f t="shared" si="13"/>
        <v>0</v>
      </c>
      <c r="X115" s="27" t="s">
        <v>365</v>
      </c>
      <c r="Y115" s="27" t="s">
        <v>365</v>
      </c>
      <c r="Z115" s="27" t="s">
        <v>365</v>
      </c>
      <c r="AA115" s="27" t="s">
        <v>365</v>
      </c>
      <c r="AB115" s="27" t="s">
        <v>365</v>
      </c>
      <c r="AC115" s="27" t="s">
        <v>365</v>
      </c>
      <c r="AD115" s="27" t="s">
        <v>365</v>
      </c>
      <c r="AE115" s="27" t="s">
        <v>365</v>
      </c>
      <c r="AF115" s="27" t="s">
        <v>365</v>
      </c>
      <c r="AG115" s="52">
        <f t="shared" si="14"/>
        <v>-4.850197276495841</v>
      </c>
      <c r="AH115" s="82"/>
    </row>
    <row r="116" spans="1:34" ht="15" customHeight="1">
      <c r="A116" s="33" t="s">
        <v>103</v>
      </c>
      <c r="B116" s="50">
        <f>'Расчет субсидий'!AT116</f>
        <v>-335.0090909090909</v>
      </c>
      <c r="C116" s="52">
        <f>'Расчет субсидий'!D116-1</f>
        <v>0.2004387186629526</v>
      </c>
      <c r="D116" s="52">
        <f>C116*'Расчет субсидий'!E116</f>
        <v>1.002193593314763</v>
      </c>
      <c r="E116" s="53">
        <f t="shared" si="23"/>
        <v>19.887368346606081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2">
        <f>'Расчет субсидий'!P116-1</f>
        <v>-0.8951258138307232</v>
      </c>
      <c r="M116" s="52">
        <f>L116*'Расчет субсидий'!Q116</f>
        <v>-17.902516276614463</v>
      </c>
      <c r="N116" s="53">
        <f t="shared" si="24"/>
        <v>-355.25465129602128</v>
      </c>
      <c r="O116" s="27" t="s">
        <v>365</v>
      </c>
      <c r="P116" s="27" t="s">
        <v>365</v>
      </c>
      <c r="Q116" s="27" t="s">
        <v>365</v>
      </c>
      <c r="R116" s="58" t="s">
        <v>380</v>
      </c>
      <c r="S116" s="58" t="s">
        <v>380</v>
      </c>
      <c r="T116" s="59" t="s">
        <v>380</v>
      </c>
      <c r="U116" s="52">
        <f>'Расчет субсидий'!AB116-1</f>
        <v>9.0252707581228719E-4</v>
      </c>
      <c r="V116" s="52">
        <f>U116*'Расчет субсидий'!AC116</f>
        <v>1.8050541516245744E-2</v>
      </c>
      <c r="W116" s="53">
        <f t="shared" si="13"/>
        <v>0.35819204032422802</v>
      </c>
      <c r="X116" s="27" t="s">
        <v>365</v>
      </c>
      <c r="Y116" s="27" t="s">
        <v>365</v>
      </c>
      <c r="Z116" s="27" t="s">
        <v>365</v>
      </c>
      <c r="AA116" s="27" t="s">
        <v>365</v>
      </c>
      <c r="AB116" s="27" t="s">
        <v>365</v>
      </c>
      <c r="AC116" s="27" t="s">
        <v>365</v>
      </c>
      <c r="AD116" s="27" t="s">
        <v>365</v>
      </c>
      <c r="AE116" s="27" t="s">
        <v>365</v>
      </c>
      <c r="AF116" s="27" t="s">
        <v>365</v>
      </c>
      <c r="AG116" s="52">
        <f t="shared" si="14"/>
        <v>-16.882272141783453</v>
      </c>
      <c r="AH116" s="82"/>
    </row>
    <row r="117" spans="1:34" ht="15" customHeight="1">
      <c r="A117" s="33" t="s">
        <v>104</v>
      </c>
      <c r="B117" s="50">
        <f>'Расчет субсидий'!AT117</f>
        <v>-25.054545454545405</v>
      </c>
      <c r="C117" s="52">
        <f>'Расчет субсидий'!D117-1</f>
        <v>-8.0488520932417318E-2</v>
      </c>
      <c r="D117" s="52">
        <f>C117*'Расчет субсидий'!E117</f>
        <v>-0.40244260466208659</v>
      </c>
      <c r="E117" s="53">
        <f t="shared" si="23"/>
        <v>-12.28220684137146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2">
        <f>'Расчет субсидий'!P117-1</f>
        <v>-0.20302388615957989</v>
      </c>
      <c r="M117" s="52">
        <f>L117*'Расчет субсидий'!Q117</f>
        <v>-4.0604777231915978</v>
      </c>
      <c r="N117" s="53">
        <f t="shared" si="24"/>
        <v>-123.92233499456468</v>
      </c>
      <c r="O117" s="27" t="s">
        <v>365</v>
      </c>
      <c r="P117" s="27" t="s">
        <v>365</v>
      </c>
      <c r="Q117" s="27" t="s">
        <v>365</v>
      </c>
      <c r="R117" s="58" t="s">
        <v>380</v>
      </c>
      <c r="S117" s="58" t="s">
        <v>380</v>
      </c>
      <c r="T117" s="59" t="s">
        <v>380</v>
      </c>
      <c r="U117" s="52">
        <f>'Расчет субсидий'!AB117-1</f>
        <v>0.18209876543209869</v>
      </c>
      <c r="V117" s="52">
        <f>U117*'Расчет субсидий'!AC117</f>
        <v>3.6419753086419737</v>
      </c>
      <c r="W117" s="53">
        <f t="shared" si="13"/>
        <v>111.14999638139072</v>
      </c>
      <c r="X117" s="27" t="s">
        <v>365</v>
      </c>
      <c r="Y117" s="27" t="s">
        <v>365</v>
      </c>
      <c r="Z117" s="27" t="s">
        <v>365</v>
      </c>
      <c r="AA117" s="27" t="s">
        <v>365</v>
      </c>
      <c r="AB117" s="27" t="s">
        <v>365</v>
      </c>
      <c r="AC117" s="27" t="s">
        <v>365</v>
      </c>
      <c r="AD117" s="27" t="s">
        <v>365</v>
      </c>
      <c r="AE117" s="27" t="s">
        <v>365</v>
      </c>
      <c r="AF117" s="27" t="s">
        <v>365</v>
      </c>
      <c r="AG117" s="52">
        <f t="shared" si="14"/>
        <v>-0.82094501921171048</v>
      </c>
      <c r="AH117" s="82"/>
    </row>
    <row r="118" spans="1:34" ht="15" customHeight="1">
      <c r="A118" s="33" t="s">
        <v>105</v>
      </c>
      <c r="B118" s="50">
        <f>'Расчет субсидий'!AT118</f>
        <v>-74.645454545454527</v>
      </c>
      <c r="C118" s="52">
        <f>'Расчет субсидий'!D118-1</f>
        <v>-0.25705827135862758</v>
      </c>
      <c r="D118" s="52">
        <f>C118*'Расчет субсидий'!E118</f>
        <v>-1.2852913567931379</v>
      </c>
      <c r="E118" s="53">
        <f t="shared" si="23"/>
        <v>-26.063740945247488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2">
        <f>'Расчет субсидий'!P118-1</f>
        <v>-0.22916144339605338</v>
      </c>
      <c r="M118" s="52">
        <f>L118*'Расчет субсидий'!Q118</f>
        <v>-4.5832288679210675</v>
      </c>
      <c r="N118" s="53">
        <f t="shared" si="24"/>
        <v>-92.940864555662429</v>
      </c>
      <c r="O118" s="27" t="s">
        <v>365</v>
      </c>
      <c r="P118" s="27" t="s">
        <v>365</v>
      </c>
      <c r="Q118" s="27" t="s">
        <v>365</v>
      </c>
      <c r="R118" s="58" t="s">
        <v>380</v>
      </c>
      <c r="S118" s="58" t="s">
        <v>380</v>
      </c>
      <c r="T118" s="59" t="s">
        <v>380</v>
      </c>
      <c r="U118" s="52">
        <f>'Расчет субсидий'!AB118-1</f>
        <v>0.109375</v>
      </c>
      <c r="V118" s="52">
        <f>U118*'Расчет субсидий'!AC118</f>
        <v>2.1875</v>
      </c>
      <c r="W118" s="53">
        <f t="shared" si="13"/>
        <v>44.359150955455391</v>
      </c>
      <c r="X118" s="27" t="s">
        <v>365</v>
      </c>
      <c r="Y118" s="27" t="s">
        <v>365</v>
      </c>
      <c r="Z118" s="27" t="s">
        <v>365</v>
      </c>
      <c r="AA118" s="27" t="s">
        <v>365</v>
      </c>
      <c r="AB118" s="27" t="s">
        <v>365</v>
      </c>
      <c r="AC118" s="27" t="s">
        <v>365</v>
      </c>
      <c r="AD118" s="27" t="s">
        <v>365</v>
      </c>
      <c r="AE118" s="27" t="s">
        <v>365</v>
      </c>
      <c r="AF118" s="27" t="s">
        <v>365</v>
      </c>
      <c r="AG118" s="52">
        <f t="shared" si="14"/>
        <v>-3.6810202247142056</v>
      </c>
      <c r="AH118" s="82"/>
    </row>
    <row r="119" spans="1:34" ht="15" customHeight="1">
      <c r="A119" s="33" t="s">
        <v>106</v>
      </c>
      <c r="B119" s="50">
        <f>'Расчет субсидий'!AT119</f>
        <v>-91.472727272727298</v>
      </c>
      <c r="C119" s="52">
        <f>'Расчет субсидий'!D119-1</f>
        <v>-0.2905269705856216</v>
      </c>
      <c r="D119" s="52">
        <f>C119*'Расчет субсидий'!E119</f>
        <v>-1.4526348529281079</v>
      </c>
      <c r="E119" s="53">
        <f t="shared" si="23"/>
        <v>-33.623080456661434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2">
        <f>'Расчет субсидий'!P119-1</f>
        <v>-0.12496536910547984</v>
      </c>
      <c r="M119" s="52">
        <f>L119*'Расчет субсидий'!Q119</f>
        <v>-2.4993073821095968</v>
      </c>
      <c r="N119" s="53">
        <f t="shared" si="24"/>
        <v>-57.849646816065871</v>
      </c>
      <c r="O119" s="27" t="s">
        <v>365</v>
      </c>
      <c r="P119" s="27" t="s">
        <v>365</v>
      </c>
      <c r="Q119" s="27" t="s">
        <v>365</v>
      </c>
      <c r="R119" s="58" t="s">
        <v>380</v>
      </c>
      <c r="S119" s="58" t="s">
        <v>380</v>
      </c>
      <c r="T119" s="59" t="s">
        <v>380</v>
      </c>
      <c r="U119" s="52">
        <f>'Расчет субсидий'!AB119-1</f>
        <v>0</v>
      </c>
      <c r="V119" s="52">
        <f>U119*'Расчет субсидий'!AC119</f>
        <v>0</v>
      </c>
      <c r="W119" s="53">
        <f t="shared" si="13"/>
        <v>0</v>
      </c>
      <c r="X119" s="27" t="s">
        <v>365</v>
      </c>
      <c r="Y119" s="27" t="s">
        <v>365</v>
      </c>
      <c r="Z119" s="27" t="s">
        <v>365</v>
      </c>
      <c r="AA119" s="27" t="s">
        <v>365</v>
      </c>
      <c r="AB119" s="27" t="s">
        <v>365</v>
      </c>
      <c r="AC119" s="27" t="s">
        <v>365</v>
      </c>
      <c r="AD119" s="27" t="s">
        <v>365</v>
      </c>
      <c r="AE119" s="27" t="s">
        <v>365</v>
      </c>
      <c r="AF119" s="27" t="s">
        <v>365</v>
      </c>
      <c r="AG119" s="52">
        <f t="shared" si="14"/>
        <v>-3.9519422350377047</v>
      </c>
      <c r="AH119" s="82"/>
    </row>
    <row r="120" spans="1:34" ht="15" customHeight="1">
      <c r="A120" s="33" t="s">
        <v>107</v>
      </c>
      <c r="B120" s="50">
        <f>'Расчет субсидий'!AT120</f>
        <v>-253.76363636363624</v>
      </c>
      <c r="C120" s="52">
        <f>'Расчет субсидий'!D120-1</f>
        <v>-0.16146974397742542</v>
      </c>
      <c r="D120" s="52">
        <f>C120*'Расчет субсидий'!E120</f>
        <v>-0.80734871988712709</v>
      </c>
      <c r="E120" s="53">
        <f t="shared" si="23"/>
        <v>-18.486289519998987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2">
        <f>'Расчет субсидий'!P120-1</f>
        <v>-0.51376146788990829</v>
      </c>
      <c r="M120" s="52">
        <f>L120*'Расчет субсидий'!Q120</f>
        <v>-10.275229357798166</v>
      </c>
      <c r="N120" s="53">
        <f t="shared" si="24"/>
        <v>-235.27734684363725</v>
      </c>
      <c r="O120" s="27" t="s">
        <v>365</v>
      </c>
      <c r="P120" s="27" t="s">
        <v>365</v>
      </c>
      <c r="Q120" s="27" t="s">
        <v>365</v>
      </c>
      <c r="R120" s="58" t="s">
        <v>380</v>
      </c>
      <c r="S120" s="58" t="s">
        <v>380</v>
      </c>
      <c r="T120" s="59" t="s">
        <v>380</v>
      </c>
      <c r="U120" s="52">
        <f>'Расчет субсидий'!AB120-1</f>
        <v>0</v>
      </c>
      <c r="V120" s="52">
        <f>U120*'Расчет субсидий'!AC120</f>
        <v>0</v>
      </c>
      <c r="W120" s="53">
        <f t="shared" si="13"/>
        <v>0</v>
      </c>
      <c r="X120" s="27" t="s">
        <v>365</v>
      </c>
      <c r="Y120" s="27" t="s">
        <v>365</v>
      </c>
      <c r="Z120" s="27" t="s">
        <v>365</v>
      </c>
      <c r="AA120" s="27" t="s">
        <v>365</v>
      </c>
      <c r="AB120" s="27" t="s">
        <v>365</v>
      </c>
      <c r="AC120" s="27" t="s">
        <v>365</v>
      </c>
      <c r="AD120" s="27" t="s">
        <v>365</v>
      </c>
      <c r="AE120" s="27" t="s">
        <v>365</v>
      </c>
      <c r="AF120" s="27" t="s">
        <v>365</v>
      </c>
      <c r="AG120" s="52">
        <f t="shared" si="14"/>
        <v>-11.082578077685293</v>
      </c>
      <c r="AH120" s="82"/>
    </row>
    <row r="121" spans="1:34" ht="15" customHeight="1">
      <c r="A121" s="33" t="s">
        <v>108</v>
      </c>
      <c r="B121" s="50">
        <f>'Расчет субсидий'!AT121</f>
        <v>-704.67272727272746</v>
      </c>
      <c r="C121" s="52">
        <f>'Расчет субсидий'!D121-1</f>
        <v>-0.24395161290322576</v>
      </c>
      <c r="D121" s="52">
        <f>C121*'Расчет субсидий'!E121</f>
        <v>-1.2197580645161288</v>
      </c>
      <c r="E121" s="53">
        <f t="shared" si="23"/>
        <v>-43.510519099819298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2">
        <f>'Расчет субсидий'!P121-1</f>
        <v>-0.76515367571243664</v>
      </c>
      <c r="M121" s="52">
        <f>L121*'Расчет субсидий'!Q121</f>
        <v>-15.303073514248734</v>
      </c>
      <c r="N121" s="53">
        <f t="shared" si="24"/>
        <v>-545.88257442003078</v>
      </c>
      <c r="O121" s="27" t="s">
        <v>365</v>
      </c>
      <c r="P121" s="27" t="s">
        <v>365</v>
      </c>
      <c r="Q121" s="27" t="s">
        <v>365</v>
      </c>
      <c r="R121" s="58" t="s">
        <v>380</v>
      </c>
      <c r="S121" s="58" t="s">
        <v>380</v>
      </c>
      <c r="T121" s="59" t="s">
        <v>380</v>
      </c>
      <c r="U121" s="52">
        <f>'Расчет субсидий'!AB121-1</f>
        <v>-0.16158536585365857</v>
      </c>
      <c r="V121" s="52">
        <f>U121*'Расчет субсидий'!AC121</f>
        <v>-3.2317073170731714</v>
      </c>
      <c r="W121" s="53">
        <f t="shared" ref="W121:W184" si="25">$B121*V121/$AG121</f>
        <v>-115.27963375287747</v>
      </c>
      <c r="X121" s="27" t="s">
        <v>365</v>
      </c>
      <c r="Y121" s="27" t="s">
        <v>365</v>
      </c>
      <c r="Z121" s="27" t="s">
        <v>365</v>
      </c>
      <c r="AA121" s="27" t="s">
        <v>365</v>
      </c>
      <c r="AB121" s="27" t="s">
        <v>365</v>
      </c>
      <c r="AC121" s="27" t="s">
        <v>365</v>
      </c>
      <c r="AD121" s="27" t="s">
        <v>365</v>
      </c>
      <c r="AE121" s="27" t="s">
        <v>365</v>
      </c>
      <c r="AF121" s="27" t="s">
        <v>365</v>
      </c>
      <c r="AG121" s="52">
        <f t="shared" si="14"/>
        <v>-19.754538895838031</v>
      </c>
      <c r="AH121" s="82"/>
    </row>
    <row r="122" spans="1:34" ht="15" customHeight="1">
      <c r="A122" s="33" t="s">
        <v>109</v>
      </c>
      <c r="B122" s="50">
        <f>'Расчет субсидий'!AT122</f>
        <v>-406.63636363636374</v>
      </c>
      <c r="C122" s="52">
        <f>'Расчет субсидий'!D122-1</f>
        <v>-1</v>
      </c>
      <c r="D122" s="52">
        <f>C122*'Расчет субсидий'!E122</f>
        <v>0</v>
      </c>
      <c r="E122" s="53">
        <f t="shared" si="23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2">
        <f>'Расчет субсидий'!P122-1</f>
        <v>-0.63442510371117833</v>
      </c>
      <c r="M122" s="52">
        <f>L122*'Расчет субсидий'!Q122</f>
        <v>-12.688502074223567</v>
      </c>
      <c r="N122" s="53">
        <f t="shared" si="24"/>
        <v>-352.60200923117924</v>
      </c>
      <c r="O122" s="27" t="s">
        <v>365</v>
      </c>
      <c r="P122" s="27" t="s">
        <v>365</v>
      </c>
      <c r="Q122" s="27" t="s">
        <v>365</v>
      </c>
      <c r="R122" s="58" t="s">
        <v>380</v>
      </c>
      <c r="S122" s="58" t="s">
        <v>380</v>
      </c>
      <c r="T122" s="59" t="s">
        <v>380</v>
      </c>
      <c r="U122" s="52">
        <f>'Расчет субсидий'!AB122-1</f>
        <v>-9.722222222222221E-2</v>
      </c>
      <c r="V122" s="52">
        <f>U122*'Расчет субсидий'!AC122</f>
        <v>-1.9444444444444442</v>
      </c>
      <c r="W122" s="53">
        <f t="shared" si="25"/>
        <v>-54.034354405184509</v>
      </c>
      <c r="X122" s="27" t="s">
        <v>365</v>
      </c>
      <c r="Y122" s="27" t="s">
        <v>365</v>
      </c>
      <c r="Z122" s="27" t="s">
        <v>365</v>
      </c>
      <c r="AA122" s="27" t="s">
        <v>365</v>
      </c>
      <c r="AB122" s="27" t="s">
        <v>365</v>
      </c>
      <c r="AC122" s="27" t="s">
        <v>365</v>
      </c>
      <c r="AD122" s="27" t="s">
        <v>365</v>
      </c>
      <c r="AE122" s="27" t="s">
        <v>365</v>
      </c>
      <c r="AF122" s="27" t="s">
        <v>365</v>
      </c>
      <c r="AG122" s="52">
        <f t="shared" ref="AG122:AG185" si="26">D122+M122+V122</f>
        <v>-14.632946518668012</v>
      </c>
      <c r="AH122" s="82"/>
    </row>
    <row r="123" spans="1:34" ht="15" customHeight="1">
      <c r="A123" s="33" t="s">
        <v>110</v>
      </c>
      <c r="B123" s="50">
        <f>'Расчет субсидий'!AT123</f>
        <v>-486.65454545454531</v>
      </c>
      <c r="C123" s="52">
        <f>'Расчет субсидий'!D123-1</f>
        <v>0.21559892606360997</v>
      </c>
      <c r="D123" s="52">
        <f>C123*'Расчет субсидий'!E123</f>
        <v>1.0779946303180499</v>
      </c>
      <c r="E123" s="53">
        <f t="shared" si="23"/>
        <v>64.956062008509548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2">
        <f>'Расчет субсидий'!P123-1</f>
        <v>-0.42978665332302235</v>
      </c>
      <c r="M123" s="52">
        <f>L123*'Расчет субсидий'!Q123</f>
        <v>-8.595733066460447</v>
      </c>
      <c r="N123" s="53">
        <f t="shared" si="24"/>
        <v>-517.94782123253015</v>
      </c>
      <c r="O123" s="27" t="s">
        <v>365</v>
      </c>
      <c r="P123" s="27" t="s">
        <v>365</v>
      </c>
      <c r="Q123" s="27" t="s">
        <v>365</v>
      </c>
      <c r="R123" s="58" t="s">
        <v>380</v>
      </c>
      <c r="S123" s="58" t="s">
        <v>380</v>
      </c>
      <c r="T123" s="59" t="s">
        <v>380</v>
      </c>
      <c r="U123" s="52">
        <f>'Расчет субсидий'!AB123-1</f>
        <v>-2.7932960893854775E-2</v>
      </c>
      <c r="V123" s="52">
        <f>U123*'Расчет субсидий'!AC123</f>
        <v>-0.55865921787709549</v>
      </c>
      <c r="W123" s="53">
        <f t="shared" si="25"/>
        <v>-33.662786230524738</v>
      </c>
      <c r="X123" s="27" t="s">
        <v>365</v>
      </c>
      <c r="Y123" s="27" t="s">
        <v>365</v>
      </c>
      <c r="Z123" s="27" t="s">
        <v>365</v>
      </c>
      <c r="AA123" s="27" t="s">
        <v>365</v>
      </c>
      <c r="AB123" s="27" t="s">
        <v>365</v>
      </c>
      <c r="AC123" s="27" t="s">
        <v>365</v>
      </c>
      <c r="AD123" s="27" t="s">
        <v>365</v>
      </c>
      <c r="AE123" s="27" t="s">
        <v>365</v>
      </c>
      <c r="AF123" s="27" t="s">
        <v>365</v>
      </c>
      <c r="AG123" s="52">
        <f t="shared" si="26"/>
        <v>-8.0763976540194928</v>
      </c>
      <c r="AH123" s="82"/>
    </row>
    <row r="124" spans="1:34" ht="15" customHeight="1">
      <c r="A124" s="33" t="s">
        <v>111</v>
      </c>
      <c r="B124" s="50">
        <f>'Расчет субсидий'!AT124</f>
        <v>0</v>
      </c>
      <c r="C124" s="52">
        <f>'Расчет субсидий'!D124-1</f>
        <v>-0.17772107720605579</v>
      </c>
      <c r="D124" s="52">
        <f>C124*'Расчет субсидий'!E124</f>
        <v>-0.88860538603027894</v>
      </c>
      <c r="E124" s="53">
        <f t="shared" si="23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2">
        <f>'Расчет субсидий'!P124-1</f>
        <v>-0.10311029277545425</v>
      </c>
      <c r="M124" s="52">
        <f>L124*'Расчет субсидий'!Q124</f>
        <v>-2.062205855509085</v>
      </c>
      <c r="N124" s="53">
        <f t="shared" si="24"/>
        <v>0</v>
      </c>
      <c r="O124" s="27" t="s">
        <v>365</v>
      </c>
      <c r="P124" s="27" t="s">
        <v>365</v>
      </c>
      <c r="Q124" s="27" t="s">
        <v>365</v>
      </c>
      <c r="R124" s="58" t="s">
        <v>380</v>
      </c>
      <c r="S124" s="58" t="s">
        <v>380</v>
      </c>
      <c r="T124" s="59" t="s">
        <v>380</v>
      </c>
      <c r="U124" s="52">
        <f>'Расчет субсидий'!AB124-1</f>
        <v>-1</v>
      </c>
      <c r="V124" s="52">
        <f>U124*'Расчет субсидий'!AC124</f>
        <v>0</v>
      </c>
      <c r="W124" s="53">
        <f t="shared" si="25"/>
        <v>0</v>
      </c>
      <c r="X124" s="27" t="s">
        <v>365</v>
      </c>
      <c r="Y124" s="27" t="s">
        <v>365</v>
      </c>
      <c r="Z124" s="27" t="s">
        <v>365</v>
      </c>
      <c r="AA124" s="27" t="s">
        <v>365</v>
      </c>
      <c r="AB124" s="27" t="s">
        <v>365</v>
      </c>
      <c r="AC124" s="27" t="s">
        <v>365</v>
      </c>
      <c r="AD124" s="27" t="s">
        <v>365</v>
      </c>
      <c r="AE124" s="27" t="s">
        <v>365</v>
      </c>
      <c r="AF124" s="27" t="s">
        <v>365</v>
      </c>
      <c r="AG124" s="52">
        <f t="shared" si="26"/>
        <v>-2.9508112415393639</v>
      </c>
      <c r="AH124" s="82"/>
    </row>
    <row r="125" spans="1:34" ht="15" customHeight="1">
      <c r="A125" s="33" t="s">
        <v>112</v>
      </c>
      <c r="B125" s="50">
        <f>'Расчет субсидий'!AT125</f>
        <v>111.38181818181829</v>
      </c>
      <c r="C125" s="52">
        <f>'Расчет субсидий'!D125-1</f>
        <v>0.13887478816625465</v>
      </c>
      <c r="D125" s="52">
        <f>C125*'Расчет субсидий'!E125</f>
        <v>0.69437394083127324</v>
      </c>
      <c r="E125" s="53">
        <f t="shared" si="23"/>
        <v>26.720453075238307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2">
        <f>'Расчет субсидий'!P125-1</f>
        <v>0.13531954127203893</v>
      </c>
      <c r="M125" s="52">
        <f>L125*'Расчет субсидий'!Q125</f>
        <v>2.7063908254407787</v>
      </c>
      <c r="N125" s="53">
        <f t="shared" si="24"/>
        <v>104.14559764134056</v>
      </c>
      <c r="O125" s="27" t="s">
        <v>365</v>
      </c>
      <c r="P125" s="27" t="s">
        <v>365</v>
      </c>
      <c r="Q125" s="27" t="s">
        <v>365</v>
      </c>
      <c r="R125" s="58" t="s">
        <v>380</v>
      </c>
      <c r="S125" s="58" t="s">
        <v>380</v>
      </c>
      <c r="T125" s="59" t="s">
        <v>380</v>
      </c>
      <c r="U125" s="52">
        <f>'Расчет субсидий'!AB125-1</f>
        <v>-2.5316455696202556E-2</v>
      </c>
      <c r="V125" s="52">
        <f>U125*'Расчет субсидий'!AC125</f>
        <v>-0.50632911392405111</v>
      </c>
      <c r="W125" s="53">
        <f t="shared" si="25"/>
        <v>-19.484232534760562</v>
      </c>
      <c r="X125" s="27" t="s">
        <v>365</v>
      </c>
      <c r="Y125" s="27" t="s">
        <v>365</v>
      </c>
      <c r="Z125" s="27" t="s">
        <v>365</v>
      </c>
      <c r="AA125" s="27" t="s">
        <v>365</v>
      </c>
      <c r="AB125" s="27" t="s">
        <v>365</v>
      </c>
      <c r="AC125" s="27" t="s">
        <v>365</v>
      </c>
      <c r="AD125" s="27" t="s">
        <v>365</v>
      </c>
      <c r="AE125" s="27" t="s">
        <v>365</v>
      </c>
      <c r="AF125" s="27" t="s">
        <v>365</v>
      </c>
      <c r="AG125" s="52">
        <f t="shared" si="26"/>
        <v>2.8944356523480006</v>
      </c>
      <c r="AH125" s="82"/>
    </row>
    <row r="126" spans="1:34" ht="15" customHeight="1">
      <c r="A126" s="33" t="s">
        <v>113</v>
      </c>
      <c r="B126" s="50">
        <f>'Расчет субсидий'!AT126</f>
        <v>-32.718181818181847</v>
      </c>
      <c r="C126" s="52">
        <f>'Расчет субсидий'!D126-1</f>
        <v>-5.9845895371066771E-3</v>
      </c>
      <c r="D126" s="52">
        <f>C126*'Расчет субсидий'!E126</f>
        <v>-2.9922947685533385E-2</v>
      </c>
      <c r="E126" s="53">
        <f t="shared" si="23"/>
        <v>-0.46878591674671105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2">
        <f>'Расчет субсидий'!P126-1</f>
        <v>-0.10292512551844579</v>
      </c>
      <c r="M126" s="52">
        <f>L126*'Расчет субсидий'!Q126</f>
        <v>-2.0585025103689158</v>
      </c>
      <c r="N126" s="53">
        <f t="shared" si="24"/>
        <v>-32.249395901435129</v>
      </c>
      <c r="O126" s="27" t="s">
        <v>365</v>
      </c>
      <c r="P126" s="27" t="s">
        <v>365</v>
      </c>
      <c r="Q126" s="27" t="s">
        <v>365</v>
      </c>
      <c r="R126" s="58" t="s">
        <v>380</v>
      </c>
      <c r="S126" s="58" t="s">
        <v>380</v>
      </c>
      <c r="T126" s="59" t="s">
        <v>380</v>
      </c>
      <c r="U126" s="52">
        <f>'Расчет субсидий'!AB126-1</f>
        <v>0</v>
      </c>
      <c r="V126" s="52">
        <f>U126*'Расчет субсидий'!AC126</f>
        <v>0</v>
      </c>
      <c r="W126" s="53">
        <f t="shared" si="25"/>
        <v>0</v>
      </c>
      <c r="X126" s="27" t="s">
        <v>365</v>
      </c>
      <c r="Y126" s="27" t="s">
        <v>365</v>
      </c>
      <c r="Z126" s="27" t="s">
        <v>365</v>
      </c>
      <c r="AA126" s="27" t="s">
        <v>365</v>
      </c>
      <c r="AB126" s="27" t="s">
        <v>365</v>
      </c>
      <c r="AC126" s="27" t="s">
        <v>365</v>
      </c>
      <c r="AD126" s="27" t="s">
        <v>365</v>
      </c>
      <c r="AE126" s="27" t="s">
        <v>365</v>
      </c>
      <c r="AF126" s="27" t="s">
        <v>365</v>
      </c>
      <c r="AG126" s="52">
        <f t="shared" si="26"/>
        <v>-2.0884254580544495</v>
      </c>
      <c r="AH126" s="82"/>
    </row>
    <row r="127" spans="1:34" ht="15" customHeight="1">
      <c r="A127" s="33" t="s">
        <v>114</v>
      </c>
      <c r="B127" s="50">
        <f>'Расчет субсидий'!AT127</f>
        <v>-502.4</v>
      </c>
      <c r="C127" s="52">
        <f>'Расчет субсидий'!D127-1</f>
        <v>-0.13583685203485762</v>
      </c>
      <c r="D127" s="52">
        <f>C127*'Расчет субсидий'!E127</f>
        <v>-0.67918426017428812</v>
      </c>
      <c r="E127" s="53">
        <f t="shared" si="23"/>
        <v>-22.731127754508396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2">
        <f>'Расчет субсидий'!P127-1</f>
        <v>-0.72134159143397025</v>
      </c>
      <c r="M127" s="52">
        <f>L127*'Расчет субсидий'!Q127</f>
        <v>-14.426831828679404</v>
      </c>
      <c r="N127" s="53">
        <f t="shared" si="24"/>
        <v>-482.84122088807828</v>
      </c>
      <c r="O127" s="27" t="s">
        <v>365</v>
      </c>
      <c r="P127" s="27" t="s">
        <v>365</v>
      </c>
      <c r="Q127" s="27" t="s">
        <v>365</v>
      </c>
      <c r="R127" s="58" t="s">
        <v>380</v>
      </c>
      <c r="S127" s="58" t="s">
        <v>380</v>
      </c>
      <c r="T127" s="59" t="s">
        <v>380</v>
      </c>
      <c r="U127" s="52">
        <f>'Расчет субсидий'!AB127-1</f>
        <v>4.7393364928909332E-3</v>
      </c>
      <c r="V127" s="52">
        <f>U127*'Расчет субсидий'!AC127</f>
        <v>9.4786729857818663E-2</v>
      </c>
      <c r="W127" s="53">
        <f t="shared" si="25"/>
        <v>3.1723486425866945</v>
      </c>
      <c r="X127" s="27" t="s">
        <v>365</v>
      </c>
      <c r="Y127" s="27" t="s">
        <v>365</v>
      </c>
      <c r="Z127" s="27" t="s">
        <v>365</v>
      </c>
      <c r="AA127" s="27" t="s">
        <v>365</v>
      </c>
      <c r="AB127" s="27" t="s">
        <v>365</v>
      </c>
      <c r="AC127" s="27" t="s">
        <v>365</v>
      </c>
      <c r="AD127" s="27" t="s">
        <v>365</v>
      </c>
      <c r="AE127" s="27" t="s">
        <v>365</v>
      </c>
      <c r="AF127" s="27" t="s">
        <v>365</v>
      </c>
      <c r="AG127" s="52">
        <f t="shared" si="26"/>
        <v>-15.011229358995873</v>
      </c>
      <c r="AH127" s="82"/>
    </row>
    <row r="128" spans="1:34" ht="15" customHeight="1">
      <c r="A128" s="33" t="s">
        <v>115</v>
      </c>
      <c r="B128" s="50">
        <f>'Расчет субсидий'!AT128</f>
        <v>-228.18181818181824</v>
      </c>
      <c r="C128" s="52">
        <f>'Расчет субсидий'!D128-1</f>
        <v>-1</v>
      </c>
      <c r="D128" s="52">
        <f>C128*'Расчет субсидий'!E128</f>
        <v>0</v>
      </c>
      <c r="E128" s="53">
        <f t="shared" si="23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2">
        <f>'Расчет субсидий'!P128-1</f>
        <v>-0.29508058249146873</v>
      </c>
      <c r="M128" s="52">
        <f>L128*'Расчет субсидий'!Q128</f>
        <v>-5.9016116498293751</v>
      </c>
      <c r="N128" s="53">
        <f t="shared" si="24"/>
        <v>-231.35608434731733</v>
      </c>
      <c r="O128" s="27" t="s">
        <v>365</v>
      </c>
      <c r="P128" s="27" t="s">
        <v>365</v>
      </c>
      <c r="Q128" s="27" t="s">
        <v>365</v>
      </c>
      <c r="R128" s="58" t="s">
        <v>380</v>
      </c>
      <c r="S128" s="58" t="s">
        <v>380</v>
      </c>
      <c r="T128" s="59" t="s">
        <v>380</v>
      </c>
      <c r="U128" s="52">
        <f>'Расчет субсидий'!AB128-1</f>
        <v>4.0485829959513442E-3</v>
      </c>
      <c r="V128" s="52">
        <f>U128*'Расчет субсидий'!AC128</f>
        <v>8.0971659919026884E-2</v>
      </c>
      <c r="W128" s="53">
        <f t="shared" si="25"/>
        <v>3.1742661654990951</v>
      </c>
      <c r="X128" s="27" t="s">
        <v>365</v>
      </c>
      <c r="Y128" s="27" t="s">
        <v>365</v>
      </c>
      <c r="Z128" s="27" t="s">
        <v>365</v>
      </c>
      <c r="AA128" s="27" t="s">
        <v>365</v>
      </c>
      <c r="AB128" s="27" t="s">
        <v>365</v>
      </c>
      <c r="AC128" s="27" t="s">
        <v>365</v>
      </c>
      <c r="AD128" s="27" t="s">
        <v>365</v>
      </c>
      <c r="AE128" s="27" t="s">
        <v>365</v>
      </c>
      <c r="AF128" s="27" t="s">
        <v>365</v>
      </c>
      <c r="AG128" s="52">
        <f t="shared" si="26"/>
        <v>-5.8206399899103483</v>
      </c>
      <c r="AH128" s="82"/>
    </row>
    <row r="129" spans="1:34" ht="15" customHeight="1">
      <c r="A129" s="33" t="s">
        <v>116</v>
      </c>
      <c r="B129" s="50">
        <f>'Расчет субсидий'!AT129</f>
        <v>-90.081818181818335</v>
      </c>
      <c r="C129" s="52">
        <f>'Расчет субсидий'!D129-1</f>
        <v>0.22055454969310895</v>
      </c>
      <c r="D129" s="52">
        <f>C129*'Расчет субсидий'!E129</f>
        <v>1.1027727484655447</v>
      </c>
      <c r="E129" s="53">
        <f t="shared" si="23"/>
        <v>34.61867335946274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2">
        <f>'Расчет субсидий'!P129-1</f>
        <v>-0.19861579091157455</v>
      </c>
      <c r="M129" s="52">
        <f>L129*'Расчет субсидий'!Q129</f>
        <v>-3.972315818231491</v>
      </c>
      <c r="N129" s="53">
        <f t="shared" si="24"/>
        <v>-124.7004915412811</v>
      </c>
      <c r="O129" s="27" t="s">
        <v>365</v>
      </c>
      <c r="P129" s="27" t="s">
        <v>365</v>
      </c>
      <c r="Q129" s="27" t="s">
        <v>365</v>
      </c>
      <c r="R129" s="58" t="s">
        <v>380</v>
      </c>
      <c r="S129" s="58" t="s">
        <v>380</v>
      </c>
      <c r="T129" s="59" t="s">
        <v>380</v>
      </c>
      <c r="U129" s="52">
        <f>'Расчет субсидий'!AB129-1</f>
        <v>0</v>
      </c>
      <c r="V129" s="52">
        <f>U129*'Расчет субсидий'!AC129</f>
        <v>0</v>
      </c>
      <c r="W129" s="53">
        <f t="shared" si="25"/>
        <v>0</v>
      </c>
      <c r="X129" s="27" t="s">
        <v>365</v>
      </c>
      <c r="Y129" s="27" t="s">
        <v>365</v>
      </c>
      <c r="Z129" s="27" t="s">
        <v>365</v>
      </c>
      <c r="AA129" s="27" t="s">
        <v>365</v>
      </c>
      <c r="AB129" s="27" t="s">
        <v>365</v>
      </c>
      <c r="AC129" s="27" t="s">
        <v>365</v>
      </c>
      <c r="AD129" s="27" t="s">
        <v>365</v>
      </c>
      <c r="AE129" s="27" t="s">
        <v>365</v>
      </c>
      <c r="AF129" s="27" t="s">
        <v>365</v>
      </c>
      <c r="AG129" s="52">
        <f t="shared" si="26"/>
        <v>-2.8695430697659461</v>
      </c>
      <c r="AH129" s="82"/>
    </row>
    <row r="130" spans="1:34" ht="15" customHeight="1">
      <c r="A130" s="32" t="s">
        <v>117</v>
      </c>
      <c r="B130" s="54"/>
      <c r="C130" s="55"/>
      <c r="D130" s="55"/>
      <c r="E130" s="56"/>
      <c r="F130" s="55"/>
      <c r="G130" s="55"/>
      <c r="H130" s="56"/>
      <c r="I130" s="56"/>
      <c r="J130" s="56"/>
      <c r="K130" s="56"/>
      <c r="L130" s="55"/>
      <c r="M130" s="55"/>
      <c r="N130" s="56"/>
      <c r="O130" s="55"/>
      <c r="P130" s="55"/>
      <c r="Q130" s="56"/>
      <c r="R130" s="56"/>
      <c r="S130" s="56"/>
      <c r="T130" s="56"/>
      <c r="U130" s="56"/>
      <c r="V130" s="56"/>
      <c r="W130" s="56"/>
      <c r="X130" s="27"/>
      <c r="Y130" s="27"/>
      <c r="Z130" s="27"/>
      <c r="AA130" s="27"/>
      <c r="AB130" s="27"/>
      <c r="AC130" s="27"/>
      <c r="AD130" s="27"/>
      <c r="AE130" s="27"/>
      <c r="AF130" s="27"/>
      <c r="AG130" s="56"/>
      <c r="AH130" s="82"/>
    </row>
    <row r="131" spans="1:34" ht="15" customHeight="1">
      <c r="A131" s="33" t="s">
        <v>118</v>
      </c>
      <c r="B131" s="50">
        <f>'Расчет субсидий'!AT131</f>
        <v>40.699999999999989</v>
      </c>
      <c r="C131" s="52">
        <f>'Расчет субсидий'!D131-1</f>
        <v>9.8693759071117881E-3</v>
      </c>
      <c r="D131" s="52">
        <f>C131*'Расчет субсидий'!E131</f>
        <v>4.9346879535558941E-2</v>
      </c>
      <c r="E131" s="53">
        <f t="shared" ref="E131:E137" si="27">$B131*D131/$AG131</f>
        <v>0.44099033847069019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2">
        <f>'Расчет субсидий'!P131-1</f>
        <v>0.22524943594885927</v>
      </c>
      <c r="M131" s="52">
        <f>L131*'Расчет субсидий'!Q131</f>
        <v>4.5049887189771853</v>
      </c>
      <c r="N131" s="53">
        <f t="shared" ref="N131:N137" si="28">$B131*M131/$AG131</f>
        <v>40.259009661529298</v>
      </c>
      <c r="O131" s="27" t="s">
        <v>365</v>
      </c>
      <c r="P131" s="27" t="s">
        <v>365</v>
      </c>
      <c r="Q131" s="27" t="s">
        <v>365</v>
      </c>
      <c r="R131" s="58" t="s">
        <v>380</v>
      </c>
      <c r="S131" s="58" t="s">
        <v>380</v>
      </c>
      <c r="T131" s="59" t="s">
        <v>380</v>
      </c>
      <c r="U131" s="52">
        <f>'Расчет субсидий'!AB131-1</f>
        <v>0</v>
      </c>
      <c r="V131" s="52">
        <f>U131*'Расчет субсидий'!AC131</f>
        <v>0</v>
      </c>
      <c r="W131" s="53">
        <f t="shared" si="25"/>
        <v>0</v>
      </c>
      <c r="X131" s="27" t="s">
        <v>365</v>
      </c>
      <c r="Y131" s="27" t="s">
        <v>365</v>
      </c>
      <c r="Z131" s="27" t="s">
        <v>365</v>
      </c>
      <c r="AA131" s="27" t="s">
        <v>365</v>
      </c>
      <c r="AB131" s="27" t="s">
        <v>365</v>
      </c>
      <c r="AC131" s="27" t="s">
        <v>365</v>
      </c>
      <c r="AD131" s="27" t="s">
        <v>365</v>
      </c>
      <c r="AE131" s="27" t="s">
        <v>365</v>
      </c>
      <c r="AF131" s="27" t="s">
        <v>365</v>
      </c>
      <c r="AG131" s="52">
        <f t="shared" si="26"/>
        <v>4.5543355985127443</v>
      </c>
      <c r="AH131" s="82"/>
    </row>
    <row r="132" spans="1:34" ht="15" customHeight="1">
      <c r="A132" s="33" t="s">
        <v>119</v>
      </c>
      <c r="B132" s="50">
        <f>'Расчет субсидий'!AT132</f>
        <v>-11.772727272727252</v>
      </c>
      <c r="C132" s="52">
        <f>'Расчет субсидий'!D132-1</f>
        <v>4.3666278491703014E-3</v>
      </c>
      <c r="D132" s="52">
        <f>C132*'Расчет субсидий'!E132</f>
        <v>2.1833139245851507E-2</v>
      </c>
      <c r="E132" s="53">
        <f t="shared" si="27"/>
        <v>0.23244457873583943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2">
        <f>'Расчет субсидий'!P132-1</f>
        <v>-7.7214641542126761E-2</v>
      </c>
      <c r="M132" s="52">
        <f>L132*'Расчет субсидий'!Q132</f>
        <v>-1.5442928308425352</v>
      </c>
      <c r="N132" s="53">
        <f t="shared" si="28"/>
        <v>-16.441176528390258</v>
      </c>
      <c r="O132" s="27" t="s">
        <v>365</v>
      </c>
      <c r="P132" s="27" t="s">
        <v>365</v>
      </c>
      <c r="Q132" s="27" t="s">
        <v>365</v>
      </c>
      <c r="R132" s="58" t="s">
        <v>380</v>
      </c>
      <c r="S132" s="58" t="s">
        <v>380</v>
      </c>
      <c r="T132" s="59" t="s">
        <v>380</v>
      </c>
      <c r="U132" s="52">
        <f>'Расчет субсидий'!AB132-1</f>
        <v>2.0833333333333259E-2</v>
      </c>
      <c r="V132" s="52">
        <f>U132*'Расчет субсидий'!AC132</f>
        <v>0.41666666666666519</v>
      </c>
      <c r="W132" s="53">
        <f t="shared" si="25"/>
        <v>4.4360046769271699</v>
      </c>
      <c r="X132" s="27" t="s">
        <v>365</v>
      </c>
      <c r="Y132" s="27" t="s">
        <v>365</v>
      </c>
      <c r="Z132" s="27" t="s">
        <v>365</v>
      </c>
      <c r="AA132" s="27" t="s">
        <v>365</v>
      </c>
      <c r="AB132" s="27" t="s">
        <v>365</v>
      </c>
      <c r="AC132" s="27" t="s">
        <v>365</v>
      </c>
      <c r="AD132" s="27" t="s">
        <v>365</v>
      </c>
      <c r="AE132" s="27" t="s">
        <v>365</v>
      </c>
      <c r="AF132" s="27" t="s">
        <v>365</v>
      </c>
      <c r="AG132" s="52">
        <f t="shared" si="26"/>
        <v>-1.1057930249300185</v>
      </c>
      <c r="AH132" s="82"/>
    </row>
    <row r="133" spans="1:34" ht="15" customHeight="1">
      <c r="A133" s="33" t="s">
        <v>120</v>
      </c>
      <c r="B133" s="50">
        <f>'Расчет субсидий'!AT133</f>
        <v>-8.3363636363636147</v>
      </c>
      <c r="C133" s="52">
        <f>'Расчет субсидий'!D133-1</f>
        <v>-0.45537190082644619</v>
      </c>
      <c r="D133" s="52">
        <f>C133*'Расчет субсидий'!E133</f>
        <v>-2.276859504132231</v>
      </c>
      <c r="E133" s="53">
        <f t="shared" si="27"/>
        <v>-24.624320313531324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2">
        <f>'Расчет субсидий'!P133-1</f>
        <v>-7.1756462913747265E-2</v>
      </c>
      <c r="M133" s="52">
        <f>L133*'Расчет субсидий'!Q133</f>
        <v>-1.4351292582749453</v>
      </c>
      <c r="N133" s="53">
        <f t="shared" si="28"/>
        <v>-15.520976363691574</v>
      </c>
      <c r="O133" s="27" t="s">
        <v>365</v>
      </c>
      <c r="P133" s="27" t="s">
        <v>365</v>
      </c>
      <c r="Q133" s="27" t="s">
        <v>365</v>
      </c>
      <c r="R133" s="58" t="s">
        <v>380</v>
      </c>
      <c r="S133" s="58" t="s">
        <v>380</v>
      </c>
      <c r="T133" s="59" t="s">
        <v>380</v>
      </c>
      <c r="U133" s="52">
        <f>'Расчет субсидий'!AB133-1</f>
        <v>0.14705882352941169</v>
      </c>
      <c r="V133" s="52">
        <f>U133*'Расчет субсидий'!AC133</f>
        <v>2.9411764705882337</v>
      </c>
      <c r="W133" s="53">
        <f t="shared" si="25"/>
        <v>31.80893304085928</v>
      </c>
      <c r="X133" s="27" t="s">
        <v>365</v>
      </c>
      <c r="Y133" s="27" t="s">
        <v>365</v>
      </c>
      <c r="Z133" s="27" t="s">
        <v>365</v>
      </c>
      <c r="AA133" s="27" t="s">
        <v>365</v>
      </c>
      <c r="AB133" s="27" t="s">
        <v>365</v>
      </c>
      <c r="AC133" s="27" t="s">
        <v>365</v>
      </c>
      <c r="AD133" s="27" t="s">
        <v>365</v>
      </c>
      <c r="AE133" s="27" t="s">
        <v>365</v>
      </c>
      <c r="AF133" s="27" t="s">
        <v>365</v>
      </c>
      <c r="AG133" s="52">
        <f t="shared" si="26"/>
        <v>-0.77081229181894262</v>
      </c>
      <c r="AH133" s="82"/>
    </row>
    <row r="134" spans="1:34" ht="15" customHeight="1">
      <c r="A134" s="33" t="s">
        <v>121</v>
      </c>
      <c r="B134" s="50">
        <f>'Расчет субсидий'!AT134</f>
        <v>-16.427272727272793</v>
      </c>
      <c r="C134" s="52">
        <f>'Расчет субсидий'!D134-1</f>
        <v>-2.6431718061673992E-2</v>
      </c>
      <c r="D134" s="52">
        <f>C134*'Расчет субсидий'!E134</f>
        <v>-0.13215859030836996</v>
      </c>
      <c r="E134" s="53">
        <f t="shared" si="27"/>
        <v>-1.5611621216291169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2">
        <f>'Расчет субсидий'!P134-1</f>
        <v>-6.5882352941176392E-2</v>
      </c>
      <c r="M134" s="52">
        <f>L134*'Расчет субсидий'!Q134</f>
        <v>-1.3176470588235278</v>
      </c>
      <c r="N134" s="53">
        <f t="shared" si="28"/>
        <v>-15.565092462862212</v>
      </c>
      <c r="O134" s="27" t="s">
        <v>365</v>
      </c>
      <c r="P134" s="27" t="s">
        <v>365</v>
      </c>
      <c r="Q134" s="27" t="s">
        <v>365</v>
      </c>
      <c r="R134" s="58" t="s">
        <v>380</v>
      </c>
      <c r="S134" s="58" t="s">
        <v>380</v>
      </c>
      <c r="T134" s="59" t="s">
        <v>380</v>
      </c>
      <c r="U134" s="52">
        <f>'Расчет субсидий'!AB134-1</f>
        <v>2.9585798816567088E-3</v>
      </c>
      <c r="V134" s="52">
        <f>U134*'Расчет субсидий'!AC134</f>
        <v>5.9171597633134176E-2</v>
      </c>
      <c r="W134" s="53">
        <f t="shared" si="25"/>
        <v>0.69898185721853701</v>
      </c>
      <c r="X134" s="27" t="s">
        <v>365</v>
      </c>
      <c r="Y134" s="27" t="s">
        <v>365</v>
      </c>
      <c r="Z134" s="27" t="s">
        <v>365</v>
      </c>
      <c r="AA134" s="27" t="s">
        <v>365</v>
      </c>
      <c r="AB134" s="27" t="s">
        <v>365</v>
      </c>
      <c r="AC134" s="27" t="s">
        <v>365</v>
      </c>
      <c r="AD134" s="27" t="s">
        <v>365</v>
      </c>
      <c r="AE134" s="27" t="s">
        <v>365</v>
      </c>
      <c r="AF134" s="27" t="s">
        <v>365</v>
      </c>
      <c r="AG134" s="52">
        <f t="shared" si="26"/>
        <v>-1.3906340514987636</v>
      </c>
      <c r="AH134" s="82"/>
    </row>
    <row r="135" spans="1:34" ht="15" customHeight="1">
      <c r="A135" s="33" t="s">
        <v>122</v>
      </c>
      <c r="B135" s="50">
        <f>'Расчет субсидий'!AT135</f>
        <v>-52.309090909090855</v>
      </c>
      <c r="C135" s="52">
        <f>'Расчет субсидий'!D135-1</f>
        <v>-6.8340881020996336E-2</v>
      </c>
      <c r="D135" s="52">
        <f>C135*'Расчет субсидий'!E135</f>
        <v>-0.34170440510498168</v>
      </c>
      <c r="E135" s="53">
        <f t="shared" si="27"/>
        <v>-3.1359743335969039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2">
        <f>'Расчет субсидий'!P135-1</f>
        <v>-0.23883214691014132</v>
      </c>
      <c r="M135" s="52">
        <f>L135*'Расчет субсидий'!Q135</f>
        <v>-4.7766429382028264</v>
      </c>
      <c r="N135" s="53">
        <f t="shared" si="28"/>
        <v>-43.83739112277128</v>
      </c>
      <c r="O135" s="27" t="s">
        <v>365</v>
      </c>
      <c r="P135" s="27" t="s">
        <v>365</v>
      </c>
      <c r="Q135" s="27" t="s">
        <v>365</v>
      </c>
      <c r="R135" s="58" t="s">
        <v>380</v>
      </c>
      <c r="S135" s="58" t="s">
        <v>380</v>
      </c>
      <c r="T135" s="59" t="s">
        <v>380</v>
      </c>
      <c r="U135" s="52">
        <f>'Расчет субсидий'!AB135-1</f>
        <v>-2.9069767441860517E-2</v>
      </c>
      <c r="V135" s="52">
        <f>U135*'Расчет субсидий'!AC135</f>
        <v>-0.58139534883721034</v>
      </c>
      <c r="W135" s="53">
        <f t="shared" si="25"/>
        <v>-5.3357254527226727</v>
      </c>
      <c r="X135" s="27" t="s">
        <v>365</v>
      </c>
      <c r="Y135" s="27" t="s">
        <v>365</v>
      </c>
      <c r="Z135" s="27" t="s">
        <v>365</v>
      </c>
      <c r="AA135" s="27" t="s">
        <v>365</v>
      </c>
      <c r="AB135" s="27" t="s">
        <v>365</v>
      </c>
      <c r="AC135" s="27" t="s">
        <v>365</v>
      </c>
      <c r="AD135" s="27" t="s">
        <v>365</v>
      </c>
      <c r="AE135" s="27" t="s">
        <v>365</v>
      </c>
      <c r="AF135" s="27" t="s">
        <v>365</v>
      </c>
      <c r="AG135" s="52">
        <f t="shared" si="26"/>
        <v>-5.6997426921450183</v>
      </c>
      <c r="AH135" s="82"/>
    </row>
    <row r="136" spans="1:34" ht="15" customHeight="1">
      <c r="A136" s="33" t="s">
        <v>123</v>
      </c>
      <c r="B136" s="50">
        <f>'Расчет субсидий'!AT136</f>
        <v>21.109090909090924</v>
      </c>
      <c r="C136" s="52">
        <f>'Расчет субсидий'!D136-1</f>
        <v>-0.47148437499999996</v>
      </c>
      <c r="D136" s="52">
        <f>C136*'Расчет субсидий'!E136</f>
        <v>-2.357421875</v>
      </c>
      <c r="E136" s="53">
        <f t="shared" si="27"/>
        <v>-28.988155894352481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2">
        <f>'Расчет субсидий'!P136-1</f>
        <v>0.20370448179271694</v>
      </c>
      <c r="M136" s="52">
        <f>L136*'Расчет субсидий'!Q136</f>
        <v>4.0740896358543388</v>
      </c>
      <c r="N136" s="53">
        <f t="shared" si="28"/>
        <v>50.097246803443412</v>
      </c>
      <c r="O136" s="27" t="s">
        <v>365</v>
      </c>
      <c r="P136" s="27" t="s">
        <v>365</v>
      </c>
      <c r="Q136" s="27" t="s">
        <v>365</v>
      </c>
      <c r="R136" s="58" t="s">
        <v>380</v>
      </c>
      <c r="S136" s="58" t="s">
        <v>380</v>
      </c>
      <c r="T136" s="59" t="s">
        <v>380</v>
      </c>
      <c r="U136" s="52">
        <f>'Расчет субсидий'!AB136-1</f>
        <v>0</v>
      </c>
      <c r="V136" s="52">
        <f>U136*'Расчет субсидий'!AC136</f>
        <v>0</v>
      </c>
      <c r="W136" s="53">
        <f t="shared" si="25"/>
        <v>0</v>
      </c>
      <c r="X136" s="27" t="s">
        <v>365</v>
      </c>
      <c r="Y136" s="27" t="s">
        <v>365</v>
      </c>
      <c r="Z136" s="27" t="s">
        <v>365</v>
      </c>
      <c r="AA136" s="27" t="s">
        <v>365</v>
      </c>
      <c r="AB136" s="27" t="s">
        <v>365</v>
      </c>
      <c r="AC136" s="27" t="s">
        <v>365</v>
      </c>
      <c r="AD136" s="27" t="s">
        <v>365</v>
      </c>
      <c r="AE136" s="27" t="s">
        <v>365</v>
      </c>
      <c r="AF136" s="27" t="s">
        <v>365</v>
      </c>
      <c r="AG136" s="52">
        <f t="shared" si="26"/>
        <v>1.7166677608543388</v>
      </c>
      <c r="AH136" s="82"/>
    </row>
    <row r="137" spans="1:34" ht="15" customHeight="1">
      <c r="A137" s="33" t="s">
        <v>124</v>
      </c>
      <c r="B137" s="50">
        <f>'Расчет субсидий'!AT137</f>
        <v>-60.427272727272737</v>
      </c>
      <c r="C137" s="52">
        <f>'Расчет субсидий'!D137-1</f>
        <v>-0.2479136690647481</v>
      </c>
      <c r="D137" s="52">
        <f>C137*'Расчет субсидий'!E137</f>
        <v>-1.2395683453237405</v>
      </c>
      <c r="E137" s="53">
        <f t="shared" si="27"/>
        <v>-11.149481654214428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2">
        <f>'Расчет субсидий'!P137-1</f>
        <v>-0.2803799973611294</v>
      </c>
      <c r="M137" s="52">
        <f>L137*'Расчет субсидий'!Q137</f>
        <v>-5.6075999472225879</v>
      </c>
      <c r="N137" s="53">
        <f t="shared" si="28"/>
        <v>-50.438390889534283</v>
      </c>
      <c r="O137" s="27" t="s">
        <v>365</v>
      </c>
      <c r="P137" s="27" t="s">
        <v>365</v>
      </c>
      <c r="Q137" s="27" t="s">
        <v>365</v>
      </c>
      <c r="R137" s="58" t="s">
        <v>380</v>
      </c>
      <c r="S137" s="58" t="s">
        <v>380</v>
      </c>
      <c r="T137" s="59" t="s">
        <v>380</v>
      </c>
      <c r="U137" s="52">
        <f>'Расчет субсидий'!AB137-1</f>
        <v>6.4516129032257119E-3</v>
      </c>
      <c r="V137" s="52">
        <f>U137*'Расчет субсидий'!AC137</f>
        <v>0.12903225806451424</v>
      </c>
      <c r="W137" s="53">
        <f t="shared" si="25"/>
        <v>1.1605998164759765</v>
      </c>
      <c r="X137" s="27" t="s">
        <v>365</v>
      </c>
      <c r="Y137" s="27" t="s">
        <v>365</v>
      </c>
      <c r="Z137" s="27" t="s">
        <v>365</v>
      </c>
      <c r="AA137" s="27" t="s">
        <v>365</v>
      </c>
      <c r="AB137" s="27" t="s">
        <v>365</v>
      </c>
      <c r="AC137" s="27" t="s">
        <v>365</v>
      </c>
      <c r="AD137" s="27" t="s">
        <v>365</v>
      </c>
      <c r="AE137" s="27" t="s">
        <v>365</v>
      </c>
      <c r="AF137" s="27" t="s">
        <v>365</v>
      </c>
      <c r="AG137" s="52">
        <f t="shared" si="26"/>
        <v>-6.7181360344818142</v>
      </c>
      <c r="AH137" s="82"/>
    </row>
    <row r="138" spans="1:34" ht="15" customHeight="1">
      <c r="A138" s="32" t="s">
        <v>125</v>
      </c>
      <c r="B138" s="54"/>
      <c r="C138" s="55"/>
      <c r="D138" s="55"/>
      <c r="E138" s="56"/>
      <c r="F138" s="55"/>
      <c r="G138" s="55"/>
      <c r="H138" s="56"/>
      <c r="I138" s="56"/>
      <c r="J138" s="56"/>
      <c r="K138" s="56"/>
      <c r="L138" s="55"/>
      <c r="M138" s="55"/>
      <c r="N138" s="56"/>
      <c r="O138" s="55"/>
      <c r="P138" s="55"/>
      <c r="Q138" s="56"/>
      <c r="R138" s="56"/>
      <c r="S138" s="56"/>
      <c r="T138" s="56"/>
      <c r="U138" s="56"/>
      <c r="V138" s="56"/>
      <c r="W138" s="56"/>
      <c r="X138" s="27"/>
      <c r="Y138" s="27"/>
      <c r="Z138" s="27"/>
      <c r="AA138" s="27"/>
      <c r="AB138" s="27"/>
      <c r="AC138" s="27"/>
      <c r="AD138" s="27"/>
      <c r="AE138" s="27"/>
      <c r="AF138" s="27"/>
      <c r="AG138" s="56"/>
      <c r="AH138" s="82"/>
    </row>
    <row r="139" spans="1:34" ht="15" customHeight="1">
      <c r="A139" s="33" t="s">
        <v>126</v>
      </c>
      <c r="B139" s="50">
        <f>'Расчет субсидий'!AT139</f>
        <v>0.15454545454554136</v>
      </c>
      <c r="C139" s="52">
        <f>'Расчет субсидий'!D139-1</f>
        <v>3.6663450574510925E-2</v>
      </c>
      <c r="D139" s="52">
        <f>C139*'Расчет субсидий'!E139</f>
        <v>0.18331725287255463</v>
      </c>
      <c r="E139" s="53">
        <f t="shared" ref="E139:E146" si="29">$B139*D139/$AG139</f>
        <v>2.5040801747811612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2">
        <f>'Расчет субсидий'!P139-1</f>
        <v>-8.6001689318897512E-3</v>
      </c>
      <c r="M139" s="52">
        <f>L139*'Расчет субсидий'!Q139</f>
        <v>-0.17200337863779502</v>
      </c>
      <c r="N139" s="53">
        <f t="shared" ref="N139:N146" si="30">$B139*M139/$AG139</f>
        <v>-2.3495347202356198</v>
      </c>
      <c r="O139" s="27" t="s">
        <v>365</v>
      </c>
      <c r="P139" s="27" t="s">
        <v>365</v>
      </c>
      <c r="Q139" s="27" t="s">
        <v>365</v>
      </c>
      <c r="R139" s="58" t="s">
        <v>380</v>
      </c>
      <c r="S139" s="58" t="s">
        <v>380</v>
      </c>
      <c r="T139" s="59" t="s">
        <v>380</v>
      </c>
      <c r="U139" s="52">
        <f>'Расчет субсидий'!AB139-1</f>
        <v>0</v>
      </c>
      <c r="V139" s="52">
        <f>U139*'Расчет субсидий'!AC139</f>
        <v>0</v>
      </c>
      <c r="W139" s="53">
        <f t="shared" si="25"/>
        <v>0</v>
      </c>
      <c r="X139" s="27" t="s">
        <v>365</v>
      </c>
      <c r="Y139" s="27" t="s">
        <v>365</v>
      </c>
      <c r="Z139" s="27" t="s">
        <v>365</v>
      </c>
      <c r="AA139" s="27" t="s">
        <v>365</v>
      </c>
      <c r="AB139" s="27" t="s">
        <v>365</v>
      </c>
      <c r="AC139" s="27" t="s">
        <v>365</v>
      </c>
      <c r="AD139" s="27" t="s">
        <v>365</v>
      </c>
      <c r="AE139" s="27" t="s">
        <v>365</v>
      </c>
      <c r="AF139" s="27" t="s">
        <v>365</v>
      </c>
      <c r="AG139" s="52">
        <f t="shared" si="26"/>
        <v>1.1313874234759602E-2</v>
      </c>
      <c r="AH139" s="82"/>
    </row>
    <row r="140" spans="1:34" ht="15" customHeight="1">
      <c r="A140" s="33" t="s">
        <v>127</v>
      </c>
      <c r="B140" s="50">
        <f>'Расчет субсидий'!AT140</f>
        <v>80.072727272727207</v>
      </c>
      <c r="C140" s="52">
        <f>'Расчет субсидий'!D140-1</f>
        <v>-1</v>
      </c>
      <c r="D140" s="52">
        <f>C140*'Расчет субсидий'!E140</f>
        <v>0</v>
      </c>
      <c r="E140" s="53">
        <f t="shared" si="29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2">
        <f>'Расчет субсидий'!P140-1</f>
        <v>0.20011552837240898</v>
      </c>
      <c r="M140" s="52">
        <f>L140*'Расчет субсидий'!Q140</f>
        <v>4.0023105674481796</v>
      </c>
      <c r="N140" s="53">
        <f t="shared" si="30"/>
        <v>74.089179237710454</v>
      </c>
      <c r="O140" s="27" t="s">
        <v>365</v>
      </c>
      <c r="P140" s="27" t="s">
        <v>365</v>
      </c>
      <c r="Q140" s="27" t="s">
        <v>365</v>
      </c>
      <c r="R140" s="58" t="s">
        <v>380</v>
      </c>
      <c r="S140" s="58" t="s">
        <v>380</v>
      </c>
      <c r="T140" s="59" t="s">
        <v>380</v>
      </c>
      <c r="U140" s="52">
        <f>'Расчет субсидий'!AB140-1</f>
        <v>1.6161616161616266E-2</v>
      </c>
      <c r="V140" s="52">
        <f>U140*'Расчет субсидий'!AC140</f>
        <v>0.32323232323232531</v>
      </c>
      <c r="W140" s="53">
        <f t="shared" si="25"/>
        <v>5.9835480350167458</v>
      </c>
      <c r="X140" s="27" t="s">
        <v>365</v>
      </c>
      <c r="Y140" s="27" t="s">
        <v>365</v>
      </c>
      <c r="Z140" s="27" t="s">
        <v>365</v>
      </c>
      <c r="AA140" s="27" t="s">
        <v>365</v>
      </c>
      <c r="AB140" s="27" t="s">
        <v>365</v>
      </c>
      <c r="AC140" s="27" t="s">
        <v>365</v>
      </c>
      <c r="AD140" s="27" t="s">
        <v>365</v>
      </c>
      <c r="AE140" s="27" t="s">
        <v>365</v>
      </c>
      <c r="AF140" s="27" t="s">
        <v>365</v>
      </c>
      <c r="AG140" s="52">
        <f t="shared" si="26"/>
        <v>4.3255428906805049</v>
      </c>
      <c r="AH140" s="82"/>
    </row>
    <row r="141" spans="1:34" ht="15" customHeight="1">
      <c r="A141" s="33" t="s">
        <v>128</v>
      </c>
      <c r="B141" s="50">
        <f>'Расчет субсидий'!AT141</f>
        <v>79.600000000000023</v>
      </c>
      <c r="C141" s="52">
        <f>'Расчет субсидий'!D141-1</f>
        <v>-1.4438468838975038E-2</v>
      </c>
      <c r="D141" s="52">
        <f>C141*'Расчет субсидий'!E141</f>
        <v>-7.2192344194875191E-2</v>
      </c>
      <c r="E141" s="53">
        <f t="shared" si="29"/>
        <v>-1.4532536094515343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2">
        <f>'Расчет субсидий'!P141-1</f>
        <v>0.15586697009621919</v>
      </c>
      <c r="M141" s="52">
        <f>L141*'Расчет субсидий'!Q141</f>
        <v>3.1173394019243839</v>
      </c>
      <c r="N141" s="53">
        <f t="shared" si="30"/>
        <v>62.752980087515908</v>
      </c>
      <c r="O141" s="27" t="s">
        <v>365</v>
      </c>
      <c r="P141" s="27" t="s">
        <v>365</v>
      </c>
      <c r="Q141" s="27" t="s">
        <v>365</v>
      </c>
      <c r="R141" s="58" t="s">
        <v>380</v>
      </c>
      <c r="S141" s="58" t="s">
        <v>380</v>
      </c>
      <c r="T141" s="59" t="s">
        <v>380</v>
      </c>
      <c r="U141" s="52">
        <f>'Расчет субсидий'!AB141-1</f>
        <v>4.5454545454545414E-2</v>
      </c>
      <c r="V141" s="52">
        <f>U141*'Расчет субсидий'!AC141</f>
        <v>0.90909090909090828</v>
      </c>
      <c r="W141" s="53">
        <f t="shared" si="25"/>
        <v>18.300273521935644</v>
      </c>
      <c r="X141" s="27" t="s">
        <v>365</v>
      </c>
      <c r="Y141" s="27" t="s">
        <v>365</v>
      </c>
      <c r="Z141" s="27" t="s">
        <v>365</v>
      </c>
      <c r="AA141" s="27" t="s">
        <v>365</v>
      </c>
      <c r="AB141" s="27" t="s">
        <v>365</v>
      </c>
      <c r="AC141" s="27" t="s">
        <v>365</v>
      </c>
      <c r="AD141" s="27" t="s">
        <v>365</v>
      </c>
      <c r="AE141" s="27" t="s">
        <v>365</v>
      </c>
      <c r="AF141" s="27" t="s">
        <v>365</v>
      </c>
      <c r="AG141" s="52">
        <f t="shared" si="26"/>
        <v>3.9542379668204171</v>
      </c>
      <c r="AH141" s="82"/>
    </row>
    <row r="142" spans="1:34" ht="15" customHeight="1">
      <c r="A142" s="33" t="s">
        <v>129</v>
      </c>
      <c r="B142" s="50">
        <f>'Расчет субсидий'!AT142</f>
        <v>49.372727272727275</v>
      </c>
      <c r="C142" s="52">
        <f>'Расчет субсидий'!D142-1</f>
        <v>-1</v>
      </c>
      <c r="D142" s="52">
        <f>C142*'Расчет субсидий'!E142</f>
        <v>0</v>
      </c>
      <c r="E142" s="53">
        <f t="shared" si="29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2">
        <f>'Расчет субсидий'!P142-1</f>
        <v>0.13431085043988289</v>
      </c>
      <c r="M142" s="52">
        <f>L142*'Расчет субсидий'!Q142</f>
        <v>2.6862170087976578</v>
      </c>
      <c r="N142" s="53">
        <f t="shared" si="30"/>
        <v>49.372727272727275</v>
      </c>
      <c r="O142" s="27" t="s">
        <v>365</v>
      </c>
      <c r="P142" s="27" t="s">
        <v>365</v>
      </c>
      <c r="Q142" s="27" t="s">
        <v>365</v>
      </c>
      <c r="R142" s="58" t="s">
        <v>380</v>
      </c>
      <c r="S142" s="58" t="s">
        <v>380</v>
      </c>
      <c r="T142" s="59" t="s">
        <v>380</v>
      </c>
      <c r="U142" s="52">
        <f>'Расчет субсидий'!AB142-1</f>
        <v>0</v>
      </c>
      <c r="V142" s="52">
        <f>U142*'Расчет субсидий'!AC142</f>
        <v>0</v>
      </c>
      <c r="W142" s="53">
        <f t="shared" si="25"/>
        <v>0</v>
      </c>
      <c r="X142" s="27" t="s">
        <v>365</v>
      </c>
      <c r="Y142" s="27" t="s">
        <v>365</v>
      </c>
      <c r="Z142" s="27" t="s">
        <v>365</v>
      </c>
      <c r="AA142" s="27" t="s">
        <v>365</v>
      </c>
      <c r="AB142" s="27" t="s">
        <v>365</v>
      </c>
      <c r="AC142" s="27" t="s">
        <v>365</v>
      </c>
      <c r="AD142" s="27" t="s">
        <v>365</v>
      </c>
      <c r="AE142" s="27" t="s">
        <v>365</v>
      </c>
      <c r="AF142" s="27" t="s">
        <v>365</v>
      </c>
      <c r="AG142" s="52">
        <f t="shared" si="26"/>
        <v>2.6862170087976578</v>
      </c>
      <c r="AH142" s="82"/>
    </row>
    <row r="143" spans="1:34" ht="15" customHeight="1">
      <c r="A143" s="33" t="s">
        <v>130</v>
      </c>
      <c r="B143" s="50">
        <f>'Расчет субсидий'!AT143</f>
        <v>82.345454545454459</v>
      </c>
      <c r="C143" s="52">
        <f>'Расчет субсидий'!D143-1</f>
        <v>-1</v>
      </c>
      <c r="D143" s="52">
        <f>C143*'Расчет субсидий'!E143</f>
        <v>0</v>
      </c>
      <c r="E143" s="53">
        <f t="shared" si="29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2">
        <f>'Расчет субсидий'!P143-1</f>
        <v>8.9661774090619151E-2</v>
      </c>
      <c r="M143" s="52">
        <f>L143*'Расчет субсидий'!Q143</f>
        <v>1.793235481812383</v>
      </c>
      <c r="N143" s="53">
        <f t="shared" si="30"/>
        <v>48.121259431736668</v>
      </c>
      <c r="O143" s="27" t="s">
        <v>365</v>
      </c>
      <c r="P143" s="27" t="s">
        <v>365</v>
      </c>
      <c r="Q143" s="27" t="s">
        <v>365</v>
      </c>
      <c r="R143" s="58" t="s">
        <v>380</v>
      </c>
      <c r="S143" s="58" t="s">
        <v>380</v>
      </c>
      <c r="T143" s="59" t="s">
        <v>380</v>
      </c>
      <c r="U143" s="52">
        <f>'Расчет субсидий'!AB143-1</f>
        <v>6.3768115942028913E-2</v>
      </c>
      <c r="V143" s="52">
        <f>U143*'Расчет субсидий'!AC143</f>
        <v>1.2753623188405783</v>
      </c>
      <c r="W143" s="53">
        <f t="shared" si="25"/>
        <v>34.224195113717791</v>
      </c>
      <c r="X143" s="27" t="s">
        <v>365</v>
      </c>
      <c r="Y143" s="27" t="s">
        <v>365</v>
      </c>
      <c r="Z143" s="27" t="s">
        <v>365</v>
      </c>
      <c r="AA143" s="27" t="s">
        <v>365</v>
      </c>
      <c r="AB143" s="27" t="s">
        <v>365</v>
      </c>
      <c r="AC143" s="27" t="s">
        <v>365</v>
      </c>
      <c r="AD143" s="27" t="s">
        <v>365</v>
      </c>
      <c r="AE143" s="27" t="s">
        <v>365</v>
      </c>
      <c r="AF143" s="27" t="s">
        <v>365</v>
      </c>
      <c r="AG143" s="52">
        <f t="shared" si="26"/>
        <v>3.0685978006529613</v>
      </c>
      <c r="AH143" s="82"/>
    </row>
    <row r="144" spans="1:34" ht="15" customHeight="1">
      <c r="A144" s="33" t="s">
        <v>131</v>
      </c>
      <c r="B144" s="50">
        <f>'Расчет субсидий'!AT144</f>
        <v>53.154545454545428</v>
      </c>
      <c r="C144" s="52">
        <f>'Расчет субсидий'!D144-1</f>
        <v>0.23456303170920334</v>
      </c>
      <c r="D144" s="52">
        <f>C144*'Расчет субсидий'!E144</f>
        <v>1.1728151585460167</v>
      </c>
      <c r="E144" s="53">
        <f t="shared" si="29"/>
        <v>11.112221464727304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2">
        <f>'Расчет субсидий'!P144-1</f>
        <v>0.22061948464525227</v>
      </c>
      <c r="M144" s="52">
        <f>L144*'Расчет субсидий'!Q144</f>
        <v>4.4123896929050455</v>
      </c>
      <c r="N144" s="53">
        <f t="shared" si="30"/>
        <v>41.806631760308342</v>
      </c>
      <c r="O144" s="27" t="s">
        <v>365</v>
      </c>
      <c r="P144" s="27" t="s">
        <v>365</v>
      </c>
      <c r="Q144" s="27" t="s">
        <v>365</v>
      </c>
      <c r="R144" s="58" t="s">
        <v>380</v>
      </c>
      <c r="S144" s="58" t="s">
        <v>380</v>
      </c>
      <c r="T144" s="59" t="s">
        <v>380</v>
      </c>
      <c r="U144" s="52">
        <f>'Расчет субсидий'!AB144-1</f>
        <v>1.2437810945273853E-3</v>
      </c>
      <c r="V144" s="52">
        <f>U144*'Расчет субсидий'!AC144</f>
        <v>2.4875621890547706E-2</v>
      </c>
      <c r="W144" s="53">
        <f t="shared" si="25"/>
        <v>0.23569222950978669</v>
      </c>
      <c r="X144" s="27" t="s">
        <v>365</v>
      </c>
      <c r="Y144" s="27" t="s">
        <v>365</v>
      </c>
      <c r="Z144" s="27" t="s">
        <v>365</v>
      </c>
      <c r="AA144" s="27" t="s">
        <v>365</v>
      </c>
      <c r="AB144" s="27" t="s">
        <v>365</v>
      </c>
      <c r="AC144" s="27" t="s">
        <v>365</v>
      </c>
      <c r="AD144" s="27" t="s">
        <v>365</v>
      </c>
      <c r="AE144" s="27" t="s">
        <v>365</v>
      </c>
      <c r="AF144" s="27" t="s">
        <v>365</v>
      </c>
      <c r="AG144" s="52">
        <f t="shared" si="26"/>
        <v>5.6100804733416094</v>
      </c>
      <c r="AH144" s="82"/>
    </row>
    <row r="145" spans="1:34" ht="15" customHeight="1">
      <c r="A145" s="33" t="s">
        <v>132</v>
      </c>
      <c r="B145" s="50">
        <f>'Расчет субсидий'!AT145</f>
        <v>52.663636363636328</v>
      </c>
      <c r="C145" s="52">
        <f>'Расчет субсидий'!D145-1</f>
        <v>-1</v>
      </c>
      <c r="D145" s="52">
        <f>C145*'Расчет субсидий'!E145</f>
        <v>0</v>
      </c>
      <c r="E145" s="53">
        <f t="shared" si="29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2">
        <f>'Расчет субсидий'!P145-1</f>
        <v>0.16576654425001802</v>
      </c>
      <c r="M145" s="52">
        <f>L145*'Расчет субсидий'!Q145</f>
        <v>3.3153308850003604</v>
      </c>
      <c r="N145" s="53">
        <f t="shared" si="30"/>
        <v>59.820520005502033</v>
      </c>
      <c r="O145" s="27" t="s">
        <v>365</v>
      </c>
      <c r="P145" s="27" t="s">
        <v>365</v>
      </c>
      <c r="Q145" s="27" t="s">
        <v>365</v>
      </c>
      <c r="R145" s="58" t="s">
        <v>380</v>
      </c>
      <c r="S145" s="58" t="s">
        <v>380</v>
      </c>
      <c r="T145" s="59" t="s">
        <v>380</v>
      </c>
      <c r="U145" s="52">
        <f>'Расчет субсидий'!AB145-1</f>
        <v>-1.9832189168573655E-2</v>
      </c>
      <c r="V145" s="52">
        <f>U145*'Расчет субсидий'!AC145</f>
        <v>-0.3966437833714731</v>
      </c>
      <c r="W145" s="53">
        <f t="shared" si="25"/>
        <v>-7.1568836418657025</v>
      </c>
      <c r="X145" s="27" t="s">
        <v>365</v>
      </c>
      <c r="Y145" s="27" t="s">
        <v>365</v>
      </c>
      <c r="Z145" s="27" t="s">
        <v>365</v>
      </c>
      <c r="AA145" s="27" t="s">
        <v>365</v>
      </c>
      <c r="AB145" s="27" t="s">
        <v>365</v>
      </c>
      <c r="AC145" s="27" t="s">
        <v>365</v>
      </c>
      <c r="AD145" s="27" t="s">
        <v>365</v>
      </c>
      <c r="AE145" s="27" t="s">
        <v>365</v>
      </c>
      <c r="AF145" s="27" t="s">
        <v>365</v>
      </c>
      <c r="AG145" s="52">
        <f t="shared" si="26"/>
        <v>2.9186871016288873</v>
      </c>
      <c r="AH145" s="82"/>
    </row>
    <row r="146" spans="1:34" ht="15" customHeight="1">
      <c r="A146" s="33" t="s">
        <v>133</v>
      </c>
      <c r="B146" s="50">
        <f>'Расчет субсидий'!AT146</f>
        <v>-40.75454545454545</v>
      </c>
      <c r="C146" s="52">
        <f>'Расчет субсидий'!D146-1</f>
        <v>-1</v>
      </c>
      <c r="D146" s="52">
        <f>C146*'Расчет субсидий'!E146</f>
        <v>0</v>
      </c>
      <c r="E146" s="53">
        <f t="shared" si="29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2">
        <f>'Расчет субсидий'!P146-1</f>
        <v>-0.1567540739515263</v>
      </c>
      <c r="M146" s="52">
        <f>L146*'Расчет субсидий'!Q146</f>
        <v>-3.1350814790305259</v>
      </c>
      <c r="N146" s="53">
        <f t="shared" si="30"/>
        <v>-46.047445914884833</v>
      </c>
      <c r="O146" s="27" t="s">
        <v>365</v>
      </c>
      <c r="P146" s="27" t="s">
        <v>365</v>
      </c>
      <c r="Q146" s="27" t="s">
        <v>365</v>
      </c>
      <c r="R146" s="58" t="s">
        <v>380</v>
      </c>
      <c r="S146" s="58" t="s">
        <v>380</v>
      </c>
      <c r="T146" s="59" t="s">
        <v>380</v>
      </c>
      <c r="U146" s="52">
        <f>'Расчет субсидий'!AB146-1</f>
        <v>1.8018018018018056E-2</v>
      </c>
      <c r="V146" s="52">
        <f>U146*'Расчет субсидий'!AC146</f>
        <v>0.36036036036036112</v>
      </c>
      <c r="W146" s="53">
        <f t="shared" si="25"/>
        <v>5.2929004603393803</v>
      </c>
      <c r="X146" s="27" t="s">
        <v>365</v>
      </c>
      <c r="Y146" s="27" t="s">
        <v>365</v>
      </c>
      <c r="Z146" s="27" t="s">
        <v>365</v>
      </c>
      <c r="AA146" s="27" t="s">
        <v>365</v>
      </c>
      <c r="AB146" s="27" t="s">
        <v>365</v>
      </c>
      <c r="AC146" s="27" t="s">
        <v>365</v>
      </c>
      <c r="AD146" s="27" t="s">
        <v>365</v>
      </c>
      <c r="AE146" s="27" t="s">
        <v>365</v>
      </c>
      <c r="AF146" s="27" t="s">
        <v>365</v>
      </c>
      <c r="AG146" s="52">
        <f t="shared" si="26"/>
        <v>-2.7747211186701648</v>
      </c>
      <c r="AH146" s="82"/>
    </row>
    <row r="147" spans="1:34" ht="15" customHeight="1">
      <c r="A147" s="32" t="s">
        <v>134</v>
      </c>
      <c r="B147" s="54"/>
      <c r="C147" s="55"/>
      <c r="D147" s="55"/>
      <c r="E147" s="56"/>
      <c r="F147" s="55"/>
      <c r="G147" s="55"/>
      <c r="H147" s="56"/>
      <c r="I147" s="56"/>
      <c r="J147" s="56"/>
      <c r="K147" s="56"/>
      <c r="L147" s="55"/>
      <c r="M147" s="55"/>
      <c r="N147" s="56"/>
      <c r="O147" s="55"/>
      <c r="P147" s="55"/>
      <c r="Q147" s="56"/>
      <c r="R147" s="56"/>
      <c r="S147" s="56"/>
      <c r="T147" s="56"/>
      <c r="U147" s="56"/>
      <c r="V147" s="56"/>
      <c r="W147" s="56"/>
      <c r="X147" s="27"/>
      <c r="Y147" s="27"/>
      <c r="Z147" s="27"/>
      <c r="AA147" s="27"/>
      <c r="AB147" s="27"/>
      <c r="AC147" s="27"/>
      <c r="AD147" s="27"/>
      <c r="AE147" s="27"/>
      <c r="AF147" s="27"/>
      <c r="AG147" s="56"/>
      <c r="AH147" s="82"/>
    </row>
    <row r="148" spans="1:34" ht="15" customHeight="1">
      <c r="A148" s="33" t="s">
        <v>135</v>
      </c>
      <c r="B148" s="50">
        <f>'Расчет субсидий'!AT148</f>
        <v>54.427272727272793</v>
      </c>
      <c r="C148" s="52">
        <f>'Расчет субсидий'!D148-1</f>
        <v>-1</v>
      </c>
      <c r="D148" s="52">
        <f>C148*'Расчет субсидий'!E148</f>
        <v>0</v>
      </c>
      <c r="E148" s="53">
        <f t="shared" ref="E148:E153" si="31">$B148*D148/$AG148</f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2">
        <f>'Расчет субсидий'!P148-1</f>
        <v>0.21184248039914455</v>
      </c>
      <c r="M148" s="52">
        <f>L148*'Расчет субсидий'!Q148</f>
        <v>4.236849607982891</v>
      </c>
      <c r="N148" s="53">
        <f t="shared" ref="N148:N153" si="32">$B148*M148/$AG148</f>
        <v>49.259919700740305</v>
      </c>
      <c r="O148" s="27" t="s">
        <v>365</v>
      </c>
      <c r="P148" s="27" t="s">
        <v>365</v>
      </c>
      <c r="Q148" s="27" t="s">
        <v>365</v>
      </c>
      <c r="R148" s="58" t="s">
        <v>380</v>
      </c>
      <c r="S148" s="58" t="s">
        <v>380</v>
      </c>
      <c r="T148" s="59" t="s">
        <v>380</v>
      </c>
      <c r="U148" s="52">
        <f>'Расчет субсидий'!AB148-1</f>
        <v>2.2222222222222143E-2</v>
      </c>
      <c r="V148" s="52">
        <f>U148*'Расчет субсидий'!AC148</f>
        <v>0.44444444444444287</v>
      </c>
      <c r="W148" s="53">
        <f t="shared" si="25"/>
        <v>5.1673530265324912</v>
      </c>
      <c r="X148" s="27" t="s">
        <v>365</v>
      </c>
      <c r="Y148" s="27" t="s">
        <v>365</v>
      </c>
      <c r="Z148" s="27" t="s">
        <v>365</v>
      </c>
      <c r="AA148" s="27" t="s">
        <v>365</v>
      </c>
      <c r="AB148" s="27" t="s">
        <v>365</v>
      </c>
      <c r="AC148" s="27" t="s">
        <v>365</v>
      </c>
      <c r="AD148" s="27" t="s">
        <v>365</v>
      </c>
      <c r="AE148" s="27" t="s">
        <v>365</v>
      </c>
      <c r="AF148" s="27" t="s">
        <v>365</v>
      </c>
      <c r="AG148" s="52">
        <f t="shared" si="26"/>
        <v>4.6812940524273339</v>
      </c>
      <c r="AH148" s="82"/>
    </row>
    <row r="149" spans="1:34" ht="15" customHeight="1">
      <c r="A149" s="33" t="s">
        <v>136</v>
      </c>
      <c r="B149" s="50">
        <f>'Расчет субсидий'!AT149</f>
        <v>34.909090909090878</v>
      </c>
      <c r="C149" s="52">
        <f>'Расчет субсидий'!D149-1</f>
        <v>-1</v>
      </c>
      <c r="D149" s="52">
        <f>C149*'Расчет субсидий'!E149</f>
        <v>0</v>
      </c>
      <c r="E149" s="53">
        <f t="shared" si="31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2">
        <f>'Расчет субсидий'!P149-1</f>
        <v>-6.3749324689357012E-2</v>
      </c>
      <c r="M149" s="52">
        <f>L149*'Расчет субсидий'!Q149</f>
        <v>-1.2749864937871402</v>
      </c>
      <c r="N149" s="53">
        <f t="shared" si="32"/>
        <v>-21.623478883321315</v>
      </c>
      <c r="O149" s="27" t="s">
        <v>365</v>
      </c>
      <c r="P149" s="27" t="s">
        <v>365</v>
      </c>
      <c r="Q149" s="27" t="s">
        <v>365</v>
      </c>
      <c r="R149" s="58" t="s">
        <v>380</v>
      </c>
      <c r="S149" s="58" t="s">
        <v>380</v>
      </c>
      <c r="T149" s="59" t="s">
        <v>380</v>
      </c>
      <c r="U149" s="52">
        <f>'Расчет субсидий'!AB149-1</f>
        <v>0.16666666666666674</v>
      </c>
      <c r="V149" s="52">
        <f>U149*'Расчет субсидий'!AC149</f>
        <v>3.3333333333333348</v>
      </c>
      <c r="W149" s="53">
        <f t="shared" si="25"/>
        <v>56.532569792412197</v>
      </c>
      <c r="X149" s="27" t="s">
        <v>365</v>
      </c>
      <c r="Y149" s="27" t="s">
        <v>365</v>
      </c>
      <c r="Z149" s="27" t="s">
        <v>365</v>
      </c>
      <c r="AA149" s="27" t="s">
        <v>365</v>
      </c>
      <c r="AB149" s="27" t="s">
        <v>365</v>
      </c>
      <c r="AC149" s="27" t="s">
        <v>365</v>
      </c>
      <c r="AD149" s="27" t="s">
        <v>365</v>
      </c>
      <c r="AE149" s="27" t="s">
        <v>365</v>
      </c>
      <c r="AF149" s="27" t="s">
        <v>365</v>
      </c>
      <c r="AG149" s="52">
        <f t="shared" si="26"/>
        <v>2.0583468395461946</v>
      </c>
      <c r="AH149" s="82"/>
    </row>
    <row r="150" spans="1:34" ht="15" customHeight="1">
      <c r="A150" s="33" t="s">
        <v>137</v>
      </c>
      <c r="B150" s="50">
        <f>'Расчет субсидий'!AT150</f>
        <v>-101.12727272727273</v>
      </c>
      <c r="C150" s="52">
        <f>'Расчет субсидий'!D150-1</f>
        <v>-1</v>
      </c>
      <c r="D150" s="52">
        <f>C150*'Расчет субсидий'!E150</f>
        <v>0</v>
      </c>
      <c r="E150" s="53">
        <f t="shared" si="31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2">
        <f>'Расчет субсидий'!P150-1</f>
        <v>-0.2141723955579059</v>
      </c>
      <c r="M150" s="52">
        <f>L150*'Расчет субсидий'!Q150</f>
        <v>-4.2834479111581185</v>
      </c>
      <c r="N150" s="53">
        <f t="shared" si="32"/>
        <v>-101.12727272727273</v>
      </c>
      <c r="O150" s="27" t="s">
        <v>365</v>
      </c>
      <c r="P150" s="27" t="s">
        <v>365</v>
      </c>
      <c r="Q150" s="27" t="s">
        <v>365</v>
      </c>
      <c r="R150" s="58" t="s">
        <v>380</v>
      </c>
      <c r="S150" s="58" t="s">
        <v>380</v>
      </c>
      <c r="T150" s="59" t="s">
        <v>380</v>
      </c>
      <c r="U150" s="52">
        <f>'Расчет субсидий'!AB150-1</f>
        <v>0</v>
      </c>
      <c r="V150" s="52">
        <f>U150*'Расчет субсидий'!AC150</f>
        <v>0</v>
      </c>
      <c r="W150" s="53">
        <f t="shared" si="25"/>
        <v>0</v>
      </c>
      <c r="X150" s="27" t="s">
        <v>365</v>
      </c>
      <c r="Y150" s="27" t="s">
        <v>365</v>
      </c>
      <c r="Z150" s="27" t="s">
        <v>365</v>
      </c>
      <c r="AA150" s="27" t="s">
        <v>365</v>
      </c>
      <c r="AB150" s="27" t="s">
        <v>365</v>
      </c>
      <c r="AC150" s="27" t="s">
        <v>365</v>
      </c>
      <c r="AD150" s="27" t="s">
        <v>365</v>
      </c>
      <c r="AE150" s="27" t="s">
        <v>365</v>
      </c>
      <c r="AF150" s="27" t="s">
        <v>365</v>
      </c>
      <c r="AG150" s="52">
        <f t="shared" si="26"/>
        <v>-4.2834479111581185</v>
      </c>
      <c r="AH150" s="82"/>
    </row>
    <row r="151" spans="1:34" ht="15" customHeight="1">
      <c r="A151" s="33" t="s">
        <v>138</v>
      </c>
      <c r="B151" s="50">
        <f>'Расчет субсидий'!AT151</f>
        <v>81.463636363636169</v>
      </c>
      <c r="C151" s="52">
        <f>'Расчет субсидий'!D151-1</f>
        <v>8.293567474708885E-3</v>
      </c>
      <c r="D151" s="52">
        <f>C151*'Расчет субсидий'!E151</f>
        <v>4.1467837373544425E-2</v>
      </c>
      <c r="E151" s="53">
        <f t="shared" si="31"/>
        <v>0.99613989749108145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2">
        <f>'Расчет субсидий'!P151-1</f>
        <v>-6.4258729654345093E-3</v>
      </c>
      <c r="M151" s="52">
        <f>L151*'Расчет субсидий'!Q151</f>
        <v>-0.12851745930869019</v>
      </c>
      <c r="N151" s="53">
        <f t="shared" si="32"/>
        <v>-3.0872448830246384</v>
      </c>
      <c r="O151" s="27" t="s">
        <v>365</v>
      </c>
      <c r="P151" s="27" t="s">
        <v>365</v>
      </c>
      <c r="Q151" s="27" t="s">
        <v>365</v>
      </c>
      <c r="R151" s="58" t="s">
        <v>380</v>
      </c>
      <c r="S151" s="58" t="s">
        <v>380</v>
      </c>
      <c r="T151" s="59" t="s">
        <v>380</v>
      </c>
      <c r="U151" s="52">
        <f>'Расчет субсидий'!AB151-1</f>
        <v>0.17391304347826098</v>
      </c>
      <c r="V151" s="52">
        <f>U151*'Расчет субсидий'!AC151</f>
        <v>3.4782608695652195</v>
      </c>
      <c r="W151" s="53">
        <f t="shared" si="25"/>
        <v>83.554741349169717</v>
      </c>
      <c r="X151" s="27" t="s">
        <v>365</v>
      </c>
      <c r="Y151" s="27" t="s">
        <v>365</v>
      </c>
      <c r="Z151" s="27" t="s">
        <v>365</v>
      </c>
      <c r="AA151" s="27" t="s">
        <v>365</v>
      </c>
      <c r="AB151" s="27" t="s">
        <v>365</v>
      </c>
      <c r="AC151" s="27" t="s">
        <v>365</v>
      </c>
      <c r="AD151" s="27" t="s">
        <v>365</v>
      </c>
      <c r="AE151" s="27" t="s">
        <v>365</v>
      </c>
      <c r="AF151" s="27" t="s">
        <v>365</v>
      </c>
      <c r="AG151" s="52">
        <f t="shared" si="26"/>
        <v>3.391211247630074</v>
      </c>
      <c r="AH151" s="82"/>
    </row>
    <row r="152" spans="1:34" ht="15" customHeight="1">
      <c r="A152" s="33" t="s">
        <v>139</v>
      </c>
      <c r="B152" s="50">
        <f>'Расчет субсидий'!AT152</f>
        <v>-2.4181818181818215</v>
      </c>
      <c r="C152" s="52">
        <f>'Расчет субсидий'!D152-1</f>
        <v>0</v>
      </c>
      <c r="D152" s="52">
        <f>C152*'Расчет субсидий'!E152</f>
        <v>0</v>
      </c>
      <c r="E152" s="53">
        <f t="shared" si="31"/>
        <v>0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2">
        <f>'Расчет субсидий'!P152-1</f>
        <v>-0.13575678214580544</v>
      </c>
      <c r="M152" s="52">
        <f>L152*'Расчет субсидий'!Q152</f>
        <v>-2.7151356429161089</v>
      </c>
      <c r="N152" s="53">
        <f t="shared" si="32"/>
        <v>-2.4181818181818215</v>
      </c>
      <c r="O152" s="27" t="s">
        <v>365</v>
      </c>
      <c r="P152" s="27" t="s">
        <v>365</v>
      </c>
      <c r="Q152" s="27" t="s">
        <v>365</v>
      </c>
      <c r="R152" s="58" t="s">
        <v>380</v>
      </c>
      <c r="S152" s="58" t="s">
        <v>380</v>
      </c>
      <c r="T152" s="59" t="s">
        <v>380</v>
      </c>
      <c r="U152" s="52">
        <f>'Расчет субсидий'!AB152-1</f>
        <v>0</v>
      </c>
      <c r="V152" s="52">
        <f>U152*'Расчет субсидий'!AC152</f>
        <v>0</v>
      </c>
      <c r="W152" s="53">
        <f t="shared" si="25"/>
        <v>0</v>
      </c>
      <c r="X152" s="27" t="s">
        <v>365</v>
      </c>
      <c r="Y152" s="27" t="s">
        <v>365</v>
      </c>
      <c r="Z152" s="27" t="s">
        <v>365</v>
      </c>
      <c r="AA152" s="27" t="s">
        <v>365</v>
      </c>
      <c r="AB152" s="27" t="s">
        <v>365</v>
      </c>
      <c r="AC152" s="27" t="s">
        <v>365</v>
      </c>
      <c r="AD152" s="27" t="s">
        <v>365</v>
      </c>
      <c r="AE152" s="27" t="s">
        <v>365</v>
      </c>
      <c r="AF152" s="27" t="s">
        <v>365</v>
      </c>
      <c r="AG152" s="52">
        <f t="shared" si="26"/>
        <v>-2.7151356429161089</v>
      </c>
      <c r="AH152" s="82"/>
    </row>
    <row r="153" spans="1:34" ht="15" customHeight="1">
      <c r="A153" s="33" t="s">
        <v>140</v>
      </c>
      <c r="B153" s="50">
        <f>'Расчет субсидий'!AT153</f>
        <v>-8.9545454545454959</v>
      </c>
      <c r="C153" s="52">
        <f>'Расчет субсидий'!D153-1</f>
        <v>-1</v>
      </c>
      <c r="D153" s="52">
        <f>C153*'Расчет субсидий'!E153</f>
        <v>0</v>
      </c>
      <c r="E153" s="53">
        <f t="shared" si="31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2">
        <f>'Расчет субсидий'!P153-1</f>
        <v>-3.0326594090202108E-2</v>
      </c>
      <c r="M153" s="52">
        <f>L153*'Расчет субсидий'!Q153</f>
        <v>-0.60653188180404216</v>
      </c>
      <c r="N153" s="53">
        <f t="shared" si="32"/>
        <v>-8.9545454545454959</v>
      </c>
      <c r="O153" s="27" t="s">
        <v>365</v>
      </c>
      <c r="P153" s="27" t="s">
        <v>365</v>
      </c>
      <c r="Q153" s="27" t="s">
        <v>365</v>
      </c>
      <c r="R153" s="58" t="s">
        <v>380</v>
      </c>
      <c r="S153" s="58" t="s">
        <v>380</v>
      </c>
      <c r="T153" s="59" t="s">
        <v>380</v>
      </c>
      <c r="U153" s="52">
        <f>'Расчет субсидий'!AB153-1</f>
        <v>0</v>
      </c>
      <c r="V153" s="52">
        <f>U153*'Расчет субсидий'!AC153</f>
        <v>0</v>
      </c>
      <c r="W153" s="53">
        <f t="shared" si="25"/>
        <v>0</v>
      </c>
      <c r="X153" s="27" t="s">
        <v>365</v>
      </c>
      <c r="Y153" s="27" t="s">
        <v>365</v>
      </c>
      <c r="Z153" s="27" t="s">
        <v>365</v>
      </c>
      <c r="AA153" s="27" t="s">
        <v>365</v>
      </c>
      <c r="AB153" s="27" t="s">
        <v>365</v>
      </c>
      <c r="AC153" s="27" t="s">
        <v>365</v>
      </c>
      <c r="AD153" s="27" t="s">
        <v>365</v>
      </c>
      <c r="AE153" s="27" t="s">
        <v>365</v>
      </c>
      <c r="AF153" s="27" t="s">
        <v>365</v>
      </c>
      <c r="AG153" s="52">
        <f t="shared" si="26"/>
        <v>-0.60653188180404216</v>
      </c>
      <c r="AH153" s="82"/>
    </row>
    <row r="154" spans="1:34" ht="15" customHeight="1">
      <c r="A154" s="32" t="s">
        <v>141</v>
      </c>
      <c r="B154" s="54"/>
      <c r="C154" s="55"/>
      <c r="D154" s="55"/>
      <c r="E154" s="56"/>
      <c r="F154" s="55"/>
      <c r="G154" s="55"/>
      <c r="H154" s="56"/>
      <c r="I154" s="56"/>
      <c r="J154" s="56"/>
      <c r="K154" s="56"/>
      <c r="L154" s="55"/>
      <c r="M154" s="55"/>
      <c r="N154" s="56"/>
      <c r="O154" s="55"/>
      <c r="P154" s="55"/>
      <c r="Q154" s="56"/>
      <c r="R154" s="56"/>
      <c r="S154" s="56"/>
      <c r="T154" s="56"/>
      <c r="U154" s="56"/>
      <c r="V154" s="56"/>
      <c r="W154" s="56"/>
      <c r="X154" s="27"/>
      <c r="Y154" s="27"/>
      <c r="Z154" s="27"/>
      <c r="AA154" s="27"/>
      <c r="AB154" s="27"/>
      <c r="AC154" s="27"/>
      <c r="AD154" s="27"/>
      <c r="AE154" s="27"/>
      <c r="AF154" s="27"/>
      <c r="AG154" s="56"/>
      <c r="AH154" s="82"/>
    </row>
    <row r="155" spans="1:34" ht="15" customHeight="1">
      <c r="A155" s="33" t="s">
        <v>142</v>
      </c>
      <c r="B155" s="50">
        <f>'Расчет субсидий'!AT155</f>
        <v>102.93636363636369</v>
      </c>
      <c r="C155" s="52">
        <f>'Расчет субсидий'!D155-1</f>
        <v>2.4929735806632936E-2</v>
      </c>
      <c r="D155" s="52">
        <f>C155*'Расчет субсидий'!E155</f>
        <v>0.12464867903316468</v>
      </c>
      <c r="E155" s="53">
        <f t="shared" ref="E155:E166" si="33">$B155*D155/$AG155</f>
        <v>2.2061833424317885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2">
        <f>'Расчет субсидий'!P155-1</f>
        <v>0.20456120737842376</v>
      </c>
      <c r="M155" s="52">
        <f>L155*'Расчет субсидий'!Q155</f>
        <v>4.0912241475684752</v>
      </c>
      <c r="N155" s="53">
        <f t="shared" ref="N155:N166" si="34">$B155*M155/$AG155</f>
        <v>72.411441778045329</v>
      </c>
      <c r="O155" s="27" t="s">
        <v>365</v>
      </c>
      <c r="P155" s="27" t="s">
        <v>365</v>
      </c>
      <c r="Q155" s="27" t="s">
        <v>365</v>
      </c>
      <c r="R155" s="58" t="s">
        <v>380</v>
      </c>
      <c r="S155" s="58" t="s">
        <v>380</v>
      </c>
      <c r="T155" s="59" t="s">
        <v>380</v>
      </c>
      <c r="U155" s="52">
        <f>'Расчет субсидий'!AB155-1</f>
        <v>8.0000000000000071E-2</v>
      </c>
      <c r="V155" s="52">
        <f>U155*'Расчет субсидий'!AC155</f>
        <v>1.6000000000000014</v>
      </c>
      <c r="W155" s="53">
        <f t="shared" si="25"/>
        <v>28.318738515886583</v>
      </c>
      <c r="X155" s="27" t="s">
        <v>365</v>
      </c>
      <c r="Y155" s="27" t="s">
        <v>365</v>
      </c>
      <c r="Z155" s="27" t="s">
        <v>365</v>
      </c>
      <c r="AA155" s="27" t="s">
        <v>365</v>
      </c>
      <c r="AB155" s="27" t="s">
        <v>365</v>
      </c>
      <c r="AC155" s="27" t="s">
        <v>365</v>
      </c>
      <c r="AD155" s="27" t="s">
        <v>365</v>
      </c>
      <c r="AE155" s="27" t="s">
        <v>365</v>
      </c>
      <c r="AF155" s="27" t="s">
        <v>365</v>
      </c>
      <c r="AG155" s="52">
        <f t="shared" si="26"/>
        <v>5.8158728266016411</v>
      </c>
      <c r="AH155" s="82"/>
    </row>
    <row r="156" spans="1:34" ht="15" customHeight="1">
      <c r="A156" s="33" t="s">
        <v>143</v>
      </c>
      <c r="B156" s="50">
        <f>'Расчет субсидий'!AT156</f>
        <v>-27.24545454545455</v>
      </c>
      <c r="C156" s="52">
        <f>'Расчет субсидий'!D156-1</f>
        <v>-0.16111560226354082</v>
      </c>
      <c r="D156" s="52">
        <f>C156*'Расчет субсидий'!E156</f>
        <v>-0.80557801131770412</v>
      </c>
      <c r="E156" s="53">
        <f t="shared" si="33"/>
        <v>-7.7536631276669796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2">
        <f>'Расчет субсидий'!P156-1</f>
        <v>-0.18125638881144868</v>
      </c>
      <c r="M156" s="52">
        <f>L156*'Расчет субсидий'!Q156</f>
        <v>-3.6251277762289735</v>
      </c>
      <c r="N156" s="53">
        <f t="shared" si="34"/>
        <v>-34.891741304670163</v>
      </c>
      <c r="O156" s="27" t="s">
        <v>365</v>
      </c>
      <c r="P156" s="27" t="s">
        <v>365</v>
      </c>
      <c r="Q156" s="27" t="s">
        <v>365</v>
      </c>
      <c r="R156" s="58" t="s">
        <v>380</v>
      </c>
      <c r="S156" s="58" t="s">
        <v>380</v>
      </c>
      <c r="T156" s="59" t="s">
        <v>380</v>
      </c>
      <c r="U156" s="52">
        <f>'Расчет субсидий'!AB156-1</f>
        <v>8.0000000000000071E-2</v>
      </c>
      <c r="V156" s="52">
        <f>U156*'Расчет субсидий'!AC156</f>
        <v>1.6000000000000014</v>
      </c>
      <c r="W156" s="53">
        <f t="shared" si="25"/>
        <v>15.399949886882586</v>
      </c>
      <c r="X156" s="27" t="s">
        <v>365</v>
      </c>
      <c r="Y156" s="27" t="s">
        <v>365</v>
      </c>
      <c r="Z156" s="27" t="s">
        <v>365</v>
      </c>
      <c r="AA156" s="27" t="s">
        <v>365</v>
      </c>
      <c r="AB156" s="27" t="s">
        <v>365</v>
      </c>
      <c r="AC156" s="27" t="s">
        <v>365</v>
      </c>
      <c r="AD156" s="27" t="s">
        <v>365</v>
      </c>
      <c r="AE156" s="27" t="s">
        <v>365</v>
      </c>
      <c r="AF156" s="27" t="s">
        <v>365</v>
      </c>
      <c r="AG156" s="52">
        <f t="shared" si="26"/>
        <v>-2.8307057875466759</v>
      </c>
      <c r="AH156" s="82"/>
    </row>
    <row r="157" spans="1:34" ht="15" customHeight="1">
      <c r="A157" s="33" t="s">
        <v>144</v>
      </c>
      <c r="B157" s="50">
        <f>'Расчет субсидий'!AT157</f>
        <v>-52.063636363636306</v>
      </c>
      <c r="C157" s="52">
        <f>'Расчет субсидий'!D157-1</f>
        <v>0.12065962307253009</v>
      </c>
      <c r="D157" s="52">
        <f>C157*'Расчет субсидий'!E157</f>
        <v>0.60329811536265043</v>
      </c>
      <c r="E157" s="53">
        <f t="shared" si="33"/>
        <v>16.706296231386347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2">
        <f>'Расчет субсидий'!P157-1</f>
        <v>-0.33017106147755282</v>
      </c>
      <c r="M157" s="52">
        <f>L157*'Расчет субсидий'!Q157</f>
        <v>-6.6034212295510564</v>
      </c>
      <c r="N157" s="53">
        <f t="shared" si="34"/>
        <v>-182.85936652593617</v>
      </c>
      <c r="O157" s="27" t="s">
        <v>365</v>
      </c>
      <c r="P157" s="27" t="s">
        <v>365</v>
      </c>
      <c r="Q157" s="27" t="s">
        <v>365</v>
      </c>
      <c r="R157" s="58" t="s">
        <v>380</v>
      </c>
      <c r="S157" s="58" t="s">
        <v>380</v>
      </c>
      <c r="T157" s="59" t="s">
        <v>380</v>
      </c>
      <c r="U157" s="52">
        <f>'Расчет субсидий'!AB157-1</f>
        <v>0.20599999999999996</v>
      </c>
      <c r="V157" s="52">
        <f>U157*'Расчет субсидий'!AC157</f>
        <v>4.1199999999999992</v>
      </c>
      <c r="W157" s="53">
        <f t="shared" si="25"/>
        <v>114.08943393091349</v>
      </c>
      <c r="X157" s="27" t="s">
        <v>365</v>
      </c>
      <c r="Y157" s="27" t="s">
        <v>365</v>
      </c>
      <c r="Z157" s="27" t="s">
        <v>365</v>
      </c>
      <c r="AA157" s="27" t="s">
        <v>365</v>
      </c>
      <c r="AB157" s="27" t="s">
        <v>365</v>
      </c>
      <c r="AC157" s="27" t="s">
        <v>365</v>
      </c>
      <c r="AD157" s="27" t="s">
        <v>365</v>
      </c>
      <c r="AE157" s="27" t="s">
        <v>365</v>
      </c>
      <c r="AF157" s="27" t="s">
        <v>365</v>
      </c>
      <c r="AG157" s="52">
        <f t="shared" si="26"/>
        <v>-1.8801231141884065</v>
      </c>
      <c r="AH157" s="82"/>
    </row>
    <row r="158" spans="1:34" ht="15" customHeight="1">
      <c r="A158" s="33" t="s">
        <v>145</v>
      </c>
      <c r="B158" s="50">
        <f>'Расчет субсидий'!AT158</f>
        <v>64.409090909090992</v>
      </c>
      <c r="C158" s="52">
        <f>'Расчет субсидий'!D158-1</f>
        <v>-1.0620101377754931E-2</v>
      </c>
      <c r="D158" s="52">
        <f>C158*'Расчет субсидий'!E158</f>
        <v>-5.3100506888774657E-2</v>
      </c>
      <c r="E158" s="53">
        <f t="shared" si="33"/>
        <v>-2.9337950406288327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2">
        <f>'Расчет субсидий'!P158-1</f>
        <v>-8.7056046353589212E-2</v>
      </c>
      <c r="M158" s="52">
        <f>L158*'Расчет субсидий'!Q158</f>
        <v>-1.7411209270717842</v>
      </c>
      <c r="N158" s="53">
        <f t="shared" si="34"/>
        <v>-96.196670055858121</v>
      </c>
      <c r="O158" s="27" t="s">
        <v>365</v>
      </c>
      <c r="P158" s="27" t="s">
        <v>365</v>
      </c>
      <c r="Q158" s="27" t="s">
        <v>365</v>
      </c>
      <c r="R158" s="58" t="s">
        <v>380</v>
      </c>
      <c r="S158" s="58" t="s">
        <v>380</v>
      </c>
      <c r="T158" s="59" t="s">
        <v>380</v>
      </c>
      <c r="U158" s="52">
        <f>'Расчет субсидий'!AB158-1</f>
        <v>0.14799999999999991</v>
      </c>
      <c r="V158" s="52">
        <f>U158*'Расчет субсидий'!AC158</f>
        <v>2.9599999999999982</v>
      </c>
      <c r="W158" s="53">
        <f t="shared" si="25"/>
        <v>163.53955600557794</v>
      </c>
      <c r="X158" s="27" t="s">
        <v>365</v>
      </c>
      <c r="Y158" s="27" t="s">
        <v>365</v>
      </c>
      <c r="Z158" s="27" t="s">
        <v>365</v>
      </c>
      <c r="AA158" s="27" t="s">
        <v>365</v>
      </c>
      <c r="AB158" s="27" t="s">
        <v>365</v>
      </c>
      <c r="AC158" s="27" t="s">
        <v>365</v>
      </c>
      <c r="AD158" s="27" t="s">
        <v>365</v>
      </c>
      <c r="AE158" s="27" t="s">
        <v>365</v>
      </c>
      <c r="AF158" s="27" t="s">
        <v>365</v>
      </c>
      <c r="AG158" s="52">
        <f t="shared" si="26"/>
        <v>1.1657785660394393</v>
      </c>
      <c r="AH158" s="82"/>
    </row>
    <row r="159" spans="1:34" ht="15" customHeight="1">
      <c r="A159" s="33" t="s">
        <v>146</v>
      </c>
      <c r="B159" s="50">
        <f>'Расчет субсидий'!AT159</f>
        <v>-212.78181818181827</v>
      </c>
      <c r="C159" s="52">
        <f>'Расчет субсидий'!D159-1</f>
        <v>-5.8717253839205563E-3</v>
      </c>
      <c r="D159" s="52">
        <f>C159*'Расчет субсидий'!E159</f>
        <v>-2.9358626919602782E-2</v>
      </c>
      <c r="E159" s="53">
        <f t="shared" si="33"/>
        <v>-0.60041865285515217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2">
        <f>'Расчет субсидий'!P159-1</f>
        <v>-7.259707192870779E-2</v>
      </c>
      <c r="M159" s="52">
        <f>L159*'Расчет субсидий'!Q159</f>
        <v>-1.4519414385741558</v>
      </c>
      <c r="N159" s="53">
        <f t="shared" si="34"/>
        <v>-29.693920119649153</v>
      </c>
      <c r="O159" s="27" t="s">
        <v>365</v>
      </c>
      <c r="P159" s="27" t="s">
        <v>365</v>
      </c>
      <c r="Q159" s="27" t="s">
        <v>365</v>
      </c>
      <c r="R159" s="58" t="s">
        <v>380</v>
      </c>
      <c r="S159" s="58" t="s">
        <v>380</v>
      </c>
      <c r="T159" s="59" t="s">
        <v>380</v>
      </c>
      <c r="U159" s="52">
        <f>'Расчет субсидий'!AB159-1</f>
        <v>-0.44615384615384612</v>
      </c>
      <c r="V159" s="52">
        <f>U159*'Расчет субсидий'!AC159</f>
        <v>-8.9230769230769234</v>
      </c>
      <c r="W159" s="53">
        <f t="shared" si="25"/>
        <v>-182.48747940931395</v>
      </c>
      <c r="X159" s="27" t="s">
        <v>365</v>
      </c>
      <c r="Y159" s="27" t="s">
        <v>365</v>
      </c>
      <c r="Z159" s="27" t="s">
        <v>365</v>
      </c>
      <c r="AA159" s="27" t="s">
        <v>365</v>
      </c>
      <c r="AB159" s="27" t="s">
        <v>365</v>
      </c>
      <c r="AC159" s="27" t="s">
        <v>365</v>
      </c>
      <c r="AD159" s="27" t="s">
        <v>365</v>
      </c>
      <c r="AE159" s="27" t="s">
        <v>365</v>
      </c>
      <c r="AF159" s="27" t="s">
        <v>365</v>
      </c>
      <c r="AG159" s="52">
        <f t="shared" si="26"/>
        <v>-10.404376988570682</v>
      </c>
      <c r="AH159" s="82"/>
    </row>
    <row r="160" spans="1:34" ht="15" customHeight="1">
      <c r="A160" s="33" t="s">
        <v>147</v>
      </c>
      <c r="B160" s="50">
        <f>'Расчет субсидий'!AT160</f>
        <v>67.781818181818153</v>
      </c>
      <c r="C160" s="52">
        <f>'Расчет субсидий'!D160-1</f>
        <v>-1</v>
      </c>
      <c r="D160" s="52">
        <f>C160*'Расчет субсидий'!E160</f>
        <v>0</v>
      </c>
      <c r="E160" s="53">
        <f t="shared" si="33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2">
        <f>'Расчет субсидий'!P160-1</f>
        <v>9.2703718243508648E-2</v>
      </c>
      <c r="M160" s="52">
        <f>L160*'Расчет субсидий'!Q160</f>
        <v>1.854074364870173</v>
      </c>
      <c r="N160" s="53">
        <f t="shared" si="34"/>
        <v>21.319204969742955</v>
      </c>
      <c r="O160" s="27" t="s">
        <v>365</v>
      </c>
      <c r="P160" s="27" t="s">
        <v>365</v>
      </c>
      <c r="Q160" s="27" t="s">
        <v>365</v>
      </c>
      <c r="R160" s="58" t="s">
        <v>380</v>
      </c>
      <c r="S160" s="58" t="s">
        <v>380</v>
      </c>
      <c r="T160" s="59" t="s">
        <v>380</v>
      </c>
      <c r="U160" s="52">
        <f>'Расчет субсидий'!AB160-1</f>
        <v>0.20203647416413362</v>
      </c>
      <c r="V160" s="52">
        <f>U160*'Расчет субсидий'!AC160</f>
        <v>4.0407294832826723</v>
      </c>
      <c r="W160" s="53">
        <f t="shared" si="25"/>
        <v>46.462613212075198</v>
      </c>
      <c r="X160" s="27" t="s">
        <v>365</v>
      </c>
      <c r="Y160" s="27" t="s">
        <v>365</v>
      </c>
      <c r="Z160" s="27" t="s">
        <v>365</v>
      </c>
      <c r="AA160" s="27" t="s">
        <v>365</v>
      </c>
      <c r="AB160" s="27" t="s">
        <v>365</v>
      </c>
      <c r="AC160" s="27" t="s">
        <v>365</v>
      </c>
      <c r="AD160" s="27" t="s">
        <v>365</v>
      </c>
      <c r="AE160" s="27" t="s">
        <v>365</v>
      </c>
      <c r="AF160" s="27" t="s">
        <v>365</v>
      </c>
      <c r="AG160" s="52">
        <f t="shared" si="26"/>
        <v>5.8948038481528453</v>
      </c>
      <c r="AH160" s="82"/>
    </row>
    <row r="161" spans="1:34" ht="15" customHeight="1">
      <c r="A161" s="33" t="s">
        <v>148</v>
      </c>
      <c r="B161" s="50">
        <f>'Расчет субсидий'!AT161</f>
        <v>45.381818181818289</v>
      </c>
      <c r="C161" s="52">
        <f>'Расчет субсидий'!D161-1</f>
        <v>-1.5275456538738741E-2</v>
      </c>
      <c r="D161" s="52">
        <f>C161*'Расчет субсидий'!E161</f>
        <v>-7.6377282693693704E-2</v>
      </c>
      <c r="E161" s="53">
        <f t="shared" si="33"/>
        <v>-2.4275623352183171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2">
        <f>'Расчет субсидий'!P161-1</f>
        <v>-0.13336119569327509</v>
      </c>
      <c r="M161" s="52">
        <f>L161*'Расчет субсидий'!Q161</f>
        <v>-2.6672239138655018</v>
      </c>
      <c r="N161" s="53">
        <f t="shared" si="34"/>
        <v>-84.774583286243185</v>
      </c>
      <c r="O161" s="27" t="s">
        <v>365</v>
      </c>
      <c r="P161" s="27" t="s">
        <v>365</v>
      </c>
      <c r="Q161" s="27" t="s">
        <v>365</v>
      </c>
      <c r="R161" s="58" t="s">
        <v>380</v>
      </c>
      <c r="S161" s="58" t="s">
        <v>380</v>
      </c>
      <c r="T161" s="59" t="s">
        <v>380</v>
      </c>
      <c r="U161" s="52">
        <f>'Расчет субсидий'!AB161-1</f>
        <v>0.20857142857142863</v>
      </c>
      <c r="V161" s="52">
        <f>U161*'Расчет субсидий'!AC161</f>
        <v>4.1714285714285726</v>
      </c>
      <c r="W161" s="53">
        <f t="shared" si="25"/>
        <v>132.58396380327977</v>
      </c>
      <c r="X161" s="27" t="s">
        <v>365</v>
      </c>
      <c r="Y161" s="27" t="s">
        <v>365</v>
      </c>
      <c r="Z161" s="27" t="s">
        <v>365</v>
      </c>
      <c r="AA161" s="27" t="s">
        <v>365</v>
      </c>
      <c r="AB161" s="27" t="s">
        <v>365</v>
      </c>
      <c r="AC161" s="27" t="s">
        <v>365</v>
      </c>
      <c r="AD161" s="27" t="s">
        <v>365</v>
      </c>
      <c r="AE161" s="27" t="s">
        <v>365</v>
      </c>
      <c r="AF161" s="27" t="s">
        <v>365</v>
      </c>
      <c r="AG161" s="52">
        <f t="shared" si="26"/>
        <v>1.4278273748693771</v>
      </c>
      <c r="AH161" s="82"/>
    </row>
    <row r="162" spans="1:34" ht="15" customHeight="1">
      <c r="A162" s="33" t="s">
        <v>149</v>
      </c>
      <c r="B162" s="50">
        <f>'Расчет субсидий'!AT162</f>
        <v>25.336363636363785</v>
      </c>
      <c r="C162" s="52">
        <f>'Расчет субсидий'!D162-1</f>
        <v>1.8854415274462966E-2</v>
      </c>
      <c r="D162" s="52">
        <f>C162*'Расчет субсидий'!E162</f>
        <v>9.4272076372314828E-2</v>
      </c>
      <c r="E162" s="53">
        <f t="shared" si="33"/>
        <v>2.2474491592915347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2">
        <f>'Расчет субсидий'!P162-1</f>
        <v>3.7449065390336989E-2</v>
      </c>
      <c r="M162" s="52">
        <f>L162*'Расчет субсидий'!Q162</f>
        <v>0.74898130780673977</v>
      </c>
      <c r="N162" s="53">
        <f t="shared" si="34"/>
        <v>17.855737089181911</v>
      </c>
      <c r="O162" s="27" t="s">
        <v>365</v>
      </c>
      <c r="P162" s="27" t="s">
        <v>365</v>
      </c>
      <c r="Q162" s="27" t="s">
        <v>365</v>
      </c>
      <c r="R162" s="58" t="s">
        <v>380</v>
      </c>
      <c r="S162" s="58" t="s">
        <v>380</v>
      </c>
      <c r="T162" s="59" t="s">
        <v>380</v>
      </c>
      <c r="U162" s="52">
        <f>'Расчет субсидий'!AB162-1</f>
        <v>1.0975609756097571E-2</v>
      </c>
      <c r="V162" s="52">
        <f>U162*'Расчет субсидий'!AC162</f>
        <v>0.21951219512195141</v>
      </c>
      <c r="W162" s="53">
        <f t="shared" si="25"/>
        <v>5.2331773878903389</v>
      </c>
      <c r="X162" s="27" t="s">
        <v>365</v>
      </c>
      <c r="Y162" s="27" t="s">
        <v>365</v>
      </c>
      <c r="Z162" s="27" t="s">
        <v>365</v>
      </c>
      <c r="AA162" s="27" t="s">
        <v>365</v>
      </c>
      <c r="AB162" s="27" t="s">
        <v>365</v>
      </c>
      <c r="AC162" s="27" t="s">
        <v>365</v>
      </c>
      <c r="AD162" s="27" t="s">
        <v>365</v>
      </c>
      <c r="AE162" s="27" t="s">
        <v>365</v>
      </c>
      <c r="AF162" s="27" t="s">
        <v>365</v>
      </c>
      <c r="AG162" s="52">
        <f t="shared" si="26"/>
        <v>1.062765579301006</v>
      </c>
      <c r="AH162" s="82"/>
    </row>
    <row r="163" spans="1:34" ht="15" customHeight="1">
      <c r="A163" s="33" t="s">
        <v>150</v>
      </c>
      <c r="B163" s="50">
        <f>'Расчет субсидий'!AT163</f>
        <v>281.14545454545441</v>
      </c>
      <c r="C163" s="52">
        <f>'Расчет субсидий'!D163-1</f>
        <v>1.238711056484787E-2</v>
      </c>
      <c r="D163" s="52">
        <f>C163*'Расчет субсидий'!E163</f>
        <v>6.1935552824239348E-2</v>
      </c>
      <c r="E163" s="53">
        <f t="shared" si="33"/>
        <v>2.2701306047953258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2">
        <f>'Расчет субсидий'!P163-1</f>
        <v>0.18042519053349393</v>
      </c>
      <c r="M163" s="52">
        <f>L163*'Расчет субсидий'!Q163</f>
        <v>3.6085038106698786</v>
      </c>
      <c r="N163" s="53">
        <f t="shared" si="34"/>
        <v>132.26288560576606</v>
      </c>
      <c r="O163" s="27" t="s">
        <v>365</v>
      </c>
      <c r="P163" s="27" t="s">
        <v>365</v>
      </c>
      <c r="Q163" s="27" t="s">
        <v>365</v>
      </c>
      <c r="R163" s="58" t="s">
        <v>380</v>
      </c>
      <c r="S163" s="58" t="s">
        <v>380</v>
      </c>
      <c r="T163" s="59" t="s">
        <v>380</v>
      </c>
      <c r="U163" s="52">
        <f>'Расчет субсидий'!AB163-1</f>
        <v>0.19999999999999996</v>
      </c>
      <c r="V163" s="52">
        <f>U163*'Расчет субсидий'!AC163</f>
        <v>3.9999999999999991</v>
      </c>
      <c r="W163" s="53">
        <f t="shared" si="25"/>
        <v>146.61243833489306</v>
      </c>
      <c r="X163" s="27" t="s">
        <v>365</v>
      </c>
      <c r="Y163" s="27" t="s">
        <v>365</v>
      </c>
      <c r="Z163" s="27" t="s">
        <v>365</v>
      </c>
      <c r="AA163" s="27" t="s">
        <v>365</v>
      </c>
      <c r="AB163" s="27" t="s">
        <v>365</v>
      </c>
      <c r="AC163" s="27" t="s">
        <v>365</v>
      </c>
      <c r="AD163" s="27" t="s">
        <v>365</v>
      </c>
      <c r="AE163" s="27" t="s">
        <v>365</v>
      </c>
      <c r="AF163" s="27" t="s">
        <v>365</v>
      </c>
      <c r="AG163" s="52">
        <f t="shared" si="26"/>
        <v>7.6704393634941166</v>
      </c>
      <c r="AH163" s="82"/>
    </row>
    <row r="164" spans="1:34" ht="15" customHeight="1">
      <c r="A164" s="33" t="s">
        <v>151</v>
      </c>
      <c r="B164" s="50">
        <f>'Расчет субсидий'!AT164</f>
        <v>-36.727272727272748</v>
      </c>
      <c r="C164" s="52">
        <f>'Расчет субсидий'!D164-1</f>
        <v>3.4518828451882921E-2</v>
      </c>
      <c r="D164" s="52">
        <f>C164*'Расчет субсидий'!E164</f>
        <v>0.17259414225941461</v>
      </c>
      <c r="E164" s="53">
        <f t="shared" si="33"/>
        <v>4.7558544421066911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2">
        <f>'Расчет субсидий'!P164-1</f>
        <v>-0.10546163849154755</v>
      </c>
      <c r="M164" s="52">
        <f>L164*'Расчет субсидий'!Q164</f>
        <v>-2.109232769830951</v>
      </c>
      <c r="N164" s="53">
        <f t="shared" si="34"/>
        <v>-58.120188243470636</v>
      </c>
      <c r="O164" s="27" t="s">
        <v>365</v>
      </c>
      <c r="P164" s="27" t="s">
        <v>365</v>
      </c>
      <c r="Q164" s="27" t="s">
        <v>365</v>
      </c>
      <c r="R164" s="58" t="s">
        <v>380</v>
      </c>
      <c r="S164" s="58" t="s">
        <v>380</v>
      </c>
      <c r="T164" s="59" t="s">
        <v>380</v>
      </c>
      <c r="U164" s="52">
        <f>'Расчет субсидий'!AB164-1</f>
        <v>3.0188679245283012E-2</v>
      </c>
      <c r="V164" s="52">
        <f>U164*'Расчет субсидий'!AC164</f>
        <v>0.60377358490566024</v>
      </c>
      <c r="W164" s="53">
        <f t="shared" si="25"/>
        <v>16.637061074091196</v>
      </c>
      <c r="X164" s="27" t="s">
        <v>365</v>
      </c>
      <c r="Y164" s="27" t="s">
        <v>365</v>
      </c>
      <c r="Z164" s="27" t="s">
        <v>365</v>
      </c>
      <c r="AA164" s="27" t="s">
        <v>365</v>
      </c>
      <c r="AB164" s="27" t="s">
        <v>365</v>
      </c>
      <c r="AC164" s="27" t="s">
        <v>365</v>
      </c>
      <c r="AD164" s="27" t="s">
        <v>365</v>
      </c>
      <c r="AE164" s="27" t="s">
        <v>365</v>
      </c>
      <c r="AF164" s="27" t="s">
        <v>365</v>
      </c>
      <c r="AG164" s="52">
        <f t="shared" si="26"/>
        <v>-1.3328650426658761</v>
      </c>
      <c r="AH164" s="82"/>
    </row>
    <row r="165" spans="1:34" ht="15" customHeight="1">
      <c r="A165" s="33" t="s">
        <v>152</v>
      </c>
      <c r="B165" s="50">
        <f>'Расчет субсидий'!AT165</f>
        <v>145.24545454545455</v>
      </c>
      <c r="C165" s="52">
        <f>'Расчет субсидий'!D165-1</f>
        <v>4.0822991508817852E-2</v>
      </c>
      <c r="D165" s="52">
        <f>C165*'Расчет субсидий'!E165</f>
        <v>0.20411495754408926</v>
      </c>
      <c r="E165" s="53">
        <f t="shared" si="33"/>
        <v>3.7544931039603515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2">
        <f>'Расчет субсидий'!P165-1</f>
        <v>0.22145356662180338</v>
      </c>
      <c r="M165" s="52">
        <f>L165*'Расчет субсидий'!Q165</f>
        <v>4.4290713324360675</v>
      </c>
      <c r="N165" s="53">
        <f t="shared" si="34"/>
        <v>81.468393961220698</v>
      </c>
      <c r="O165" s="27" t="s">
        <v>365</v>
      </c>
      <c r="P165" s="27" t="s">
        <v>365</v>
      </c>
      <c r="Q165" s="27" t="s">
        <v>365</v>
      </c>
      <c r="R165" s="58" t="s">
        <v>380</v>
      </c>
      <c r="S165" s="58" t="s">
        <v>380</v>
      </c>
      <c r="T165" s="59" t="s">
        <v>380</v>
      </c>
      <c r="U165" s="52">
        <f>'Расчет субсидий'!AB165-1</f>
        <v>0.16315789473684217</v>
      </c>
      <c r="V165" s="52">
        <f>U165*'Расчет субсидий'!AC165</f>
        <v>3.2631578947368434</v>
      </c>
      <c r="W165" s="53">
        <f t="shared" si="25"/>
        <v>60.022567480273494</v>
      </c>
      <c r="X165" s="27" t="s">
        <v>365</v>
      </c>
      <c r="Y165" s="27" t="s">
        <v>365</v>
      </c>
      <c r="Z165" s="27" t="s">
        <v>365</v>
      </c>
      <c r="AA165" s="27" t="s">
        <v>365</v>
      </c>
      <c r="AB165" s="27" t="s">
        <v>365</v>
      </c>
      <c r="AC165" s="27" t="s">
        <v>365</v>
      </c>
      <c r="AD165" s="27" t="s">
        <v>365</v>
      </c>
      <c r="AE165" s="27" t="s">
        <v>365</v>
      </c>
      <c r="AF165" s="27" t="s">
        <v>365</v>
      </c>
      <c r="AG165" s="52">
        <f t="shared" si="26"/>
        <v>7.8963441847169999</v>
      </c>
      <c r="AH165" s="82"/>
    </row>
    <row r="166" spans="1:34" ht="15" customHeight="1">
      <c r="A166" s="33" t="s">
        <v>153</v>
      </c>
      <c r="B166" s="50">
        <f>'Расчет субсидий'!AT166</f>
        <v>-16.354545454545473</v>
      </c>
      <c r="C166" s="52">
        <f>'Расчет субсидий'!D166-1</f>
        <v>-0.11101653056021177</v>
      </c>
      <c r="D166" s="52">
        <f>C166*'Расчет субсидий'!E166</f>
        <v>-0.55508265280105884</v>
      </c>
      <c r="E166" s="53">
        <f t="shared" si="33"/>
        <v>-11.255135518730347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2">
        <f>'Расчет субсидий'!P166-1</f>
        <v>-0.21343182039070863</v>
      </c>
      <c r="M166" s="52">
        <f>L166*'Расчет субсидий'!Q166</f>
        <v>-4.2686364078141725</v>
      </c>
      <c r="N166" s="53">
        <f t="shared" si="34"/>
        <v>-86.553022343059538</v>
      </c>
      <c r="O166" s="27" t="s">
        <v>365</v>
      </c>
      <c r="P166" s="27" t="s">
        <v>365</v>
      </c>
      <c r="Q166" s="27" t="s">
        <v>365</v>
      </c>
      <c r="R166" s="58" t="s">
        <v>380</v>
      </c>
      <c r="S166" s="58" t="s">
        <v>380</v>
      </c>
      <c r="T166" s="59" t="s">
        <v>380</v>
      </c>
      <c r="U166" s="52">
        <f>'Расчет субсидий'!AB166-1</f>
        <v>0.20085714285714285</v>
      </c>
      <c r="V166" s="52">
        <f>U166*'Расчет субсидий'!AC166</f>
        <v>4.0171428571428569</v>
      </c>
      <c r="W166" s="53">
        <f t="shared" si="25"/>
        <v>81.453612407244421</v>
      </c>
      <c r="X166" s="27" t="s">
        <v>365</v>
      </c>
      <c r="Y166" s="27" t="s">
        <v>365</v>
      </c>
      <c r="Z166" s="27" t="s">
        <v>365</v>
      </c>
      <c r="AA166" s="27" t="s">
        <v>365</v>
      </c>
      <c r="AB166" s="27" t="s">
        <v>365</v>
      </c>
      <c r="AC166" s="27" t="s">
        <v>365</v>
      </c>
      <c r="AD166" s="27" t="s">
        <v>365</v>
      </c>
      <c r="AE166" s="27" t="s">
        <v>365</v>
      </c>
      <c r="AF166" s="27" t="s">
        <v>365</v>
      </c>
      <c r="AG166" s="52">
        <f t="shared" si="26"/>
        <v>-0.80657620347237469</v>
      </c>
      <c r="AH166" s="82"/>
    </row>
    <row r="167" spans="1:34" ht="15" customHeight="1">
      <c r="A167" s="32" t="s">
        <v>154</v>
      </c>
      <c r="B167" s="54"/>
      <c r="C167" s="55"/>
      <c r="D167" s="55"/>
      <c r="E167" s="56"/>
      <c r="F167" s="55"/>
      <c r="G167" s="55"/>
      <c r="H167" s="56"/>
      <c r="I167" s="56"/>
      <c r="J167" s="56"/>
      <c r="K167" s="56"/>
      <c r="L167" s="55"/>
      <c r="M167" s="55"/>
      <c r="N167" s="56"/>
      <c r="O167" s="55"/>
      <c r="P167" s="55"/>
      <c r="Q167" s="56"/>
      <c r="R167" s="56"/>
      <c r="S167" s="56"/>
      <c r="T167" s="56"/>
      <c r="U167" s="56"/>
      <c r="V167" s="56"/>
      <c r="W167" s="56"/>
      <c r="X167" s="27"/>
      <c r="Y167" s="27"/>
      <c r="Z167" s="27"/>
      <c r="AA167" s="27"/>
      <c r="AB167" s="27"/>
      <c r="AC167" s="27"/>
      <c r="AD167" s="27"/>
      <c r="AE167" s="27"/>
      <c r="AF167" s="27"/>
      <c r="AG167" s="56"/>
      <c r="AH167" s="82"/>
    </row>
    <row r="168" spans="1:34" ht="15" customHeight="1">
      <c r="A168" s="33" t="s">
        <v>69</v>
      </c>
      <c r="B168" s="50">
        <f>'Расчет субсидий'!AT168</f>
        <v>-200.66363636363621</v>
      </c>
      <c r="C168" s="52">
        <f>'Расчет субсидий'!D168-1</f>
        <v>-1</v>
      </c>
      <c r="D168" s="52">
        <f>C168*'Расчет субсидий'!E168</f>
        <v>0</v>
      </c>
      <c r="E168" s="53">
        <f t="shared" ref="E168:E180" si="35">$B168*D168/$AG168</f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2">
        <f>'Расчет субсидий'!P168-1</f>
        <v>-0.41929940515532049</v>
      </c>
      <c r="M168" s="52">
        <f>L168*'Расчет субсидий'!Q168</f>
        <v>-8.3859881031064099</v>
      </c>
      <c r="N168" s="53">
        <f t="shared" ref="N168:N180" si="36">$B168*M168/$AG168</f>
        <v>-243.63163723852679</v>
      </c>
      <c r="O168" s="27" t="s">
        <v>365</v>
      </c>
      <c r="P168" s="27" t="s">
        <v>365</v>
      </c>
      <c r="Q168" s="27" t="s">
        <v>365</v>
      </c>
      <c r="R168" s="58" t="s">
        <v>380</v>
      </c>
      <c r="S168" s="58" t="s">
        <v>380</v>
      </c>
      <c r="T168" s="59" t="s">
        <v>380</v>
      </c>
      <c r="U168" s="52">
        <f>'Расчет субсидий'!AB168-1</f>
        <v>7.3949579831932732E-2</v>
      </c>
      <c r="V168" s="52">
        <f>U168*'Расчет субсидий'!AC168</f>
        <v>1.4789915966386546</v>
      </c>
      <c r="W168" s="53">
        <f t="shared" si="25"/>
        <v>42.968000874890585</v>
      </c>
      <c r="X168" s="27" t="s">
        <v>365</v>
      </c>
      <c r="Y168" s="27" t="s">
        <v>365</v>
      </c>
      <c r="Z168" s="27" t="s">
        <v>365</v>
      </c>
      <c r="AA168" s="27" t="s">
        <v>365</v>
      </c>
      <c r="AB168" s="27" t="s">
        <v>365</v>
      </c>
      <c r="AC168" s="27" t="s">
        <v>365</v>
      </c>
      <c r="AD168" s="27" t="s">
        <v>365</v>
      </c>
      <c r="AE168" s="27" t="s">
        <v>365</v>
      </c>
      <c r="AF168" s="27" t="s">
        <v>365</v>
      </c>
      <c r="AG168" s="52">
        <f t="shared" si="26"/>
        <v>-6.9069965064677552</v>
      </c>
      <c r="AH168" s="82"/>
    </row>
    <row r="169" spans="1:34" ht="15" customHeight="1">
      <c r="A169" s="33" t="s">
        <v>155</v>
      </c>
      <c r="B169" s="50">
        <f>'Расчет субсидий'!AT169</f>
        <v>-289</v>
      </c>
      <c r="C169" s="52">
        <f>'Расчет субсидий'!D169-1</f>
        <v>-1</v>
      </c>
      <c r="D169" s="52">
        <f>C169*'Расчет субсидий'!E169</f>
        <v>0</v>
      </c>
      <c r="E169" s="53">
        <f t="shared" si="35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2">
        <f>'Расчет субсидий'!P169-1</f>
        <v>-0.60582921058292105</v>
      </c>
      <c r="M169" s="52">
        <f>L169*'Расчет субсидий'!Q169</f>
        <v>-12.11658421165842</v>
      </c>
      <c r="N169" s="53">
        <f t="shared" si="36"/>
        <v>-289</v>
      </c>
      <c r="O169" s="27" t="s">
        <v>365</v>
      </c>
      <c r="P169" s="27" t="s">
        <v>365</v>
      </c>
      <c r="Q169" s="27" t="s">
        <v>365</v>
      </c>
      <c r="R169" s="58" t="s">
        <v>380</v>
      </c>
      <c r="S169" s="58" t="s">
        <v>380</v>
      </c>
      <c r="T169" s="59" t="s">
        <v>380</v>
      </c>
      <c r="U169" s="52">
        <f>'Расчет субсидий'!AB169-1</f>
        <v>0</v>
      </c>
      <c r="V169" s="52">
        <f>U169*'Расчет субсидий'!AC169</f>
        <v>0</v>
      </c>
      <c r="W169" s="53">
        <f t="shared" si="25"/>
        <v>0</v>
      </c>
      <c r="X169" s="27" t="s">
        <v>365</v>
      </c>
      <c r="Y169" s="27" t="s">
        <v>365</v>
      </c>
      <c r="Z169" s="27" t="s">
        <v>365</v>
      </c>
      <c r="AA169" s="27" t="s">
        <v>365</v>
      </c>
      <c r="AB169" s="27" t="s">
        <v>365</v>
      </c>
      <c r="AC169" s="27" t="s">
        <v>365</v>
      </c>
      <c r="AD169" s="27" t="s">
        <v>365</v>
      </c>
      <c r="AE169" s="27" t="s">
        <v>365</v>
      </c>
      <c r="AF169" s="27" t="s">
        <v>365</v>
      </c>
      <c r="AG169" s="52">
        <f t="shared" si="26"/>
        <v>-12.11658421165842</v>
      </c>
      <c r="AH169" s="82"/>
    </row>
    <row r="170" spans="1:34" ht="15" customHeight="1">
      <c r="A170" s="33" t="s">
        <v>156</v>
      </c>
      <c r="B170" s="50">
        <f>'Расчет субсидий'!AT170</f>
        <v>-142.0090909090909</v>
      </c>
      <c r="C170" s="52">
        <f>'Расчет субсидий'!D170-1</f>
        <v>-1</v>
      </c>
      <c r="D170" s="52">
        <f>C170*'Расчет субсидий'!E170</f>
        <v>0</v>
      </c>
      <c r="E170" s="53">
        <f t="shared" si="35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2">
        <f>'Расчет субсидий'!P170-1</f>
        <v>-0.34512055109070039</v>
      </c>
      <c r="M170" s="52">
        <f>L170*'Расчет субсидий'!Q170</f>
        <v>-6.9024110218140073</v>
      </c>
      <c r="N170" s="53">
        <f t="shared" si="36"/>
        <v>-244.2256655937031</v>
      </c>
      <c r="O170" s="27" t="s">
        <v>365</v>
      </c>
      <c r="P170" s="27" t="s">
        <v>365</v>
      </c>
      <c r="Q170" s="27" t="s">
        <v>365</v>
      </c>
      <c r="R170" s="58" t="s">
        <v>380</v>
      </c>
      <c r="S170" s="58" t="s">
        <v>380</v>
      </c>
      <c r="T170" s="59" t="s">
        <v>380</v>
      </c>
      <c r="U170" s="52">
        <f>'Расчет субсидий'!AB170-1</f>
        <v>0.14444444444444438</v>
      </c>
      <c r="V170" s="52">
        <f>U170*'Расчет субсидий'!AC170</f>
        <v>2.8888888888888875</v>
      </c>
      <c r="W170" s="53">
        <f t="shared" si="25"/>
        <v>102.21657468461221</v>
      </c>
      <c r="X170" s="27" t="s">
        <v>365</v>
      </c>
      <c r="Y170" s="27" t="s">
        <v>365</v>
      </c>
      <c r="Z170" s="27" t="s">
        <v>365</v>
      </c>
      <c r="AA170" s="27" t="s">
        <v>365</v>
      </c>
      <c r="AB170" s="27" t="s">
        <v>365</v>
      </c>
      <c r="AC170" s="27" t="s">
        <v>365</v>
      </c>
      <c r="AD170" s="27" t="s">
        <v>365</v>
      </c>
      <c r="AE170" s="27" t="s">
        <v>365</v>
      </c>
      <c r="AF170" s="27" t="s">
        <v>365</v>
      </c>
      <c r="AG170" s="52">
        <f t="shared" si="26"/>
        <v>-4.0135221329251198</v>
      </c>
      <c r="AH170" s="82"/>
    </row>
    <row r="171" spans="1:34" ht="15" customHeight="1">
      <c r="A171" s="33" t="s">
        <v>157</v>
      </c>
      <c r="B171" s="50">
        <f>'Расчет субсидий'!AT171</f>
        <v>-135.65454545454554</v>
      </c>
      <c r="C171" s="52">
        <f>'Расчет субсидий'!D171-1</f>
        <v>-1</v>
      </c>
      <c r="D171" s="52">
        <f>C171*'Расчет субсидий'!E171</f>
        <v>0</v>
      </c>
      <c r="E171" s="53">
        <f t="shared" si="35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2">
        <f>'Расчет субсидий'!P171-1</f>
        <v>-0.20956954980026032</v>
      </c>
      <c r="M171" s="52">
        <f>L171*'Расчет субсидий'!Q171</f>
        <v>-4.1913909960052065</v>
      </c>
      <c r="N171" s="53">
        <f t="shared" si="36"/>
        <v>-157.06827135142379</v>
      </c>
      <c r="O171" s="27" t="s">
        <v>365</v>
      </c>
      <c r="P171" s="27" t="s">
        <v>365</v>
      </c>
      <c r="Q171" s="27" t="s">
        <v>365</v>
      </c>
      <c r="R171" s="58" t="s">
        <v>380</v>
      </c>
      <c r="S171" s="58" t="s">
        <v>380</v>
      </c>
      <c r="T171" s="59" t="s">
        <v>380</v>
      </c>
      <c r="U171" s="52">
        <f>'Расчет субсидий'!AB171-1</f>
        <v>2.857142857142847E-2</v>
      </c>
      <c r="V171" s="52">
        <f>U171*'Расчет субсидий'!AC171</f>
        <v>0.5714285714285694</v>
      </c>
      <c r="W171" s="53">
        <f t="shared" si="25"/>
        <v>21.413725896878244</v>
      </c>
      <c r="X171" s="27" t="s">
        <v>365</v>
      </c>
      <c r="Y171" s="27" t="s">
        <v>365</v>
      </c>
      <c r="Z171" s="27" t="s">
        <v>365</v>
      </c>
      <c r="AA171" s="27" t="s">
        <v>365</v>
      </c>
      <c r="AB171" s="27" t="s">
        <v>365</v>
      </c>
      <c r="AC171" s="27" t="s">
        <v>365</v>
      </c>
      <c r="AD171" s="27" t="s">
        <v>365</v>
      </c>
      <c r="AE171" s="27" t="s">
        <v>365</v>
      </c>
      <c r="AF171" s="27" t="s">
        <v>365</v>
      </c>
      <c r="AG171" s="52">
        <f t="shared" si="26"/>
        <v>-3.6199624245766371</v>
      </c>
      <c r="AH171" s="82"/>
    </row>
    <row r="172" spans="1:34" ht="15" customHeight="1">
      <c r="A172" s="33" t="s">
        <v>158</v>
      </c>
      <c r="B172" s="50">
        <f>'Расчет субсидий'!AT172</f>
        <v>-157.59999999999991</v>
      </c>
      <c r="C172" s="52">
        <f>'Расчет субсидий'!D172-1</f>
        <v>-0.12880348197421365</v>
      </c>
      <c r="D172" s="52">
        <f>C172*'Расчет субсидий'!E172</f>
        <v>-0.64401740987106826</v>
      </c>
      <c r="E172" s="53">
        <f t="shared" si="35"/>
        <v>-33.493579937438277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2">
        <f>'Расчет субсидий'!P172-1</f>
        <v>-7.2482095973827709E-2</v>
      </c>
      <c r="M172" s="52">
        <f>L172*'Расчет субсидий'!Q172</f>
        <v>-1.4496419194765542</v>
      </c>
      <c r="N172" s="53">
        <f t="shared" si="36"/>
        <v>-75.391902092165239</v>
      </c>
      <c r="O172" s="27" t="s">
        <v>365</v>
      </c>
      <c r="P172" s="27" t="s">
        <v>365</v>
      </c>
      <c r="Q172" s="27" t="s">
        <v>365</v>
      </c>
      <c r="R172" s="58" t="s">
        <v>380</v>
      </c>
      <c r="S172" s="58" t="s">
        <v>380</v>
      </c>
      <c r="T172" s="59" t="s">
        <v>380</v>
      </c>
      <c r="U172" s="52">
        <f>'Расчет субсидий'!AB172-1</f>
        <v>-4.6834345186470117E-2</v>
      </c>
      <c r="V172" s="52">
        <f>U172*'Расчет субсидий'!AC172</f>
        <v>-0.93668690372940233</v>
      </c>
      <c r="W172" s="53">
        <f t="shared" si="25"/>
        <v>-48.714517970396386</v>
      </c>
      <c r="X172" s="27" t="s">
        <v>365</v>
      </c>
      <c r="Y172" s="27" t="s">
        <v>365</v>
      </c>
      <c r="Z172" s="27" t="s">
        <v>365</v>
      </c>
      <c r="AA172" s="27" t="s">
        <v>365</v>
      </c>
      <c r="AB172" s="27" t="s">
        <v>365</v>
      </c>
      <c r="AC172" s="27" t="s">
        <v>365</v>
      </c>
      <c r="AD172" s="27" t="s">
        <v>365</v>
      </c>
      <c r="AE172" s="27" t="s">
        <v>365</v>
      </c>
      <c r="AF172" s="27" t="s">
        <v>365</v>
      </c>
      <c r="AG172" s="52">
        <f t="shared" si="26"/>
        <v>-3.030346233077025</v>
      </c>
      <c r="AH172" s="82"/>
    </row>
    <row r="173" spans="1:34" ht="15" customHeight="1">
      <c r="A173" s="33" t="s">
        <v>159</v>
      </c>
      <c r="B173" s="50">
        <f>'Расчет субсидий'!AT173</f>
        <v>95.045454545454504</v>
      </c>
      <c r="C173" s="52">
        <f>'Расчет субсидий'!D173-1</f>
        <v>-1</v>
      </c>
      <c r="D173" s="52">
        <f>C173*'Расчет субсидий'!E173</f>
        <v>0</v>
      </c>
      <c r="E173" s="53">
        <f t="shared" si="35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2">
        <f>'Расчет субсидий'!P173-1</f>
        <v>0.17564144917960567</v>
      </c>
      <c r="M173" s="52">
        <f>L173*'Расчет субсидий'!Q173</f>
        <v>3.5128289835921134</v>
      </c>
      <c r="N173" s="53">
        <f t="shared" si="36"/>
        <v>78.98494631659247</v>
      </c>
      <c r="O173" s="27" t="s">
        <v>365</v>
      </c>
      <c r="P173" s="27" t="s">
        <v>365</v>
      </c>
      <c r="Q173" s="27" t="s">
        <v>365</v>
      </c>
      <c r="R173" s="58" t="s">
        <v>380</v>
      </c>
      <c r="S173" s="58" t="s">
        <v>380</v>
      </c>
      <c r="T173" s="59" t="s">
        <v>380</v>
      </c>
      <c r="U173" s="52">
        <f>'Расчет субсидий'!AB173-1</f>
        <v>3.5714285714285809E-2</v>
      </c>
      <c r="V173" s="52">
        <f>U173*'Расчет субсидий'!AC173</f>
        <v>0.71428571428571619</v>
      </c>
      <c r="W173" s="53">
        <f t="shared" si="25"/>
        <v>16.060508228862034</v>
      </c>
      <c r="X173" s="27" t="s">
        <v>365</v>
      </c>
      <c r="Y173" s="27" t="s">
        <v>365</v>
      </c>
      <c r="Z173" s="27" t="s">
        <v>365</v>
      </c>
      <c r="AA173" s="27" t="s">
        <v>365</v>
      </c>
      <c r="AB173" s="27" t="s">
        <v>365</v>
      </c>
      <c r="AC173" s="27" t="s">
        <v>365</v>
      </c>
      <c r="AD173" s="27" t="s">
        <v>365</v>
      </c>
      <c r="AE173" s="27" t="s">
        <v>365</v>
      </c>
      <c r="AF173" s="27" t="s">
        <v>365</v>
      </c>
      <c r="AG173" s="52">
        <f t="shared" si="26"/>
        <v>4.2271146978778296</v>
      </c>
      <c r="AH173" s="82"/>
    </row>
    <row r="174" spans="1:34" ht="15" customHeight="1">
      <c r="A174" s="33" t="s">
        <v>160</v>
      </c>
      <c r="B174" s="50">
        <f>'Расчет субсидий'!AT174</f>
        <v>5.827272727272657</v>
      </c>
      <c r="C174" s="52">
        <f>'Расчет субсидий'!D174-1</f>
        <v>-0.30686744639376229</v>
      </c>
      <c r="D174" s="52">
        <f>C174*'Расчет субсидий'!E174</f>
        <v>-1.5343372319688116</v>
      </c>
      <c r="E174" s="53">
        <f t="shared" si="35"/>
        <v>-42.700019208035826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2">
        <f>'Расчет субсидий'!P174-1</f>
        <v>-5.656358631221492E-2</v>
      </c>
      <c r="M174" s="52">
        <f>L174*'Расчет субсидий'!Q174</f>
        <v>-1.1312717262442984</v>
      </c>
      <c r="N174" s="53">
        <f t="shared" si="36"/>
        <v>-31.482860112933302</v>
      </c>
      <c r="O174" s="27" t="s">
        <v>365</v>
      </c>
      <c r="P174" s="27" t="s">
        <v>365</v>
      </c>
      <c r="Q174" s="27" t="s">
        <v>365</v>
      </c>
      <c r="R174" s="58" t="s">
        <v>380</v>
      </c>
      <c r="S174" s="58" t="s">
        <v>380</v>
      </c>
      <c r="T174" s="59" t="s">
        <v>380</v>
      </c>
      <c r="U174" s="52">
        <f>'Расчет субсидий'!AB174-1</f>
        <v>0.14375000000000004</v>
      </c>
      <c r="V174" s="52">
        <f>U174*'Расчет субсидий'!AC174</f>
        <v>2.8750000000000009</v>
      </c>
      <c r="W174" s="53">
        <f t="shared" si="25"/>
        <v>80.010152048241778</v>
      </c>
      <c r="X174" s="27" t="s">
        <v>365</v>
      </c>
      <c r="Y174" s="27" t="s">
        <v>365</v>
      </c>
      <c r="Z174" s="27" t="s">
        <v>365</v>
      </c>
      <c r="AA174" s="27" t="s">
        <v>365</v>
      </c>
      <c r="AB174" s="27" t="s">
        <v>365</v>
      </c>
      <c r="AC174" s="27" t="s">
        <v>365</v>
      </c>
      <c r="AD174" s="27" t="s">
        <v>365</v>
      </c>
      <c r="AE174" s="27" t="s">
        <v>365</v>
      </c>
      <c r="AF174" s="27" t="s">
        <v>365</v>
      </c>
      <c r="AG174" s="52">
        <f t="shared" si="26"/>
        <v>0.20939104178689094</v>
      </c>
      <c r="AH174" s="82"/>
    </row>
    <row r="175" spans="1:34" ht="15" customHeight="1">
      <c r="A175" s="33" t="s">
        <v>161</v>
      </c>
      <c r="B175" s="50">
        <f>'Расчет субсидий'!AT175</f>
        <v>-188.01818181818186</v>
      </c>
      <c r="C175" s="52">
        <f>'Расчет субсидий'!D175-1</f>
        <v>-1</v>
      </c>
      <c r="D175" s="52">
        <f>C175*'Расчет субсидий'!E175</f>
        <v>0</v>
      </c>
      <c r="E175" s="53">
        <f t="shared" si="35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2">
        <f>'Расчет субсидий'!P175-1</f>
        <v>-0.25435838811088884</v>
      </c>
      <c r="M175" s="52">
        <f>L175*'Расчет субсидий'!Q175</f>
        <v>-5.0871677622177769</v>
      </c>
      <c r="N175" s="53">
        <f t="shared" si="36"/>
        <v>-81.376000235783025</v>
      </c>
      <c r="O175" s="27" t="s">
        <v>365</v>
      </c>
      <c r="P175" s="27" t="s">
        <v>365</v>
      </c>
      <c r="Q175" s="27" t="s">
        <v>365</v>
      </c>
      <c r="R175" s="58" t="s">
        <v>380</v>
      </c>
      <c r="S175" s="58" t="s">
        <v>380</v>
      </c>
      <c r="T175" s="59" t="s">
        <v>380</v>
      </c>
      <c r="U175" s="52">
        <f>'Расчет субсидий'!AB175-1</f>
        <v>-0.33333333333333337</v>
      </c>
      <c r="V175" s="52">
        <f>U175*'Расчет субсидий'!AC175</f>
        <v>-6.6666666666666679</v>
      </c>
      <c r="W175" s="53">
        <f t="shared" si="25"/>
        <v>-106.64218158239882</v>
      </c>
      <c r="X175" s="27" t="s">
        <v>365</v>
      </c>
      <c r="Y175" s="27" t="s">
        <v>365</v>
      </c>
      <c r="Z175" s="27" t="s">
        <v>365</v>
      </c>
      <c r="AA175" s="27" t="s">
        <v>365</v>
      </c>
      <c r="AB175" s="27" t="s">
        <v>365</v>
      </c>
      <c r="AC175" s="27" t="s">
        <v>365</v>
      </c>
      <c r="AD175" s="27" t="s">
        <v>365</v>
      </c>
      <c r="AE175" s="27" t="s">
        <v>365</v>
      </c>
      <c r="AF175" s="27" t="s">
        <v>365</v>
      </c>
      <c r="AG175" s="52">
        <f t="shared" si="26"/>
        <v>-11.753834428884446</v>
      </c>
      <c r="AH175" s="82"/>
    </row>
    <row r="176" spans="1:34" ht="15" customHeight="1">
      <c r="A176" s="33" t="s">
        <v>162</v>
      </c>
      <c r="B176" s="50">
        <f>'Расчет субсидий'!AT176</f>
        <v>92.663636363636215</v>
      </c>
      <c r="C176" s="52">
        <f>'Расчет субсидий'!D176-1</f>
        <v>-1</v>
      </c>
      <c r="D176" s="52">
        <f>C176*'Расчет субсидий'!E176</f>
        <v>0</v>
      </c>
      <c r="E176" s="53">
        <f t="shared" si="35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2">
        <f>'Расчет субсидий'!P176-1</f>
        <v>0.2139878048780488</v>
      </c>
      <c r="M176" s="52">
        <f>L176*'Расчет субсидий'!Q176</f>
        <v>4.2797560975609761</v>
      </c>
      <c r="N176" s="53">
        <f t="shared" si="36"/>
        <v>92.663636363636215</v>
      </c>
      <c r="O176" s="27" t="s">
        <v>365</v>
      </c>
      <c r="P176" s="27" t="s">
        <v>365</v>
      </c>
      <c r="Q176" s="27" t="s">
        <v>365</v>
      </c>
      <c r="R176" s="58" t="s">
        <v>380</v>
      </c>
      <c r="S176" s="58" t="s">
        <v>380</v>
      </c>
      <c r="T176" s="59" t="s">
        <v>380</v>
      </c>
      <c r="U176" s="52">
        <f>'Расчет субсидий'!AB176-1</f>
        <v>0</v>
      </c>
      <c r="V176" s="52">
        <f>U176*'Расчет субсидий'!AC176</f>
        <v>0</v>
      </c>
      <c r="W176" s="53">
        <f t="shared" si="25"/>
        <v>0</v>
      </c>
      <c r="X176" s="27" t="s">
        <v>365</v>
      </c>
      <c r="Y176" s="27" t="s">
        <v>365</v>
      </c>
      <c r="Z176" s="27" t="s">
        <v>365</v>
      </c>
      <c r="AA176" s="27" t="s">
        <v>365</v>
      </c>
      <c r="AB176" s="27" t="s">
        <v>365</v>
      </c>
      <c r="AC176" s="27" t="s">
        <v>365</v>
      </c>
      <c r="AD176" s="27" t="s">
        <v>365</v>
      </c>
      <c r="AE176" s="27" t="s">
        <v>365</v>
      </c>
      <c r="AF176" s="27" t="s">
        <v>365</v>
      </c>
      <c r="AG176" s="52">
        <f t="shared" si="26"/>
        <v>4.2797560975609761</v>
      </c>
      <c r="AH176" s="82"/>
    </row>
    <row r="177" spans="1:34" ht="15" customHeight="1">
      <c r="A177" s="33" t="s">
        <v>97</v>
      </c>
      <c r="B177" s="50">
        <f>'Расчет субсидий'!AT177</f>
        <v>-88.009090909090901</v>
      </c>
      <c r="C177" s="52">
        <f>'Расчет субсидий'!D177-1</f>
        <v>-0.47600589063900633</v>
      </c>
      <c r="D177" s="52">
        <f>C177*'Расчет субсидий'!E177</f>
        <v>-2.3800294531950317</v>
      </c>
      <c r="E177" s="53">
        <f t="shared" si="35"/>
        <v>-59.62267530900975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2">
        <f>'Расчет субсидий'!P177-1</f>
        <v>-9.8323387325944811E-2</v>
      </c>
      <c r="M177" s="52">
        <f>L177*'Расчет субсидий'!Q177</f>
        <v>-1.9664677465188962</v>
      </c>
      <c r="N177" s="53">
        <f t="shared" si="36"/>
        <v>-49.26244412603431</v>
      </c>
      <c r="O177" s="27" t="s">
        <v>365</v>
      </c>
      <c r="P177" s="27" t="s">
        <v>365</v>
      </c>
      <c r="Q177" s="27" t="s">
        <v>365</v>
      </c>
      <c r="R177" s="58" t="s">
        <v>380</v>
      </c>
      <c r="S177" s="58" t="s">
        <v>380</v>
      </c>
      <c r="T177" s="59" t="s">
        <v>380</v>
      </c>
      <c r="U177" s="52">
        <f>'Расчет субсидий'!AB177-1</f>
        <v>4.1666666666666741E-2</v>
      </c>
      <c r="V177" s="52">
        <f>U177*'Расчет субсидий'!AC177</f>
        <v>0.83333333333333481</v>
      </c>
      <c r="W177" s="53">
        <f t="shared" si="25"/>
        <v>20.876028525953174</v>
      </c>
      <c r="X177" s="27" t="s">
        <v>365</v>
      </c>
      <c r="Y177" s="27" t="s">
        <v>365</v>
      </c>
      <c r="Z177" s="27" t="s">
        <v>365</v>
      </c>
      <c r="AA177" s="27" t="s">
        <v>365</v>
      </c>
      <c r="AB177" s="27" t="s">
        <v>365</v>
      </c>
      <c r="AC177" s="27" t="s">
        <v>365</v>
      </c>
      <c r="AD177" s="27" t="s">
        <v>365</v>
      </c>
      <c r="AE177" s="27" t="s">
        <v>365</v>
      </c>
      <c r="AF177" s="27" t="s">
        <v>365</v>
      </c>
      <c r="AG177" s="52">
        <f t="shared" si="26"/>
        <v>-3.5131638663805935</v>
      </c>
      <c r="AH177" s="82"/>
    </row>
    <row r="178" spans="1:34" ht="15" customHeight="1">
      <c r="A178" s="33" t="s">
        <v>163</v>
      </c>
      <c r="B178" s="50">
        <f>'Расчет субсидий'!AT178</f>
        <v>-106.26363636363624</v>
      </c>
      <c r="C178" s="52">
        <f>'Расчет субсидий'!D178-1</f>
        <v>-4.5006432140913821E-3</v>
      </c>
      <c r="D178" s="52">
        <f>C178*'Расчет субсидий'!E178</f>
        <v>-2.2503216070456911E-2</v>
      </c>
      <c r="E178" s="53">
        <f t="shared" si="35"/>
        <v>-0.55409790745943266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2">
        <f>'Расчет субсидий'!P178-1</f>
        <v>-0.21465561885033657</v>
      </c>
      <c r="M178" s="52">
        <f>L178*'Расчет субсидий'!Q178</f>
        <v>-4.2931123770067314</v>
      </c>
      <c r="N178" s="53">
        <f t="shared" si="36"/>
        <v>-105.7095384561768</v>
      </c>
      <c r="O178" s="27" t="s">
        <v>365</v>
      </c>
      <c r="P178" s="27" t="s">
        <v>365</v>
      </c>
      <c r="Q178" s="27" t="s">
        <v>365</v>
      </c>
      <c r="R178" s="58" t="s">
        <v>380</v>
      </c>
      <c r="S178" s="58" t="s">
        <v>380</v>
      </c>
      <c r="T178" s="59" t="s">
        <v>380</v>
      </c>
      <c r="U178" s="52">
        <f>'Расчет субсидий'!AB178-1</f>
        <v>0</v>
      </c>
      <c r="V178" s="52">
        <f>U178*'Расчет субсидий'!AC178</f>
        <v>0</v>
      </c>
      <c r="W178" s="53">
        <f t="shared" si="25"/>
        <v>0</v>
      </c>
      <c r="X178" s="27" t="s">
        <v>365</v>
      </c>
      <c r="Y178" s="27" t="s">
        <v>365</v>
      </c>
      <c r="Z178" s="27" t="s">
        <v>365</v>
      </c>
      <c r="AA178" s="27" t="s">
        <v>365</v>
      </c>
      <c r="AB178" s="27" t="s">
        <v>365</v>
      </c>
      <c r="AC178" s="27" t="s">
        <v>365</v>
      </c>
      <c r="AD178" s="27" t="s">
        <v>365</v>
      </c>
      <c r="AE178" s="27" t="s">
        <v>365</v>
      </c>
      <c r="AF178" s="27" t="s">
        <v>365</v>
      </c>
      <c r="AG178" s="52">
        <f t="shared" si="26"/>
        <v>-4.3156155930771884</v>
      </c>
      <c r="AH178" s="82"/>
    </row>
    <row r="179" spans="1:34" ht="15" customHeight="1">
      <c r="A179" s="33" t="s">
        <v>164</v>
      </c>
      <c r="B179" s="50">
        <f>'Расчет субсидий'!AT179</f>
        <v>175.59999999999991</v>
      </c>
      <c r="C179" s="52">
        <f>'Расчет субсидий'!D179-1</f>
        <v>0.13488356891902931</v>
      </c>
      <c r="D179" s="52">
        <f>C179*'Расчет субсидий'!E179</f>
        <v>0.67441784459514653</v>
      </c>
      <c r="E179" s="53">
        <f t="shared" si="35"/>
        <v>26.975787284351487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2">
        <f>'Расчет субсидий'!P179-1</f>
        <v>0.16197712281873589</v>
      </c>
      <c r="M179" s="52">
        <f>L179*'Расчет субсидий'!Q179</f>
        <v>3.2395424563747177</v>
      </c>
      <c r="N179" s="53">
        <f t="shared" si="36"/>
        <v>129.57724784736337</v>
      </c>
      <c r="O179" s="27" t="s">
        <v>365</v>
      </c>
      <c r="P179" s="27" t="s">
        <v>365</v>
      </c>
      <c r="Q179" s="27" t="s">
        <v>365</v>
      </c>
      <c r="R179" s="58" t="s">
        <v>380</v>
      </c>
      <c r="S179" s="58" t="s">
        <v>380</v>
      </c>
      <c r="T179" s="59" t="s">
        <v>380</v>
      </c>
      <c r="U179" s="52">
        <f>'Расчет субсидий'!AB179-1</f>
        <v>2.3809523809523725E-2</v>
      </c>
      <c r="V179" s="52">
        <f>U179*'Расчет субсидий'!AC179</f>
        <v>0.4761904761904745</v>
      </c>
      <c r="W179" s="53">
        <f t="shared" si="25"/>
        <v>19.046964868285048</v>
      </c>
      <c r="X179" s="27" t="s">
        <v>365</v>
      </c>
      <c r="Y179" s="27" t="s">
        <v>365</v>
      </c>
      <c r="Z179" s="27" t="s">
        <v>365</v>
      </c>
      <c r="AA179" s="27" t="s">
        <v>365</v>
      </c>
      <c r="AB179" s="27" t="s">
        <v>365</v>
      </c>
      <c r="AC179" s="27" t="s">
        <v>365</v>
      </c>
      <c r="AD179" s="27" t="s">
        <v>365</v>
      </c>
      <c r="AE179" s="27" t="s">
        <v>365</v>
      </c>
      <c r="AF179" s="27" t="s">
        <v>365</v>
      </c>
      <c r="AG179" s="52">
        <f t="shared" si="26"/>
        <v>4.390150777160339</v>
      </c>
      <c r="AH179" s="82"/>
    </row>
    <row r="180" spans="1:34" ht="15" customHeight="1">
      <c r="A180" s="33" t="s">
        <v>165</v>
      </c>
      <c r="B180" s="50">
        <f>'Расчет субсидий'!AT180</f>
        <v>-31.654545454545541</v>
      </c>
      <c r="C180" s="52">
        <f>'Расчет субсидий'!D180-1</f>
        <v>-0.30987961476725523</v>
      </c>
      <c r="D180" s="52">
        <f>C180*'Расчет субсидий'!E180</f>
        <v>-1.5493980738362763</v>
      </c>
      <c r="E180" s="53">
        <f t="shared" si="35"/>
        <v>-39.485795811672595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2">
        <f>'Расчет субсидий'!P180-1</f>
        <v>-0.19848148413437428</v>
      </c>
      <c r="M180" s="52">
        <f>L180*'Расчет субсидий'!Q180</f>
        <v>-3.9696296826874855</v>
      </c>
      <c r="N180" s="53">
        <f t="shared" si="36"/>
        <v>-101.16443911051084</v>
      </c>
      <c r="O180" s="27" t="s">
        <v>365</v>
      </c>
      <c r="P180" s="27" t="s">
        <v>365</v>
      </c>
      <c r="Q180" s="27" t="s">
        <v>365</v>
      </c>
      <c r="R180" s="58" t="s">
        <v>380</v>
      </c>
      <c r="S180" s="58" t="s">
        <v>380</v>
      </c>
      <c r="T180" s="59" t="s">
        <v>380</v>
      </c>
      <c r="U180" s="52">
        <f>'Расчет субсидий'!AB180-1</f>
        <v>0.2138461538461538</v>
      </c>
      <c r="V180" s="52">
        <f>U180*'Расчет субсидий'!AC180</f>
        <v>4.2769230769230759</v>
      </c>
      <c r="W180" s="53">
        <f t="shared" si="25"/>
        <v>108.99568946763792</v>
      </c>
      <c r="X180" s="27" t="s">
        <v>365</v>
      </c>
      <c r="Y180" s="27" t="s">
        <v>365</v>
      </c>
      <c r="Z180" s="27" t="s">
        <v>365</v>
      </c>
      <c r="AA180" s="27" t="s">
        <v>365</v>
      </c>
      <c r="AB180" s="27" t="s">
        <v>365</v>
      </c>
      <c r="AC180" s="27" t="s">
        <v>365</v>
      </c>
      <c r="AD180" s="27" t="s">
        <v>365</v>
      </c>
      <c r="AE180" s="27" t="s">
        <v>365</v>
      </c>
      <c r="AF180" s="27" t="s">
        <v>365</v>
      </c>
      <c r="AG180" s="52">
        <f t="shared" si="26"/>
        <v>-1.2421046796006863</v>
      </c>
      <c r="AH180" s="82"/>
    </row>
    <row r="181" spans="1:34" ht="15" customHeight="1">
      <c r="A181" s="32" t="s">
        <v>166</v>
      </c>
      <c r="B181" s="54"/>
      <c r="C181" s="55"/>
      <c r="D181" s="55"/>
      <c r="E181" s="56"/>
      <c r="F181" s="55"/>
      <c r="G181" s="55"/>
      <c r="H181" s="56"/>
      <c r="I181" s="56"/>
      <c r="J181" s="56"/>
      <c r="K181" s="56"/>
      <c r="L181" s="55"/>
      <c r="M181" s="55"/>
      <c r="N181" s="56"/>
      <c r="O181" s="55"/>
      <c r="P181" s="55"/>
      <c r="Q181" s="56"/>
      <c r="R181" s="56"/>
      <c r="S181" s="56"/>
      <c r="T181" s="56"/>
      <c r="U181" s="56"/>
      <c r="V181" s="56"/>
      <c r="W181" s="56"/>
      <c r="X181" s="27"/>
      <c r="Y181" s="27"/>
      <c r="Z181" s="27"/>
      <c r="AA181" s="27"/>
      <c r="AB181" s="27"/>
      <c r="AC181" s="27"/>
      <c r="AD181" s="27"/>
      <c r="AE181" s="27"/>
      <c r="AF181" s="27"/>
      <c r="AG181" s="56"/>
      <c r="AH181" s="82"/>
    </row>
    <row r="182" spans="1:34" ht="15" customHeight="1">
      <c r="A182" s="33" t="s">
        <v>167</v>
      </c>
      <c r="B182" s="50">
        <f>'Расчет субсидий'!AT182</f>
        <v>-95.727272727272748</v>
      </c>
      <c r="C182" s="52">
        <f>'Расчет субсидий'!D182-1</f>
        <v>-1</v>
      </c>
      <c r="D182" s="52">
        <f>C182*'Расчет субсидий'!E182</f>
        <v>0</v>
      </c>
      <c r="E182" s="53">
        <f t="shared" ref="E182:E187" si="37">$B182*D182/$AG182</f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2">
        <f>'Расчет субсидий'!P182-1</f>
        <v>-0.29256008058713479</v>
      </c>
      <c r="M182" s="52">
        <f>L182*'Расчет субсидий'!Q182</f>
        <v>-5.8512016117426953</v>
      </c>
      <c r="N182" s="53">
        <f t="shared" ref="N182:N187" si="38">$B182*M182/$AG182</f>
        <v>-99.626511402114758</v>
      </c>
      <c r="O182" s="27" t="s">
        <v>365</v>
      </c>
      <c r="P182" s="27" t="s">
        <v>365</v>
      </c>
      <c r="Q182" s="27" t="s">
        <v>365</v>
      </c>
      <c r="R182" s="58" t="s">
        <v>380</v>
      </c>
      <c r="S182" s="58" t="s">
        <v>380</v>
      </c>
      <c r="T182" s="59" t="s">
        <v>380</v>
      </c>
      <c r="U182" s="52">
        <f>'Расчет субсидий'!AB182-1</f>
        <v>1.1450381679389388E-2</v>
      </c>
      <c r="V182" s="52">
        <f>U182*'Расчет субсидий'!AC182</f>
        <v>0.22900763358778775</v>
      </c>
      <c r="W182" s="53">
        <f t="shared" si="25"/>
        <v>3.8992386748420165</v>
      </c>
      <c r="X182" s="27" t="s">
        <v>365</v>
      </c>
      <c r="Y182" s="27" t="s">
        <v>365</v>
      </c>
      <c r="Z182" s="27" t="s">
        <v>365</v>
      </c>
      <c r="AA182" s="27" t="s">
        <v>365</v>
      </c>
      <c r="AB182" s="27" t="s">
        <v>365</v>
      </c>
      <c r="AC182" s="27" t="s">
        <v>365</v>
      </c>
      <c r="AD182" s="27" t="s">
        <v>365</v>
      </c>
      <c r="AE182" s="27" t="s">
        <v>365</v>
      </c>
      <c r="AF182" s="27" t="s">
        <v>365</v>
      </c>
      <c r="AG182" s="52">
        <f t="shared" si="26"/>
        <v>-5.6221939781549075</v>
      </c>
      <c r="AH182" s="82"/>
    </row>
    <row r="183" spans="1:34" ht="15" customHeight="1">
      <c r="A183" s="33" t="s">
        <v>168</v>
      </c>
      <c r="B183" s="50">
        <f>'Расчет субсидий'!AT183</f>
        <v>22.099999999999909</v>
      </c>
      <c r="C183" s="52">
        <f>'Расчет субсидий'!D183-1</f>
        <v>4.8004702013304312E-2</v>
      </c>
      <c r="D183" s="52">
        <f>C183*'Расчет субсидий'!E183</f>
        <v>0.24002351006652156</v>
      </c>
      <c r="E183" s="53">
        <f t="shared" si="37"/>
        <v>7.3122973400283389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2">
        <f>'Расчет субсидий'!P183-1</f>
        <v>-8.4612472466960353E-2</v>
      </c>
      <c r="M183" s="52">
        <f>L183*'Расчет субсидий'!Q183</f>
        <v>-1.6922494493392071</v>
      </c>
      <c r="N183" s="53">
        <f t="shared" si="38"/>
        <v>-51.55424626378489</v>
      </c>
      <c r="O183" s="27" t="s">
        <v>365</v>
      </c>
      <c r="P183" s="27" t="s">
        <v>365</v>
      </c>
      <c r="Q183" s="27" t="s">
        <v>365</v>
      </c>
      <c r="R183" s="58" t="s">
        <v>380</v>
      </c>
      <c r="S183" s="58" t="s">
        <v>380</v>
      </c>
      <c r="T183" s="59" t="s">
        <v>380</v>
      </c>
      <c r="U183" s="52">
        <f>'Расчет субсидий'!AB183-1</f>
        <v>0.10888252148997135</v>
      </c>
      <c r="V183" s="52">
        <f>U183*'Расчет субсидий'!AC183</f>
        <v>2.177650429799427</v>
      </c>
      <c r="W183" s="53">
        <f t="shared" si="25"/>
        <v>66.341948923756462</v>
      </c>
      <c r="X183" s="27" t="s">
        <v>365</v>
      </c>
      <c r="Y183" s="27" t="s">
        <v>365</v>
      </c>
      <c r="Z183" s="27" t="s">
        <v>365</v>
      </c>
      <c r="AA183" s="27" t="s">
        <v>365</v>
      </c>
      <c r="AB183" s="27" t="s">
        <v>365</v>
      </c>
      <c r="AC183" s="27" t="s">
        <v>365</v>
      </c>
      <c r="AD183" s="27" t="s">
        <v>365</v>
      </c>
      <c r="AE183" s="27" t="s">
        <v>365</v>
      </c>
      <c r="AF183" s="27" t="s">
        <v>365</v>
      </c>
      <c r="AG183" s="52">
        <f t="shared" si="26"/>
        <v>0.72542449052674152</v>
      </c>
      <c r="AH183" s="82"/>
    </row>
    <row r="184" spans="1:34" ht="15" customHeight="1">
      <c r="A184" s="33" t="s">
        <v>169</v>
      </c>
      <c r="B184" s="50">
        <f>'Расчет субсидий'!AT184</f>
        <v>36.890909090909076</v>
      </c>
      <c r="C184" s="52">
        <f>'Расчет субсидий'!D184-1</f>
        <v>-1</v>
      </c>
      <c r="D184" s="52">
        <f>C184*'Расчет субсидий'!E184</f>
        <v>0</v>
      </c>
      <c r="E184" s="53">
        <f t="shared" si="37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2">
        <f>'Расчет субсидий'!P184-1</f>
        <v>6.5672422815280074E-2</v>
      </c>
      <c r="M184" s="52">
        <f>L184*'Расчет субсидий'!Q184</f>
        <v>1.3134484563056015</v>
      </c>
      <c r="N184" s="53">
        <f t="shared" si="38"/>
        <v>23.820195559151259</v>
      </c>
      <c r="O184" s="27" t="s">
        <v>365</v>
      </c>
      <c r="P184" s="27" t="s">
        <v>365</v>
      </c>
      <c r="Q184" s="27" t="s">
        <v>365</v>
      </c>
      <c r="R184" s="58" t="s">
        <v>380</v>
      </c>
      <c r="S184" s="58" t="s">
        <v>380</v>
      </c>
      <c r="T184" s="59" t="s">
        <v>380</v>
      </c>
      <c r="U184" s="52">
        <f>'Расчет субсидий'!AB184-1</f>
        <v>3.6036036036036112E-2</v>
      </c>
      <c r="V184" s="52">
        <f>U184*'Расчет субсидий'!AC184</f>
        <v>0.72072072072072224</v>
      </c>
      <c r="W184" s="53">
        <f t="shared" si="25"/>
        <v>13.070713531757818</v>
      </c>
      <c r="X184" s="27" t="s">
        <v>365</v>
      </c>
      <c r="Y184" s="27" t="s">
        <v>365</v>
      </c>
      <c r="Z184" s="27" t="s">
        <v>365</v>
      </c>
      <c r="AA184" s="27" t="s">
        <v>365</v>
      </c>
      <c r="AB184" s="27" t="s">
        <v>365</v>
      </c>
      <c r="AC184" s="27" t="s">
        <v>365</v>
      </c>
      <c r="AD184" s="27" t="s">
        <v>365</v>
      </c>
      <c r="AE184" s="27" t="s">
        <v>365</v>
      </c>
      <c r="AF184" s="27" t="s">
        <v>365</v>
      </c>
      <c r="AG184" s="52">
        <f t="shared" si="26"/>
        <v>2.0341691770263237</v>
      </c>
      <c r="AH184" s="82"/>
    </row>
    <row r="185" spans="1:34" ht="15" customHeight="1">
      <c r="A185" s="33" t="s">
        <v>170</v>
      </c>
      <c r="B185" s="50">
        <f>'Расчет субсидий'!AT185</f>
        <v>-68.472727272727241</v>
      </c>
      <c r="C185" s="52">
        <f>'Расчет субсидий'!D185-1</f>
        <v>-1</v>
      </c>
      <c r="D185" s="52">
        <f>C185*'Расчет субсидий'!E185</f>
        <v>0</v>
      </c>
      <c r="E185" s="53">
        <f t="shared" si="37"/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2">
        <f>'Расчет субсидий'!P185-1</f>
        <v>-9.6089385474860123E-3</v>
      </c>
      <c r="M185" s="52">
        <f>L185*'Расчет субсидий'!Q185</f>
        <v>-0.19217877094972025</v>
      </c>
      <c r="N185" s="53">
        <f t="shared" si="38"/>
        <v>-1.6593379441668057</v>
      </c>
      <c r="O185" s="27" t="s">
        <v>365</v>
      </c>
      <c r="P185" s="27" t="s">
        <v>365</v>
      </c>
      <c r="Q185" s="27" t="s">
        <v>365</v>
      </c>
      <c r="R185" s="58" t="s">
        <v>380</v>
      </c>
      <c r="S185" s="58" t="s">
        <v>380</v>
      </c>
      <c r="T185" s="59" t="s">
        <v>380</v>
      </c>
      <c r="U185" s="52">
        <f>'Расчет субсидий'!AB185-1</f>
        <v>-0.38690476190476186</v>
      </c>
      <c r="V185" s="52">
        <f>U185*'Расчет субсидий'!AC185</f>
        <v>-7.7380952380952372</v>
      </c>
      <c r="W185" s="53">
        <f t="shared" ref="W185:W247" si="39">$B185*V185/$AG185</f>
        <v>-66.813389328560433</v>
      </c>
      <c r="X185" s="27" t="s">
        <v>365</v>
      </c>
      <c r="Y185" s="27" t="s">
        <v>365</v>
      </c>
      <c r="Z185" s="27" t="s">
        <v>365</v>
      </c>
      <c r="AA185" s="27" t="s">
        <v>365</v>
      </c>
      <c r="AB185" s="27" t="s">
        <v>365</v>
      </c>
      <c r="AC185" s="27" t="s">
        <v>365</v>
      </c>
      <c r="AD185" s="27" t="s">
        <v>365</v>
      </c>
      <c r="AE185" s="27" t="s">
        <v>365</v>
      </c>
      <c r="AF185" s="27" t="s">
        <v>365</v>
      </c>
      <c r="AG185" s="52">
        <f t="shared" si="26"/>
        <v>-7.9302740090449575</v>
      </c>
      <c r="AH185" s="82"/>
    </row>
    <row r="186" spans="1:34" ht="15" customHeight="1">
      <c r="A186" s="33" t="s">
        <v>171</v>
      </c>
      <c r="B186" s="50">
        <f>'Расчет субсидий'!AT186</f>
        <v>-66.936363636363637</v>
      </c>
      <c r="C186" s="52">
        <f>'Расчет субсидий'!D186-1</f>
        <v>-1</v>
      </c>
      <c r="D186" s="52">
        <f>C186*'Расчет субсидий'!E186</f>
        <v>0</v>
      </c>
      <c r="E186" s="53">
        <f t="shared" si="37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2">
        <f>'Расчет субсидий'!P186-1</f>
        <v>-0.49115655658421997</v>
      </c>
      <c r="M186" s="52">
        <f>L186*'Расчет субсидий'!Q186</f>
        <v>-9.8231311316843986</v>
      </c>
      <c r="N186" s="53">
        <f t="shared" si="38"/>
        <v>-99.103526418918804</v>
      </c>
      <c r="O186" s="27" t="s">
        <v>365</v>
      </c>
      <c r="P186" s="27" t="s">
        <v>365</v>
      </c>
      <c r="Q186" s="27" t="s">
        <v>365</v>
      </c>
      <c r="R186" s="58" t="s">
        <v>380</v>
      </c>
      <c r="S186" s="58" t="s">
        <v>380</v>
      </c>
      <c r="T186" s="59" t="s">
        <v>380</v>
      </c>
      <c r="U186" s="52">
        <f>'Расчет субсидий'!AB186-1</f>
        <v>0.15942028985507251</v>
      </c>
      <c r="V186" s="52">
        <f>U186*'Расчет субсидий'!AC186</f>
        <v>3.1884057971014501</v>
      </c>
      <c r="W186" s="53">
        <f t="shared" si="39"/>
        <v>32.167162782555174</v>
      </c>
      <c r="X186" s="27" t="s">
        <v>365</v>
      </c>
      <c r="Y186" s="27" t="s">
        <v>365</v>
      </c>
      <c r="Z186" s="27" t="s">
        <v>365</v>
      </c>
      <c r="AA186" s="27" t="s">
        <v>365</v>
      </c>
      <c r="AB186" s="27" t="s">
        <v>365</v>
      </c>
      <c r="AC186" s="27" t="s">
        <v>365</v>
      </c>
      <c r="AD186" s="27" t="s">
        <v>365</v>
      </c>
      <c r="AE186" s="27" t="s">
        <v>365</v>
      </c>
      <c r="AF186" s="27" t="s">
        <v>365</v>
      </c>
      <c r="AG186" s="52">
        <f t="shared" ref="AG186:AG249" si="40">D186+M186+V186</f>
        <v>-6.6347253345829484</v>
      </c>
      <c r="AH186" s="82"/>
    </row>
    <row r="187" spans="1:34" ht="15" customHeight="1">
      <c r="A187" s="33" t="s">
        <v>172</v>
      </c>
      <c r="B187" s="50">
        <f>'Расчет субсидий'!AT187</f>
        <v>-46.75454545454545</v>
      </c>
      <c r="C187" s="52">
        <f>'Расчет субсидий'!D187-1</f>
        <v>-1</v>
      </c>
      <c r="D187" s="52">
        <f>C187*'Расчет субсидий'!E187</f>
        <v>0</v>
      </c>
      <c r="E187" s="53">
        <f t="shared" si="37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2">
        <f>'Расчет субсидий'!P187-1</f>
        <v>-0.13789954337899546</v>
      </c>
      <c r="M187" s="52">
        <f>L187*'Расчет субсидий'!Q187</f>
        <v>-2.7579908675799092</v>
      </c>
      <c r="N187" s="53">
        <f t="shared" si="38"/>
        <v>-53.370327230435748</v>
      </c>
      <c r="O187" s="27" t="s">
        <v>365</v>
      </c>
      <c r="P187" s="27" t="s">
        <v>365</v>
      </c>
      <c r="Q187" s="27" t="s">
        <v>365</v>
      </c>
      <c r="R187" s="58" t="s">
        <v>380</v>
      </c>
      <c r="S187" s="58" t="s">
        <v>380</v>
      </c>
      <c r="T187" s="59" t="s">
        <v>380</v>
      </c>
      <c r="U187" s="52">
        <f>'Расчет субсидий'!AB187-1</f>
        <v>1.7094017094017033E-2</v>
      </c>
      <c r="V187" s="52">
        <f>U187*'Расчет субсидий'!AC187</f>
        <v>0.34188034188034067</v>
      </c>
      <c r="W187" s="53">
        <f t="shared" si="39"/>
        <v>6.6157817758902953</v>
      </c>
      <c r="X187" s="27" t="s">
        <v>365</v>
      </c>
      <c r="Y187" s="27" t="s">
        <v>365</v>
      </c>
      <c r="Z187" s="27" t="s">
        <v>365</v>
      </c>
      <c r="AA187" s="27" t="s">
        <v>365</v>
      </c>
      <c r="AB187" s="27" t="s">
        <v>365</v>
      </c>
      <c r="AC187" s="27" t="s">
        <v>365</v>
      </c>
      <c r="AD187" s="27" t="s">
        <v>365</v>
      </c>
      <c r="AE187" s="27" t="s">
        <v>365</v>
      </c>
      <c r="AF187" s="27" t="s">
        <v>365</v>
      </c>
      <c r="AG187" s="52">
        <f t="shared" si="40"/>
        <v>-2.4161105256995685</v>
      </c>
      <c r="AH187" s="82"/>
    </row>
    <row r="188" spans="1:34" ht="15" customHeight="1">
      <c r="A188" s="32" t="s">
        <v>173</v>
      </c>
      <c r="B188" s="54"/>
      <c r="C188" s="55"/>
      <c r="D188" s="55"/>
      <c r="E188" s="56"/>
      <c r="F188" s="55"/>
      <c r="G188" s="55"/>
      <c r="H188" s="56"/>
      <c r="I188" s="56"/>
      <c r="J188" s="56"/>
      <c r="K188" s="56"/>
      <c r="L188" s="55"/>
      <c r="M188" s="55"/>
      <c r="N188" s="56"/>
      <c r="O188" s="55"/>
      <c r="P188" s="55"/>
      <c r="Q188" s="56"/>
      <c r="R188" s="56"/>
      <c r="S188" s="56"/>
      <c r="T188" s="56"/>
      <c r="U188" s="56"/>
      <c r="V188" s="56"/>
      <c r="W188" s="56"/>
      <c r="X188" s="27"/>
      <c r="Y188" s="27"/>
      <c r="Z188" s="27"/>
      <c r="AA188" s="27"/>
      <c r="AB188" s="27"/>
      <c r="AC188" s="27"/>
      <c r="AD188" s="27"/>
      <c r="AE188" s="27"/>
      <c r="AF188" s="27"/>
      <c r="AG188" s="56"/>
      <c r="AH188" s="82"/>
    </row>
    <row r="189" spans="1:34" ht="15" customHeight="1">
      <c r="A189" s="33" t="s">
        <v>174</v>
      </c>
      <c r="B189" s="50">
        <f>'Расчет субсидий'!AT189</f>
        <v>-165.76363636363635</v>
      </c>
      <c r="C189" s="52">
        <f>'Расчет субсидий'!D189-1</f>
        <v>-1</v>
      </c>
      <c r="D189" s="52">
        <f>C189*'Расчет субсидий'!E189</f>
        <v>0</v>
      </c>
      <c r="E189" s="53">
        <f t="shared" ref="E189:E201" si="41">$B189*D189/$AG189</f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2">
        <f>'Расчет субсидий'!P189-1</f>
        <v>-0.53272827282728275</v>
      </c>
      <c r="M189" s="52">
        <f>L189*'Расчет субсидий'!Q189</f>
        <v>-10.654565456545654</v>
      </c>
      <c r="N189" s="53">
        <f t="shared" ref="N189:N201" si="42">$B189*M189/$AG189</f>
        <v>-165.76363636363635</v>
      </c>
      <c r="O189" s="27" t="s">
        <v>365</v>
      </c>
      <c r="P189" s="27" t="s">
        <v>365</v>
      </c>
      <c r="Q189" s="27" t="s">
        <v>365</v>
      </c>
      <c r="R189" s="58" t="s">
        <v>380</v>
      </c>
      <c r="S189" s="58" t="s">
        <v>380</v>
      </c>
      <c r="T189" s="59" t="s">
        <v>380</v>
      </c>
      <c r="U189" s="52">
        <f>'Расчет субсидий'!AB189-1</f>
        <v>0</v>
      </c>
      <c r="V189" s="52">
        <f>U189*'Расчет субсидий'!AC189</f>
        <v>0</v>
      </c>
      <c r="W189" s="53">
        <f t="shared" si="39"/>
        <v>0</v>
      </c>
      <c r="X189" s="27" t="s">
        <v>365</v>
      </c>
      <c r="Y189" s="27" t="s">
        <v>365</v>
      </c>
      <c r="Z189" s="27" t="s">
        <v>365</v>
      </c>
      <c r="AA189" s="27" t="s">
        <v>365</v>
      </c>
      <c r="AB189" s="27" t="s">
        <v>365</v>
      </c>
      <c r="AC189" s="27" t="s">
        <v>365</v>
      </c>
      <c r="AD189" s="27" t="s">
        <v>365</v>
      </c>
      <c r="AE189" s="27" t="s">
        <v>365</v>
      </c>
      <c r="AF189" s="27" t="s">
        <v>365</v>
      </c>
      <c r="AG189" s="52">
        <f t="shared" si="40"/>
        <v>-10.654565456545654</v>
      </c>
      <c r="AH189" s="82"/>
    </row>
    <row r="190" spans="1:34" ht="15" customHeight="1">
      <c r="A190" s="33" t="s">
        <v>175</v>
      </c>
      <c r="B190" s="50">
        <f>'Расчет субсидий'!AT190</f>
        <v>58.336363636363672</v>
      </c>
      <c r="C190" s="52">
        <f>'Расчет субсидий'!D190-1</f>
        <v>-1</v>
      </c>
      <c r="D190" s="52">
        <f>C190*'Расчет субсидий'!E190</f>
        <v>0</v>
      </c>
      <c r="E190" s="53">
        <f t="shared" si="41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2">
        <f>'Расчет субсидий'!P190-1</f>
        <v>0.20096340898564158</v>
      </c>
      <c r="M190" s="52">
        <f>L190*'Расчет субсидий'!Q190</f>
        <v>4.0192681797128316</v>
      </c>
      <c r="N190" s="53">
        <f t="shared" si="42"/>
        <v>58.336363636363672</v>
      </c>
      <c r="O190" s="27" t="s">
        <v>365</v>
      </c>
      <c r="P190" s="27" t="s">
        <v>365</v>
      </c>
      <c r="Q190" s="27" t="s">
        <v>365</v>
      </c>
      <c r="R190" s="58" t="s">
        <v>380</v>
      </c>
      <c r="S190" s="58" t="s">
        <v>380</v>
      </c>
      <c r="T190" s="59" t="s">
        <v>380</v>
      </c>
      <c r="U190" s="52">
        <f>'Расчет субсидий'!AB190-1</f>
        <v>0</v>
      </c>
      <c r="V190" s="52">
        <f>U190*'Расчет субсидий'!AC190</f>
        <v>0</v>
      </c>
      <c r="W190" s="53">
        <f t="shared" si="39"/>
        <v>0</v>
      </c>
      <c r="X190" s="27" t="s">
        <v>365</v>
      </c>
      <c r="Y190" s="27" t="s">
        <v>365</v>
      </c>
      <c r="Z190" s="27" t="s">
        <v>365</v>
      </c>
      <c r="AA190" s="27" t="s">
        <v>365</v>
      </c>
      <c r="AB190" s="27" t="s">
        <v>365</v>
      </c>
      <c r="AC190" s="27" t="s">
        <v>365</v>
      </c>
      <c r="AD190" s="27" t="s">
        <v>365</v>
      </c>
      <c r="AE190" s="27" t="s">
        <v>365</v>
      </c>
      <c r="AF190" s="27" t="s">
        <v>365</v>
      </c>
      <c r="AG190" s="52">
        <f t="shared" si="40"/>
        <v>4.0192681797128316</v>
      </c>
      <c r="AH190" s="82"/>
    </row>
    <row r="191" spans="1:34" ht="15" customHeight="1">
      <c r="A191" s="33" t="s">
        <v>176</v>
      </c>
      <c r="B191" s="50">
        <f>'Расчет субсидий'!AT191</f>
        <v>-99.490909090909099</v>
      </c>
      <c r="C191" s="52">
        <f>'Расчет субсидий'!D191-1</f>
        <v>-1</v>
      </c>
      <c r="D191" s="52">
        <f>C191*'Расчет субсидий'!E191</f>
        <v>0</v>
      </c>
      <c r="E191" s="53">
        <f t="shared" si="41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2">
        <f>'Расчет субсидий'!P191-1</f>
        <v>-0.21310284718187089</v>
      </c>
      <c r="M191" s="52">
        <f>L191*'Расчет субсидий'!Q191</f>
        <v>-4.2620569436374183</v>
      </c>
      <c r="N191" s="53">
        <f t="shared" si="42"/>
        <v>-104.98946253522965</v>
      </c>
      <c r="O191" s="27" t="s">
        <v>365</v>
      </c>
      <c r="P191" s="27" t="s">
        <v>365</v>
      </c>
      <c r="Q191" s="27" t="s">
        <v>365</v>
      </c>
      <c r="R191" s="58" t="s">
        <v>380</v>
      </c>
      <c r="S191" s="58" t="s">
        <v>380</v>
      </c>
      <c r="T191" s="59" t="s">
        <v>380</v>
      </c>
      <c r="U191" s="52">
        <f>'Расчет субсидий'!AB191-1</f>
        <v>1.1160714285714191E-2</v>
      </c>
      <c r="V191" s="52">
        <f>U191*'Расчет субсидий'!AC191</f>
        <v>0.22321428571428381</v>
      </c>
      <c r="W191" s="53">
        <f t="shared" si="39"/>
        <v>5.4985534443205513</v>
      </c>
      <c r="X191" s="27" t="s">
        <v>365</v>
      </c>
      <c r="Y191" s="27" t="s">
        <v>365</v>
      </c>
      <c r="Z191" s="27" t="s">
        <v>365</v>
      </c>
      <c r="AA191" s="27" t="s">
        <v>365</v>
      </c>
      <c r="AB191" s="27" t="s">
        <v>365</v>
      </c>
      <c r="AC191" s="27" t="s">
        <v>365</v>
      </c>
      <c r="AD191" s="27" t="s">
        <v>365</v>
      </c>
      <c r="AE191" s="27" t="s">
        <v>365</v>
      </c>
      <c r="AF191" s="27" t="s">
        <v>365</v>
      </c>
      <c r="AG191" s="52">
        <f t="shared" si="40"/>
        <v>-4.0388426579231345</v>
      </c>
      <c r="AH191" s="82"/>
    </row>
    <row r="192" spans="1:34" ht="15" customHeight="1">
      <c r="A192" s="33" t="s">
        <v>177</v>
      </c>
      <c r="B192" s="50">
        <f>'Расчет субсидий'!AT192</f>
        <v>32.327272727272771</v>
      </c>
      <c r="C192" s="52">
        <f>'Расчет субсидий'!D192-1</f>
        <v>0.2344984122107121</v>
      </c>
      <c r="D192" s="52">
        <f>C192*'Расчет субсидий'!E192</f>
        <v>1.1724920610535605</v>
      </c>
      <c r="E192" s="53">
        <f t="shared" si="41"/>
        <v>19.141807203285403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2">
        <f>'Расчет субсидий'!P192-1</f>
        <v>4.038242963161065E-2</v>
      </c>
      <c r="M192" s="52">
        <f>L192*'Расчет субсидий'!Q192</f>
        <v>0.807648592632213</v>
      </c>
      <c r="N192" s="53">
        <f t="shared" si="42"/>
        <v>13.185465523987368</v>
      </c>
      <c r="O192" s="27" t="s">
        <v>365</v>
      </c>
      <c r="P192" s="27" t="s">
        <v>365</v>
      </c>
      <c r="Q192" s="27" t="s">
        <v>365</v>
      </c>
      <c r="R192" s="58" t="s">
        <v>380</v>
      </c>
      <c r="S192" s="58" t="s">
        <v>380</v>
      </c>
      <c r="T192" s="59" t="s">
        <v>380</v>
      </c>
      <c r="U192" s="52">
        <f>'Расчет субсидий'!AB192-1</f>
        <v>0</v>
      </c>
      <c r="V192" s="52">
        <f>U192*'Расчет субсидий'!AC192</f>
        <v>0</v>
      </c>
      <c r="W192" s="53">
        <f t="shared" si="39"/>
        <v>0</v>
      </c>
      <c r="X192" s="27" t="s">
        <v>365</v>
      </c>
      <c r="Y192" s="27" t="s">
        <v>365</v>
      </c>
      <c r="Z192" s="27" t="s">
        <v>365</v>
      </c>
      <c r="AA192" s="27" t="s">
        <v>365</v>
      </c>
      <c r="AB192" s="27" t="s">
        <v>365</v>
      </c>
      <c r="AC192" s="27" t="s">
        <v>365</v>
      </c>
      <c r="AD192" s="27" t="s">
        <v>365</v>
      </c>
      <c r="AE192" s="27" t="s">
        <v>365</v>
      </c>
      <c r="AF192" s="27" t="s">
        <v>365</v>
      </c>
      <c r="AG192" s="52">
        <f t="shared" si="40"/>
        <v>1.9801406536857735</v>
      </c>
      <c r="AH192" s="82"/>
    </row>
    <row r="193" spans="1:34" ht="15" customHeight="1">
      <c r="A193" s="33" t="s">
        <v>178</v>
      </c>
      <c r="B193" s="50">
        <f>'Расчет субсидий'!AT193</f>
        <v>-15.581818181818107</v>
      </c>
      <c r="C193" s="52">
        <f>'Расчет субсидий'!D193-1</f>
        <v>-1</v>
      </c>
      <c r="D193" s="52">
        <f>C193*'Расчет субсидий'!E193</f>
        <v>0</v>
      </c>
      <c r="E193" s="53">
        <f t="shared" si="41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2">
        <f>'Расчет субсидий'!P193-1</f>
        <v>-1.683341273622363E-2</v>
      </c>
      <c r="M193" s="52">
        <f>L193*'Расчет субсидий'!Q193</f>
        <v>-0.33666825472447259</v>
      </c>
      <c r="N193" s="53">
        <f t="shared" si="42"/>
        <v>-5.0575930261415749</v>
      </c>
      <c r="O193" s="27" t="s">
        <v>365</v>
      </c>
      <c r="P193" s="27" t="s">
        <v>365</v>
      </c>
      <c r="Q193" s="27" t="s">
        <v>365</v>
      </c>
      <c r="R193" s="58" t="s">
        <v>380</v>
      </c>
      <c r="S193" s="58" t="s">
        <v>380</v>
      </c>
      <c r="T193" s="59" t="s">
        <v>380</v>
      </c>
      <c r="U193" s="52">
        <f>'Расчет субсидий'!AB193-1</f>
        <v>-3.5028248587570587E-2</v>
      </c>
      <c r="V193" s="52">
        <f>U193*'Расчет субсидий'!AC193</f>
        <v>-0.70056497175141175</v>
      </c>
      <c r="W193" s="53">
        <f t="shared" si="39"/>
        <v>-10.524225155676534</v>
      </c>
      <c r="X193" s="27" t="s">
        <v>365</v>
      </c>
      <c r="Y193" s="27" t="s">
        <v>365</v>
      </c>
      <c r="Z193" s="27" t="s">
        <v>365</v>
      </c>
      <c r="AA193" s="27" t="s">
        <v>365</v>
      </c>
      <c r="AB193" s="27" t="s">
        <v>365</v>
      </c>
      <c r="AC193" s="27" t="s">
        <v>365</v>
      </c>
      <c r="AD193" s="27" t="s">
        <v>365</v>
      </c>
      <c r="AE193" s="27" t="s">
        <v>365</v>
      </c>
      <c r="AF193" s="27" t="s">
        <v>365</v>
      </c>
      <c r="AG193" s="52">
        <f t="shared" si="40"/>
        <v>-1.0372332264758843</v>
      </c>
      <c r="AH193" s="82"/>
    </row>
    <row r="194" spans="1:34" ht="15" customHeight="1">
      <c r="A194" s="33" t="s">
        <v>179</v>
      </c>
      <c r="B194" s="50">
        <f>'Расчет субсидий'!AT194</f>
        <v>-131</v>
      </c>
      <c r="C194" s="52">
        <f>'Расчет субсидий'!D194-1</f>
        <v>-1</v>
      </c>
      <c r="D194" s="52">
        <f>C194*'Расчет субсидий'!E194</f>
        <v>0</v>
      </c>
      <c r="E194" s="53">
        <f t="shared" si="41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2">
        <f>'Расчет субсидий'!P194-1</f>
        <v>-0.36083380423180766</v>
      </c>
      <c r="M194" s="52">
        <f>L194*'Расчет субсидий'!Q194</f>
        <v>-7.2166760846361537</v>
      </c>
      <c r="N194" s="53">
        <f t="shared" si="42"/>
        <v>-131</v>
      </c>
      <c r="O194" s="27" t="s">
        <v>365</v>
      </c>
      <c r="P194" s="27" t="s">
        <v>365</v>
      </c>
      <c r="Q194" s="27" t="s">
        <v>365</v>
      </c>
      <c r="R194" s="58" t="s">
        <v>380</v>
      </c>
      <c r="S194" s="58" t="s">
        <v>380</v>
      </c>
      <c r="T194" s="59" t="s">
        <v>380</v>
      </c>
      <c r="U194" s="52">
        <f>'Расчет субсидий'!AB194-1</f>
        <v>0</v>
      </c>
      <c r="V194" s="52">
        <f>U194*'Расчет субсидий'!AC194</f>
        <v>0</v>
      </c>
      <c r="W194" s="53">
        <f t="shared" si="39"/>
        <v>0</v>
      </c>
      <c r="X194" s="27" t="s">
        <v>365</v>
      </c>
      <c r="Y194" s="27" t="s">
        <v>365</v>
      </c>
      <c r="Z194" s="27" t="s">
        <v>365</v>
      </c>
      <c r="AA194" s="27" t="s">
        <v>365</v>
      </c>
      <c r="AB194" s="27" t="s">
        <v>365</v>
      </c>
      <c r="AC194" s="27" t="s">
        <v>365</v>
      </c>
      <c r="AD194" s="27" t="s">
        <v>365</v>
      </c>
      <c r="AE194" s="27" t="s">
        <v>365</v>
      </c>
      <c r="AF194" s="27" t="s">
        <v>365</v>
      </c>
      <c r="AG194" s="52">
        <f t="shared" si="40"/>
        <v>-7.2166760846361537</v>
      </c>
      <c r="AH194" s="82"/>
    </row>
    <row r="195" spans="1:34" ht="15" customHeight="1">
      <c r="A195" s="33" t="s">
        <v>180</v>
      </c>
      <c r="B195" s="50">
        <f>'Расчет субсидий'!AT195</f>
        <v>-34.481818181818198</v>
      </c>
      <c r="C195" s="52">
        <f>'Расчет субсидий'!D195-1</f>
        <v>-1</v>
      </c>
      <c r="D195" s="52">
        <f>C195*'Расчет субсидий'!E195</f>
        <v>0</v>
      </c>
      <c r="E195" s="53">
        <f t="shared" si="41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2">
        <f>'Расчет субсидий'!P195-1</f>
        <v>-0.12221826597828023</v>
      </c>
      <c r="M195" s="52">
        <f>L195*'Расчет субсидий'!Q195</f>
        <v>-2.4443653195656045</v>
      </c>
      <c r="N195" s="53">
        <f t="shared" si="42"/>
        <v>-49.26511682502921</v>
      </c>
      <c r="O195" s="27" t="s">
        <v>365</v>
      </c>
      <c r="P195" s="27" t="s">
        <v>365</v>
      </c>
      <c r="Q195" s="27" t="s">
        <v>365</v>
      </c>
      <c r="R195" s="58" t="s">
        <v>380</v>
      </c>
      <c r="S195" s="58" t="s">
        <v>380</v>
      </c>
      <c r="T195" s="59" t="s">
        <v>380</v>
      </c>
      <c r="U195" s="52">
        <f>'Расчет субсидий'!AB195-1</f>
        <v>3.6674816625916762E-2</v>
      </c>
      <c r="V195" s="52">
        <f>U195*'Расчет субсидий'!AC195</f>
        <v>0.73349633251833524</v>
      </c>
      <c r="W195" s="53">
        <f t="shared" si="39"/>
        <v>14.783298643211015</v>
      </c>
      <c r="X195" s="27" t="s">
        <v>365</v>
      </c>
      <c r="Y195" s="27" t="s">
        <v>365</v>
      </c>
      <c r="Z195" s="27" t="s">
        <v>365</v>
      </c>
      <c r="AA195" s="27" t="s">
        <v>365</v>
      </c>
      <c r="AB195" s="27" t="s">
        <v>365</v>
      </c>
      <c r="AC195" s="27" t="s">
        <v>365</v>
      </c>
      <c r="AD195" s="27" t="s">
        <v>365</v>
      </c>
      <c r="AE195" s="27" t="s">
        <v>365</v>
      </c>
      <c r="AF195" s="27" t="s">
        <v>365</v>
      </c>
      <c r="AG195" s="52">
        <f t="shared" si="40"/>
        <v>-1.7108689870472693</v>
      </c>
      <c r="AH195" s="82"/>
    </row>
    <row r="196" spans="1:34" ht="15" customHeight="1">
      <c r="A196" s="33" t="s">
        <v>181</v>
      </c>
      <c r="B196" s="50">
        <f>'Расчет субсидий'!AT196</f>
        <v>13.127272727272725</v>
      </c>
      <c r="C196" s="52">
        <f>'Расчет субсидий'!D196-1</f>
        <v>0.11917165317376521</v>
      </c>
      <c r="D196" s="52">
        <f>C196*'Расчет субсидий'!E196</f>
        <v>0.59585826586882606</v>
      </c>
      <c r="E196" s="53">
        <f t="shared" si="41"/>
        <v>5.5348987340438791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2">
        <f>'Расчет субсидий'!P196-1</f>
        <v>4.0867764875326174E-2</v>
      </c>
      <c r="M196" s="52">
        <f>L196*'Расчет субсидий'!Q196</f>
        <v>0.81735529750652347</v>
      </c>
      <c r="N196" s="53">
        <f t="shared" si="42"/>
        <v>7.592373993228847</v>
      </c>
      <c r="O196" s="27" t="s">
        <v>365</v>
      </c>
      <c r="P196" s="27" t="s">
        <v>365</v>
      </c>
      <c r="Q196" s="27" t="s">
        <v>365</v>
      </c>
      <c r="R196" s="58" t="s">
        <v>380</v>
      </c>
      <c r="S196" s="58" t="s">
        <v>380</v>
      </c>
      <c r="T196" s="59" t="s">
        <v>380</v>
      </c>
      <c r="U196" s="52">
        <f>'Расчет субсидий'!AB196-1</f>
        <v>0</v>
      </c>
      <c r="V196" s="52">
        <f>U196*'Расчет субсидий'!AC196</f>
        <v>0</v>
      </c>
      <c r="W196" s="53">
        <f t="shared" si="39"/>
        <v>0</v>
      </c>
      <c r="X196" s="27" t="s">
        <v>365</v>
      </c>
      <c r="Y196" s="27" t="s">
        <v>365</v>
      </c>
      <c r="Z196" s="27" t="s">
        <v>365</v>
      </c>
      <c r="AA196" s="27" t="s">
        <v>365</v>
      </c>
      <c r="AB196" s="27" t="s">
        <v>365</v>
      </c>
      <c r="AC196" s="27" t="s">
        <v>365</v>
      </c>
      <c r="AD196" s="27" t="s">
        <v>365</v>
      </c>
      <c r="AE196" s="27" t="s">
        <v>365</v>
      </c>
      <c r="AF196" s="27" t="s">
        <v>365</v>
      </c>
      <c r="AG196" s="52">
        <f t="shared" si="40"/>
        <v>1.4132135633753495</v>
      </c>
      <c r="AH196" s="82"/>
    </row>
    <row r="197" spans="1:34" ht="15" customHeight="1">
      <c r="A197" s="33" t="s">
        <v>182</v>
      </c>
      <c r="B197" s="50">
        <f>'Расчет субсидий'!AT197</f>
        <v>-42.36363636363626</v>
      </c>
      <c r="C197" s="52">
        <f>'Расчет субсидий'!D197-1</f>
        <v>-1</v>
      </c>
      <c r="D197" s="52">
        <f>C197*'Расчет субсидий'!E197</f>
        <v>0</v>
      </c>
      <c r="E197" s="53">
        <f t="shared" si="41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2">
        <f>'Расчет субсидий'!P197-1</f>
        <v>-0.15986964618249544</v>
      </c>
      <c r="M197" s="52">
        <f>L197*'Расчет субсидий'!Q197</f>
        <v>-3.1973929236499088</v>
      </c>
      <c r="N197" s="53">
        <f t="shared" si="42"/>
        <v>-79.997648895618454</v>
      </c>
      <c r="O197" s="27" t="s">
        <v>365</v>
      </c>
      <c r="P197" s="27" t="s">
        <v>365</v>
      </c>
      <c r="Q197" s="27" t="s">
        <v>365</v>
      </c>
      <c r="R197" s="58" t="s">
        <v>380</v>
      </c>
      <c r="S197" s="58" t="s">
        <v>380</v>
      </c>
      <c r="T197" s="59" t="s">
        <v>380</v>
      </c>
      <c r="U197" s="52">
        <f>'Расчет субсидий'!AB197-1</f>
        <v>7.5208913649025044E-2</v>
      </c>
      <c r="V197" s="52">
        <f>U197*'Расчет субсидий'!AC197</f>
        <v>1.5041782729805009</v>
      </c>
      <c r="W197" s="53">
        <f t="shared" si="39"/>
        <v>37.634012531982187</v>
      </c>
      <c r="X197" s="27" t="s">
        <v>365</v>
      </c>
      <c r="Y197" s="27" t="s">
        <v>365</v>
      </c>
      <c r="Z197" s="27" t="s">
        <v>365</v>
      </c>
      <c r="AA197" s="27" t="s">
        <v>365</v>
      </c>
      <c r="AB197" s="27" t="s">
        <v>365</v>
      </c>
      <c r="AC197" s="27" t="s">
        <v>365</v>
      </c>
      <c r="AD197" s="27" t="s">
        <v>365</v>
      </c>
      <c r="AE197" s="27" t="s">
        <v>365</v>
      </c>
      <c r="AF197" s="27" t="s">
        <v>365</v>
      </c>
      <c r="AG197" s="52">
        <f t="shared" si="40"/>
        <v>-1.6932146506694079</v>
      </c>
      <c r="AH197" s="82"/>
    </row>
    <row r="198" spans="1:34" ht="15" customHeight="1">
      <c r="A198" s="33" t="s">
        <v>183</v>
      </c>
      <c r="B198" s="50">
        <f>'Расчет субсидий'!AT198</f>
        <v>-23.25454545454545</v>
      </c>
      <c r="C198" s="52">
        <f>'Расчет субсидий'!D198-1</f>
        <v>-1</v>
      </c>
      <c r="D198" s="52">
        <f>C198*'Расчет субсидий'!E198</f>
        <v>0</v>
      </c>
      <c r="E198" s="53">
        <f t="shared" si="41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2">
        <f>'Расчет субсидий'!P198-1</f>
        <v>-0.12270210409745286</v>
      </c>
      <c r="M198" s="52">
        <f>L198*'Расчет субсидий'!Q198</f>
        <v>-2.4540420819490572</v>
      </c>
      <c r="N198" s="53">
        <f t="shared" si="42"/>
        <v>-42.287807806535277</v>
      </c>
      <c r="O198" s="27" t="s">
        <v>365</v>
      </c>
      <c r="P198" s="27" t="s">
        <v>365</v>
      </c>
      <c r="Q198" s="27" t="s">
        <v>365</v>
      </c>
      <c r="R198" s="58" t="s">
        <v>380</v>
      </c>
      <c r="S198" s="58" t="s">
        <v>380</v>
      </c>
      <c r="T198" s="59" t="s">
        <v>380</v>
      </c>
      <c r="U198" s="52">
        <f>'Расчет субсидий'!AB198-1</f>
        <v>5.5226824457593748E-2</v>
      </c>
      <c r="V198" s="52">
        <f>U198*'Расчет субсидий'!AC198</f>
        <v>1.104536489151875</v>
      </c>
      <c r="W198" s="53">
        <f t="shared" si="39"/>
        <v>19.03326235198983</v>
      </c>
      <c r="X198" s="27" t="s">
        <v>365</v>
      </c>
      <c r="Y198" s="27" t="s">
        <v>365</v>
      </c>
      <c r="Z198" s="27" t="s">
        <v>365</v>
      </c>
      <c r="AA198" s="27" t="s">
        <v>365</v>
      </c>
      <c r="AB198" s="27" t="s">
        <v>365</v>
      </c>
      <c r="AC198" s="27" t="s">
        <v>365</v>
      </c>
      <c r="AD198" s="27" t="s">
        <v>365</v>
      </c>
      <c r="AE198" s="27" t="s">
        <v>365</v>
      </c>
      <c r="AF198" s="27" t="s">
        <v>365</v>
      </c>
      <c r="AG198" s="52">
        <f t="shared" si="40"/>
        <v>-1.3495055927971822</v>
      </c>
      <c r="AH198" s="82"/>
    </row>
    <row r="199" spans="1:34" ht="15" customHeight="1">
      <c r="A199" s="33" t="s">
        <v>184</v>
      </c>
      <c r="B199" s="50">
        <f>'Расчет субсидий'!AT199</f>
        <v>-117.23636363636365</v>
      </c>
      <c r="C199" s="52">
        <f>'Расчет субсидий'!D199-1</f>
        <v>-1</v>
      </c>
      <c r="D199" s="52">
        <f>C199*'Расчет субсидий'!E199</f>
        <v>0</v>
      </c>
      <c r="E199" s="53">
        <f t="shared" si="41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2">
        <f>'Расчет субсидий'!P199-1</f>
        <v>-0.21419163648337169</v>
      </c>
      <c r="M199" s="52">
        <f>L199*'Расчет субсидий'!Q199</f>
        <v>-4.2838327296674343</v>
      </c>
      <c r="N199" s="53">
        <f t="shared" si="42"/>
        <v>-81.152668953079399</v>
      </c>
      <c r="O199" s="27" t="s">
        <v>365</v>
      </c>
      <c r="P199" s="27" t="s">
        <v>365</v>
      </c>
      <c r="Q199" s="27" t="s">
        <v>365</v>
      </c>
      <c r="R199" s="58" t="s">
        <v>380</v>
      </c>
      <c r="S199" s="58" t="s">
        <v>380</v>
      </c>
      <c r="T199" s="59" t="s">
        <v>380</v>
      </c>
      <c r="U199" s="52">
        <f>'Расчет субсидий'!AB199-1</f>
        <v>-9.5238095238095233E-2</v>
      </c>
      <c r="V199" s="52">
        <f>U199*'Расчет субсидий'!AC199</f>
        <v>-1.9047619047619047</v>
      </c>
      <c r="W199" s="53">
        <f t="shared" si="39"/>
        <v>-36.083694683284236</v>
      </c>
      <c r="X199" s="27" t="s">
        <v>365</v>
      </c>
      <c r="Y199" s="27" t="s">
        <v>365</v>
      </c>
      <c r="Z199" s="27" t="s">
        <v>365</v>
      </c>
      <c r="AA199" s="27" t="s">
        <v>365</v>
      </c>
      <c r="AB199" s="27" t="s">
        <v>365</v>
      </c>
      <c r="AC199" s="27" t="s">
        <v>365</v>
      </c>
      <c r="AD199" s="27" t="s">
        <v>365</v>
      </c>
      <c r="AE199" s="27" t="s">
        <v>365</v>
      </c>
      <c r="AF199" s="27" t="s">
        <v>365</v>
      </c>
      <c r="AG199" s="52">
        <f t="shared" si="40"/>
        <v>-6.1885946344293394</v>
      </c>
      <c r="AH199" s="82"/>
    </row>
    <row r="200" spans="1:34" ht="15" customHeight="1">
      <c r="A200" s="33" t="s">
        <v>185</v>
      </c>
      <c r="B200" s="50">
        <f>'Расчет субсидий'!AT200</f>
        <v>-98.399999999999977</v>
      </c>
      <c r="C200" s="52">
        <f>'Расчет субсидий'!D200-1</f>
        <v>-1</v>
      </c>
      <c r="D200" s="52">
        <f>C200*'Расчет субсидий'!E200</f>
        <v>0</v>
      </c>
      <c r="E200" s="53">
        <f t="shared" si="41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2">
        <f>'Расчет субсидий'!P200-1</f>
        <v>-0.31594741354672762</v>
      </c>
      <c r="M200" s="52">
        <f>L200*'Расчет субсидий'!Q200</f>
        <v>-6.3189482709345519</v>
      </c>
      <c r="N200" s="53">
        <f t="shared" si="42"/>
        <v>-98.624734006705395</v>
      </c>
      <c r="O200" s="27" t="s">
        <v>365</v>
      </c>
      <c r="P200" s="27" t="s">
        <v>365</v>
      </c>
      <c r="Q200" s="27" t="s">
        <v>365</v>
      </c>
      <c r="R200" s="58" t="s">
        <v>380</v>
      </c>
      <c r="S200" s="58" t="s">
        <v>380</v>
      </c>
      <c r="T200" s="59" t="s">
        <v>380</v>
      </c>
      <c r="U200" s="52">
        <f>'Расчет субсидий'!AB200-1</f>
        <v>7.1994240460759862E-4</v>
      </c>
      <c r="V200" s="52">
        <f>U200*'Расчет субсидий'!AC200</f>
        <v>1.4398848092151972E-2</v>
      </c>
      <c r="W200" s="53">
        <f t="shared" si="39"/>
        <v>0.22473400670542606</v>
      </c>
      <c r="X200" s="27" t="s">
        <v>365</v>
      </c>
      <c r="Y200" s="27" t="s">
        <v>365</v>
      </c>
      <c r="Z200" s="27" t="s">
        <v>365</v>
      </c>
      <c r="AA200" s="27" t="s">
        <v>365</v>
      </c>
      <c r="AB200" s="27" t="s">
        <v>365</v>
      </c>
      <c r="AC200" s="27" t="s">
        <v>365</v>
      </c>
      <c r="AD200" s="27" t="s">
        <v>365</v>
      </c>
      <c r="AE200" s="27" t="s">
        <v>365</v>
      </c>
      <c r="AF200" s="27" t="s">
        <v>365</v>
      </c>
      <c r="AG200" s="52">
        <f t="shared" si="40"/>
        <v>-6.3045494228423999</v>
      </c>
      <c r="AH200" s="82"/>
    </row>
    <row r="201" spans="1:34" ht="15" customHeight="1">
      <c r="A201" s="33" t="s">
        <v>186</v>
      </c>
      <c r="B201" s="50">
        <f>'Расчет субсидий'!AT201</f>
        <v>19.872727272727275</v>
      </c>
      <c r="C201" s="52">
        <f>'Расчет субсидий'!D201-1</f>
        <v>-1</v>
      </c>
      <c r="D201" s="52">
        <f>C201*'Расчет субсидий'!E201</f>
        <v>0</v>
      </c>
      <c r="E201" s="53">
        <f t="shared" si="41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2">
        <f>'Расчет субсидий'!P201-1</f>
        <v>8.4701165267510259E-2</v>
      </c>
      <c r="M201" s="52">
        <f>L201*'Расчет субсидий'!Q201</f>
        <v>1.6940233053502052</v>
      </c>
      <c r="N201" s="53">
        <f t="shared" si="42"/>
        <v>35.872157725435962</v>
      </c>
      <c r="O201" s="27" t="s">
        <v>365</v>
      </c>
      <c r="P201" s="27" t="s">
        <v>365</v>
      </c>
      <c r="Q201" s="27" t="s">
        <v>365</v>
      </c>
      <c r="R201" s="58" t="s">
        <v>380</v>
      </c>
      <c r="S201" s="58" t="s">
        <v>380</v>
      </c>
      <c r="T201" s="59" t="s">
        <v>380</v>
      </c>
      <c r="U201" s="52">
        <f>'Расчет субсидий'!AB201-1</f>
        <v>-3.7777777777777799E-2</v>
      </c>
      <c r="V201" s="52">
        <f>U201*'Расчет субсидий'!AC201</f>
        <v>-0.75555555555555598</v>
      </c>
      <c r="W201" s="53">
        <f t="shared" si="39"/>
        <v>-15.999430452708685</v>
      </c>
      <c r="X201" s="27" t="s">
        <v>365</v>
      </c>
      <c r="Y201" s="27" t="s">
        <v>365</v>
      </c>
      <c r="Z201" s="27" t="s">
        <v>365</v>
      </c>
      <c r="AA201" s="27" t="s">
        <v>365</v>
      </c>
      <c r="AB201" s="27" t="s">
        <v>365</v>
      </c>
      <c r="AC201" s="27" t="s">
        <v>365</v>
      </c>
      <c r="AD201" s="27" t="s">
        <v>365</v>
      </c>
      <c r="AE201" s="27" t="s">
        <v>365</v>
      </c>
      <c r="AF201" s="27" t="s">
        <v>365</v>
      </c>
      <c r="AG201" s="52">
        <f t="shared" si="40"/>
        <v>0.9384677497946492</v>
      </c>
      <c r="AH201" s="82"/>
    </row>
    <row r="202" spans="1:34" ht="15" customHeight="1">
      <c r="A202" s="32" t="s">
        <v>187</v>
      </c>
      <c r="B202" s="54"/>
      <c r="C202" s="55"/>
      <c r="D202" s="55"/>
      <c r="E202" s="56"/>
      <c r="F202" s="55"/>
      <c r="G202" s="55"/>
      <c r="H202" s="56"/>
      <c r="I202" s="56"/>
      <c r="J202" s="56"/>
      <c r="K202" s="56"/>
      <c r="L202" s="55"/>
      <c r="M202" s="55"/>
      <c r="N202" s="56"/>
      <c r="O202" s="55"/>
      <c r="P202" s="55"/>
      <c r="Q202" s="56"/>
      <c r="R202" s="56"/>
      <c r="S202" s="56"/>
      <c r="T202" s="56"/>
      <c r="U202" s="56"/>
      <c r="V202" s="56"/>
      <c r="W202" s="56"/>
      <c r="X202" s="27"/>
      <c r="Y202" s="27"/>
      <c r="Z202" s="27"/>
      <c r="AA202" s="27"/>
      <c r="AB202" s="27"/>
      <c r="AC202" s="27"/>
      <c r="AD202" s="27"/>
      <c r="AE202" s="27"/>
      <c r="AF202" s="27"/>
      <c r="AG202" s="56"/>
      <c r="AH202" s="82"/>
    </row>
    <row r="203" spans="1:34" ht="15" customHeight="1">
      <c r="A203" s="33" t="s">
        <v>188</v>
      </c>
      <c r="B203" s="50">
        <f>'Расчет субсидий'!AT203</f>
        <v>94.327272727272771</v>
      </c>
      <c r="C203" s="52">
        <f>'Расчет субсидий'!D203-1</f>
        <v>-1</v>
      </c>
      <c r="D203" s="52">
        <f>C203*'Расчет субсидий'!E203</f>
        <v>0</v>
      </c>
      <c r="E203" s="53">
        <f t="shared" ref="E203:E214" si="43">$B203*D203/$AG203</f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2">
        <f>'Расчет субсидий'!P203-1</f>
        <v>0.27726649182973562</v>
      </c>
      <c r="M203" s="52">
        <f>L203*'Расчет субсидий'!Q203</f>
        <v>5.5453298365947123</v>
      </c>
      <c r="N203" s="53">
        <f t="shared" ref="N203:N214" si="44">$B203*M203/$AG203</f>
        <v>78.678477280964373</v>
      </c>
      <c r="O203" s="27" t="s">
        <v>365</v>
      </c>
      <c r="P203" s="27" t="s">
        <v>365</v>
      </c>
      <c r="Q203" s="27" t="s">
        <v>365</v>
      </c>
      <c r="R203" s="58" t="s">
        <v>380</v>
      </c>
      <c r="S203" s="58" t="s">
        <v>380</v>
      </c>
      <c r="T203" s="59" t="s">
        <v>380</v>
      </c>
      <c r="U203" s="52">
        <f>'Расчет субсидий'!AB203-1</f>
        <v>5.5147058823529438E-2</v>
      </c>
      <c r="V203" s="52">
        <f>U203*'Расчет субсидий'!AC203</f>
        <v>1.1029411764705888</v>
      </c>
      <c r="W203" s="53">
        <f t="shared" si="39"/>
        <v>15.648795446308384</v>
      </c>
      <c r="X203" s="27" t="s">
        <v>365</v>
      </c>
      <c r="Y203" s="27" t="s">
        <v>365</v>
      </c>
      <c r="Z203" s="27" t="s">
        <v>365</v>
      </c>
      <c r="AA203" s="27" t="s">
        <v>365</v>
      </c>
      <c r="AB203" s="27" t="s">
        <v>365</v>
      </c>
      <c r="AC203" s="27" t="s">
        <v>365</v>
      </c>
      <c r="AD203" s="27" t="s">
        <v>365</v>
      </c>
      <c r="AE203" s="27" t="s">
        <v>365</v>
      </c>
      <c r="AF203" s="27" t="s">
        <v>365</v>
      </c>
      <c r="AG203" s="52">
        <f t="shared" si="40"/>
        <v>6.6482710130653011</v>
      </c>
      <c r="AH203" s="82"/>
    </row>
    <row r="204" spans="1:34" ht="15" customHeight="1">
      <c r="A204" s="33" t="s">
        <v>189</v>
      </c>
      <c r="B204" s="50">
        <f>'Расчет субсидий'!AT204</f>
        <v>-40.881818181818119</v>
      </c>
      <c r="C204" s="52">
        <f>'Расчет субсидий'!D204-1</f>
        <v>-1</v>
      </c>
      <c r="D204" s="52">
        <f>C204*'Расчет субсидий'!E204</f>
        <v>0</v>
      </c>
      <c r="E204" s="53">
        <f t="shared" si="43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2">
        <f>'Расчет субсидий'!P204-1</f>
        <v>-0.22210717059280349</v>
      </c>
      <c r="M204" s="52">
        <f>L204*'Расчет субсидий'!Q204</f>
        <v>-4.4421434118560699</v>
      </c>
      <c r="N204" s="53">
        <f t="shared" si="44"/>
        <v>-46.917147552260388</v>
      </c>
      <c r="O204" s="27" t="s">
        <v>365</v>
      </c>
      <c r="P204" s="27" t="s">
        <v>365</v>
      </c>
      <c r="Q204" s="27" t="s">
        <v>365</v>
      </c>
      <c r="R204" s="58" t="s">
        <v>380</v>
      </c>
      <c r="S204" s="58" t="s">
        <v>380</v>
      </c>
      <c r="T204" s="59" t="s">
        <v>380</v>
      </c>
      <c r="U204" s="52">
        <f>'Расчет субсидий'!AB204-1</f>
        <v>2.857142857142847E-2</v>
      </c>
      <c r="V204" s="52">
        <f>U204*'Расчет субсидий'!AC204</f>
        <v>0.5714285714285694</v>
      </c>
      <c r="W204" s="53">
        <f t="shared" si="39"/>
        <v>6.0353293704422653</v>
      </c>
      <c r="X204" s="27" t="s">
        <v>365</v>
      </c>
      <c r="Y204" s="27" t="s">
        <v>365</v>
      </c>
      <c r="Z204" s="27" t="s">
        <v>365</v>
      </c>
      <c r="AA204" s="27" t="s">
        <v>365</v>
      </c>
      <c r="AB204" s="27" t="s">
        <v>365</v>
      </c>
      <c r="AC204" s="27" t="s">
        <v>365</v>
      </c>
      <c r="AD204" s="27" t="s">
        <v>365</v>
      </c>
      <c r="AE204" s="27" t="s">
        <v>365</v>
      </c>
      <c r="AF204" s="27" t="s">
        <v>365</v>
      </c>
      <c r="AG204" s="52">
        <f t="shared" si="40"/>
        <v>-3.8707148404275005</v>
      </c>
      <c r="AH204" s="82"/>
    </row>
    <row r="205" spans="1:34" ht="15" customHeight="1">
      <c r="A205" s="33" t="s">
        <v>190</v>
      </c>
      <c r="B205" s="50">
        <f>'Расчет субсидий'!AT205</f>
        <v>149.18181818181824</v>
      </c>
      <c r="C205" s="52">
        <f>'Расчет субсидий'!D205-1</f>
        <v>-1</v>
      </c>
      <c r="D205" s="52">
        <f>C205*'Расчет субсидий'!E205</f>
        <v>0</v>
      </c>
      <c r="E205" s="53">
        <f t="shared" si="43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2">
        <f>'Расчет субсидий'!P205-1</f>
        <v>0.26362057623996837</v>
      </c>
      <c r="M205" s="52">
        <f>L205*'Расчет субсидий'!Q205</f>
        <v>5.2724115247993675</v>
      </c>
      <c r="N205" s="53">
        <f t="shared" si="44"/>
        <v>140.44795697486074</v>
      </c>
      <c r="O205" s="27" t="s">
        <v>365</v>
      </c>
      <c r="P205" s="27" t="s">
        <v>365</v>
      </c>
      <c r="Q205" s="27" t="s">
        <v>365</v>
      </c>
      <c r="R205" s="58" t="s">
        <v>380</v>
      </c>
      <c r="S205" s="58" t="s">
        <v>380</v>
      </c>
      <c r="T205" s="59" t="s">
        <v>380</v>
      </c>
      <c r="U205" s="52">
        <f>'Расчет субсидий'!AB205-1</f>
        <v>1.6393442622950838E-2</v>
      </c>
      <c r="V205" s="52">
        <f>U205*'Расчет субсидий'!AC205</f>
        <v>0.32786885245901676</v>
      </c>
      <c r="W205" s="53">
        <f t="shared" si="39"/>
        <v>8.7338612069575206</v>
      </c>
      <c r="X205" s="27" t="s">
        <v>365</v>
      </c>
      <c r="Y205" s="27" t="s">
        <v>365</v>
      </c>
      <c r="Z205" s="27" t="s">
        <v>365</v>
      </c>
      <c r="AA205" s="27" t="s">
        <v>365</v>
      </c>
      <c r="AB205" s="27" t="s">
        <v>365</v>
      </c>
      <c r="AC205" s="27" t="s">
        <v>365</v>
      </c>
      <c r="AD205" s="27" t="s">
        <v>365</v>
      </c>
      <c r="AE205" s="27" t="s">
        <v>365</v>
      </c>
      <c r="AF205" s="27" t="s">
        <v>365</v>
      </c>
      <c r="AG205" s="52">
        <f t="shared" si="40"/>
        <v>5.6002803772583842</v>
      </c>
      <c r="AH205" s="82"/>
    </row>
    <row r="206" spans="1:34" ht="15" customHeight="1">
      <c r="A206" s="33" t="s">
        <v>191</v>
      </c>
      <c r="B206" s="50">
        <f>'Расчет субсидий'!AT206</f>
        <v>37.399999999999977</v>
      </c>
      <c r="C206" s="52">
        <f>'Расчет субсидий'!D206-1</f>
        <v>-1</v>
      </c>
      <c r="D206" s="52">
        <f>C206*'Расчет субсидий'!E206</f>
        <v>0</v>
      </c>
      <c r="E206" s="53">
        <f t="shared" si="43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2">
        <f>'Расчет субсидий'!P206-1</f>
        <v>0.22714684250570638</v>
      </c>
      <c r="M206" s="52">
        <f>L206*'Расчет субсидий'!Q206</f>
        <v>4.5429368501141276</v>
      </c>
      <c r="N206" s="53">
        <f t="shared" si="44"/>
        <v>33.423152133344537</v>
      </c>
      <c r="O206" s="27" t="s">
        <v>365</v>
      </c>
      <c r="P206" s="27" t="s">
        <v>365</v>
      </c>
      <c r="Q206" s="27" t="s">
        <v>365</v>
      </c>
      <c r="R206" s="58" t="s">
        <v>380</v>
      </c>
      <c r="S206" s="58" t="s">
        <v>380</v>
      </c>
      <c r="T206" s="59" t="s">
        <v>380</v>
      </c>
      <c r="U206" s="52">
        <f>'Расчет субсидий'!AB206-1</f>
        <v>2.7027027027026973E-2</v>
      </c>
      <c r="V206" s="52">
        <f>U206*'Расчет субсидий'!AC206</f>
        <v>0.54054054054053946</v>
      </c>
      <c r="W206" s="53">
        <f t="shared" si="39"/>
        <v>3.9768478666554379</v>
      </c>
      <c r="X206" s="27" t="s">
        <v>365</v>
      </c>
      <c r="Y206" s="27" t="s">
        <v>365</v>
      </c>
      <c r="Z206" s="27" t="s">
        <v>365</v>
      </c>
      <c r="AA206" s="27" t="s">
        <v>365</v>
      </c>
      <c r="AB206" s="27" t="s">
        <v>365</v>
      </c>
      <c r="AC206" s="27" t="s">
        <v>365</v>
      </c>
      <c r="AD206" s="27" t="s">
        <v>365</v>
      </c>
      <c r="AE206" s="27" t="s">
        <v>365</v>
      </c>
      <c r="AF206" s="27" t="s">
        <v>365</v>
      </c>
      <c r="AG206" s="52">
        <f t="shared" si="40"/>
        <v>5.0834773906546671</v>
      </c>
      <c r="AH206" s="82"/>
    </row>
    <row r="207" spans="1:34" ht="15" customHeight="1">
      <c r="A207" s="33" t="s">
        <v>192</v>
      </c>
      <c r="B207" s="50">
        <f>'Расчет субсидий'!AT207</f>
        <v>45.772727272727252</v>
      </c>
      <c r="C207" s="52">
        <f>'Расчет субсидий'!D207-1</f>
        <v>-1</v>
      </c>
      <c r="D207" s="52">
        <f>C207*'Расчет субсидий'!E207</f>
        <v>0</v>
      </c>
      <c r="E207" s="53">
        <f t="shared" si="43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2">
        <f>'Расчет субсидий'!P207-1</f>
        <v>0.18242315411429177</v>
      </c>
      <c r="M207" s="52">
        <f>L207*'Расчет субсидий'!Q207</f>
        <v>3.6484630822858355</v>
      </c>
      <c r="N207" s="53">
        <f t="shared" si="44"/>
        <v>44.60828942029412</v>
      </c>
      <c r="O207" s="27" t="s">
        <v>365</v>
      </c>
      <c r="P207" s="27" t="s">
        <v>365</v>
      </c>
      <c r="Q207" s="27" t="s">
        <v>365</v>
      </c>
      <c r="R207" s="58" t="s">
        <v>380</v>
      </c>
      <c r="S207" s="58" t="s">
        <v>380</v>
      </c>
      <c r="T207" s="59" t="s">
        <v>380</v>
      </c>
      <c r="U207" s="52">
        <f>'Расчет субсидий'!AB207-1</f>
        <v>4.761904761904745E-3</v>
      </c>
      <c r="V207" s="52">
        <f>U207*'Расчет субсидий'!AC207</f>
        <v>9.52380952380949E-2</v>
      </c>
      <c r="W207" s="53">
        <f t="shared" si="39"/>
        <v>1.1644378524331289</v>
      </c>
      <c r="X207" s="27" t="s">
        <v>365</v>
      </c>
      <c r="Y207" s="27" t="s">
        <v>365</v>
      </c>
      <c r="Z207" s="27" t="s">
        <v>365</v>
      </c>
      <c r="AA207" s="27" t="s">
        <v>365</v>
      </c>
      <c r="AB207" s="27" t="s">
        <v>365</v>
      </c>
      <c r="AC207" s="27" t="s">
        <v>365</v>
      </c>
      <c r="AD207" s="27" t="s">
        <v>365</v>
      </c>
      <c r="AE207" s="27" t="s">
        <v>365</v>
      </c>
      <c r="AF207" s="27" t="s">
        <v>365</v>
      </c>
      <c r="AG207" s="52">
        <f t="shared" si="40"/>
        <v>3.7437011775239304</v>
      </c>
      <c r="AH207" s="82"/>
    </row>
    <row r="208" spans="1:34" ht="15" customHeight="1">
      <c r="A208" s="33" t="s">
        <v>193</v>
      </c>
      <c r="B208" s="50">
        <f>'Расчет субсидий'!AT208</f>
        <v>-24.545454545454504</v>
      </c>
      <c r="C208" s="52">
        <f>'Расчет субсидий'!D208-1</f>
        <v>0.17428150331613845</v>
      </c>
      <c r="D208" s="52">
        <f>C208*'Расчет субсидий'!E208</f>
        <v>0.87140751658069227</v>
      </c>
      <c r="E208" s="53">
        <f t="shared" si="43"/>
        <v>14.293953761498052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2">
        <f>'Расчет субсидий'!P208-1</f>
        <v>-0.16707818930041152</v>
      </c>
      <c r="M208" s="52">
        <f>L208*'Расчет субсидий'!Q208</f>
        <v>-3.3415637860082303</v>
      </c>
      <c r="N208" s="53">
        <f t="shared" si="44"/>
        <v>-54.812653482402055</v>
      </c>
      <c r="O208" s="27" t="s">
        <v>365</v>
      </c>
      <c r="P208" s="27" t="s">
        <v>365</v>
      </c>
      <c r="Q208" s="27" t="s">
        <v>365</v>
      </c>
      <c r="R208" s="58" t="s">
        <v>380</v>
      </c>
      <c r="S208" s="58" t="s">
        <v>380</v>
      </c>
      <c r="T208" s="59" t="s">
        <v>380</v>
      </c>
      <c r="U208" s="52">
        <f>'Расчет субсидий'!AB208-1</f>
        <v>4.8689138576778923E-2</v>
      </c>
      <c r="V208" s="52">
        <f>U208*'Расчет субсидий'!AC208</f>
        <v>0.97378277153557846</v>
      </c>
      <c r="W208" s="53">
        <f t="shared" si="39"/>
        <v>15.973245175449506</v>
      </c>
      <c r="X208" s="27" t="s">
        <v>365</v>
      </c>
      <c r="Y208" s="27" t="s">
        <v>365</v>
      </c>
      <c r="Z208" s="27" t="s">
        <v>365</v>
      </c>
      <c r="AA208" s="27" t="s">
        <v>365</v>
      </c>
      <c r="AB208" s="27" t="s">
        <v>365</v>
      </c>
      <c r="AC208" s="27" t="s">
        <v>365</v>
      </c>
      <c r="AD208" s="27" t="s">
        <v>365</v>
      </c>
      <c r="AE208" s="27" t="s">
        <v>365</v>
      </c>
      <c r="AF208" s="27" t="s">
        <v>365</v>
      </c>
      <c r="AG208" s="52">
        <f t="shared" si="40"/>
        <v>-1.4963734978919598</v>
      </c>
      <c r="AH208" s="82"/>
    </row>
    <row r="209" spans="1:34" ht="15" customHeight="1">
      <c r="A209" s="33" t="s">
        <v>194</v>
      </c>
      <c r="B209" s="50">
        <f>'Расчет субсидий'!AT209</f>
        <v>-19.527272727272759</v>
      </c>
      <c r="C209" s="52">
        <f>'Расчет субсидий'!D209-1</f>
        <v>6.058376193499071E-2</v>
      </c>
      <c r="D209" s="52">
        <f>C209*'Расчет субсидий'!E209</f>
        <v>0.30291880967495355</v>
      </c>
      <c r="E209" s="53">
        <f t="shared" si="43"/>
        <v>3.4929382380470551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2">
        <f>'Расчет субсидий'!P209-1</f>
        <v>-0.12362885110429755</v>
      </c>
      <c r="M209" s="52">
        <f>L209*'Расчет субсидий'!Q209</f>
        <v>-2.4725770220859511</v>
      </c>
      <c r="N209" s="53">
        <f t="shared" si="44"/>
        <v>-28.511134175616164</v>
      </c>
      <c r="O209" s="27" t="s">
        <v>365</v>
      </c>
      <c r="P209" s="27" t="s">
        <v>365</v>
      </c>
      <c r="Q209" s="27" t="s">
        <v>365</v>
      </c>
      <c r="R209" s="58" t="s">
        <v>380</v>
      </c>
      <c r="S209" s="58" t="s">
        <v>380</v>
      </c>
      <c r="T209" s="59" t="s">
        <v>380</v>
      </c>
      <c r="U209" s="52">
        <f>'Расчет субсидий'!AB209-1</f>
        <v>2.3809523809523725E-2</v>
      </c>
      <c r="V209" s="52">
        <f>U209*'Расчет субсидий'!AC209</f>
        <v>0.4761904761904745</v>
      </c>
      <c r="W209" s="53">
        <f t="shared" si="39"/>
        <v>5.490923210296347</v>
      </c>
      <c r="X209" s="27" t="s">
        <v>365</v>
      </c>
      <c r="Y209" s="27" t="s">
        <v>365</v>
      </c>
      <c r="Z209" s="27" t="s">
        <v>365</v>
      </c>
      <c r="AA209" s="27" t="s">
        <v>365</v>
      </c>
      <c r="AB209" s="27" t="s">
        <v>365</v>
      </c>
      <c r="AC209" s="27" t="s">
        <v>365</v>
      </c>
      <c r="AD209" s="27" t="s">
        <v>365</v>
      </c>
      <c r="AE209" s="27" t="s">
        <v>365</v>
      </c>
      <c r="AF209" s="27" t="s">
        <v>365</v>
      </c>
      <c r="AG209" s="52">
        <f t="shared" si="40"/>
        <v>-1.6934677362205228</v>
      </c>
      <c r="AH209" s="82"/>
    </row>
    <row r="210" spans="1:34" ht="15" customHeight="1">
      <c r="A210" s="33" t="s">
        <v>195</v>
      </c>
      <c r="B210" s="50">
        <f>'Расчет субсидий'!AT210</f>
        <v>-94.454545454545439</v>
      </c>
      <c r="C210" s="52">
        <f>'Расчет субсидий'!D210-1</f>
        <v>-1</v>
      </c>
      <c r="D210" s="52">
        <f>C210*'Расчет субсидий'!E210</f>
        <v>0</v>
      </c>
      <c r="E210" s="53">
        <f t="shared" si="43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2">
        <f>'Расчет субсидий'!P210-1</f>
        <v>-0.91611379736871701</v>
      </c>
      <c r="M210" s="52">
        <f>L210*'Расчет субсидий'!Q210</f>
        <v>-18.32227594737434</v>
      </c>
      <c r="N210" s="53">
        <f t="shared" si="44"/>
        <v>-126.22468618571639</v>
      </c>
      <c r="O210" s="27" t="s">
        <v>365</v>
      </c>
      <c r="P210" s="27" t="s">
        <v>365</v>
      </c>
      <c r="Q210" s="27" t="s">
        <v>365</v>
      </c>
      <c r="R210" s="58" t="s">
        <v>380</v>
      </c>
      <c r="S210" s="58" t="s">
        <v>380</v>
      </c>
      <c r="T210" s="59" t="s">
        <v>380</v>
      </c>
      <c r="U210" s="52">
        <f>'Расчет субсидий'!AB210-1</f>
        <v>0.23058139534883715</v>
      </c>
      <c r="V210" s="52">
        <f>U210*'Расчет субсидий'!AC210</f>
        <v>4.611627906976743</v>
      </c>
      <c r="W210" s="53">
        <f t="shared" si="39"/>
        <v>31.770140731170958</v>
      </c>
      <c r="X210" s="27" t="s">
        <v>365</v>
      </c>
      <c r="Y210" s="27" t="s">
        <v>365</v>
      </c>
      <c r="Z210" s="27" t="s">
        <v>365</v>
      </c>
      <c r="AA210" s="27" t="s">
        <v>365</v>
      </c>
      <c r="AB210" s="27" t="s">
        <v>365</v>
      </c>
      <c r="AC210" s="27" t="s">
        <v>365</v>
      </c>
      <c r="AD210" s="27" t="s">
        <v>365</v>
      </c>
      <c r="AE210" s="27" t="s">
        <v>365</v>
      </c>
      <c r="AF210" s="27" t="s">
        <v>365</v>
      </c>
      <c r="AG210" s="52">
        <f t="shared" si="40"/>
        <v>-13.710648040397597</v>
      </c>
      <c r="AH210" s="82"/>
    </row>
    <row r="211" spans="1:34" ht="15" customHeight="1">
      <c r="A211" s="33" t="s">
        <v>196</v>
      </c>
      <c r="B211" s="50">
        <f>'Расчет субсидий'!AT211</f>
        <v>52.772727272727252</v>
      </c>
      <c r="C211" s="52">
        <f>'Расчет субсидий'!D211-1</f>
        <v>-1</v>
      </c>
      <c r="D211" s="52">
        <f>C211*'Расчет субсидий'!E211</f>
        <v>0</v>
      </c>
      <c r="E211" s="53">
        <f t="shared" si="43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2">
        <f>'Расчет субсидий'!P211-1</f>
        <v>0.18475852902082401</v>
      </c>
      <c r="M211" s="52">
        <f>L211*'Расчет субсидий'!Q211</f>
        <v>3.6951705804164803</v>
      </c>
      <c r="N211" s="53">
        <f t="shared" si="44"/>
        <v>46.268178467083509</v>
      </c>
      <c r="O211" s="27" t="s">
        <v>365</v>
      </c>
      <c r="P211" s="27" t="s">
        <v>365</v>
      </c>
      <c r="Q211" s="27" t="s">
        <v>365</v>
      </c>
      <c r="R211" s="58" t="s">
        <v>380</v>
      </c>
      <c r="S211" s="58" t="s">
        <v>380</v>
      </c>
      <c r="T211" s="59" t="s">
        <v>380</v>
      </c>
      <c r="U211" s="52">
        <f>'Расчет субсидий'!AB211-1</f>
        <v>2.5974025974025983E-2</v>
      </c>
      <c r="V211" s="52">
        <f>U211*'Расчет субсидий'!AC211</f>
        <v>0.51948051948051965</v>
      </c>
      <c r="W211" s="53">
        <f t="shared" si="39"/>
        <v>6.5045488056437479</v>
      </c>
      <c r="X211" s="27" t="s">
        <v>365</v>
      </c>
      <c r="Y211" s="27" t="s">
        <v>365</v>
      </c>
      <c r="Z211" s="27" t="s">
        <v>365</v>
      </c>
      <c r="AA211" s="27" t="s">
        <v>365</v>
      </c>
      <c r="AB211" s="27" t="s">
        <v>365</v>
      </c>
      <c r="AC211" s="27" t="s">
        <v>365</v>
      </c>
      <c r="AD211" s="27" t="s">
        <v>365</v>
      </c>
      <c r="AE211" s="27" t="s">
        <v>365</v>
      </c>
      <c r="AF211" s="27" t="s">
        <v>365</v>
      </c>
      <c r="AG211" s="52">
        <f t="shared" si="40"/>
        <v>4.2146510998969999</v>
      </c>
      <c r="AH211" s="82"/>
    </row>
    <row r="212" spans="1:34" ht="15" customHeight="1">
      <c r="A212" s="33" t="s">
        <v>197</v>
      </c>
      <c r="B212" s="50">
        <f>'Расчет субсидий'!AT212</f>
        <v>123.10909090909092</v>
      </c>
      <c r="C212" s="52">
        <f>'Расчет субсидий'!D212-1</f>
        <v>-1</v>
      </c>
      <c r="D212" s="52">
        <f>C212*'Расчет субсидий'!E212</f>
        <v>0</v>
      </c>
      <c r="E212" s="53">
        <f t="shared" si="43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2">
        <f>'Расчет субсидий'!P212-1</f>
        <v>0.27138663967611332</v>
      </c>
      <c r="M212" s="52">
        <f>L212*'Расчет субсидий'!Q212</f>
        <v>5.4277327935222663</v>
      </c>
      <c r="N212" s="53">
        <f t="shared" si="44"/>
        <v>123.10909090909091</v>
      </c>
      <c r="O212" s="27" t="s">
        <v>365</v>
      </c>
      <c r="P212" s="27" t="s">
        <v>365</v>
      </c>
      <c r="Q212" s="27" t="s">
        <v>365</v>
      </c>
      <c r="R212" s="58" t="s">
        <v>380</v>
      </c>
      <c r="S212" s="58" t="s">
        <v>380</v>
      </c>
      <c r="T212" s="59" t="s">
        <v>380</v>
      </c>
      <c r="U212" s="52">
        <f>'Расчет субсидий'!AB212-1</f>
        <v>0</v>
      </c>
      <c r="V212" s="52">
        <f>U212*'Расчет субсидий'!AC212</f>
        <v>0</v>
      </c>
      <c r="W212" s="53">
        <f t="shared" si="39"/>
        <v>0</v>
      </c>
      <c r="X212" s="27" t="s">
        <v>365</v>
      </c>
      <c r="Y212" s="27" t="s">
        <v>365</v>
      </c>
      <c r="Z212" s="27" t="s">
        <v>365</v>
      </c>
      <c r="AA212" s="27" t="s">
        <v>365</v>
      </c>
      <c r="AB212" s="27" t="s">
        <v>365</v>
      </c>
      <c r="AC212" s="27" t="s">
        <v>365</v>
      </c>
      <c r="AD212" s="27" t="s">
        <v>365</v>
      </c>
      <c r="AE212" s="27" t="s">
        <v>365</v>
      </c>
      <c r="AF212" s="27" t="s">
        <v>365</v>
      </c>
      <c r="AG212" s="52">
        <f t="shared" si="40"/>
        <v>5.4277327935222663</v>
      </c>
      <c r="AH212" s="82"/>
    </row>
    <row r="213" spans="1:34" ht="15" customHeight="1">
      <c r="A213" s="33" t="s">
        <v>198</v>
      </c>
      <c r="B213" s="50">
        <f>'Расчет субсидий'!AT213</f>
        <v>28.918181818181836</v>
      </c>
      <c r="C213" s="52">
        <f>'Расчет субсидий'!D213-1</f>
        <v>-1</v>
      </c>
      <c r="D213" s="52">
        <f>C213*'Расчет субсидий'!E213</f>
        <v>0</v>
      </c>
      <c r="E213" s="53">
        <f t="shared" si="43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2">
        <f>'Расчет субсидий'!P213-1</f>
        <v>0.20322910019144858</v>
      </c>
      <c r="M213" s="52">
        <f>L213*'Расчет субсидий'!Q213</f>
        <v>4.0645820038289715</v>
      </c>
      <c r="N213" s="53">
        <f t="shared" si="44"/>
        <v>28.918181818181836</v>
      </c>
      <c r="O213" s="27" t="s">
        <v>365</v>
      </c>
      <c r="P213" s="27" t="s">
        <v>365</v>
      </c>
      <c r="Q213" s="27" t="s">
        <v>365</v>
      </c>
      <c r="R213" s="58" t="s">
        <v>380</v>
      </c>
      <c r="S213" s="58" t="s">
        <v>380</v>
      </c>
      <c r="T213" s="59" t="s">
        <v>380</v>
      </c>
      <c r="U213" s="52">
        <f>'Расчет субсидий'!AB213-1</f>
        <v>0</v>
      </c>
      <c r="V213" s="52">
        <f>U213*'Расчет субсидий'!AC213</f>
        <v>0</v>
      </c>
      <c r="W213" s="53">
        <f t="shared" si="39"/>
        <v>0</v>
      </c>
      <c r="X213" s="27" t="s">
        <v>365</v>
      </c>
      <c r="Y213" s="27" t="s">
        <v>365</v>
      </c>
      <c r="Z213" s="27" t="s">
        <v>365</v>
      </c>
      <c r="AA213" s="27" t="s">
        <v>365</v>
      </c>
      <c r="AB213" s="27" t="s">
        <v>365</v>
      </c>
      <c r="AC213" s="27" t="s">
        <v>365</v>
      </c>
      <c r="AD213" s="27" t="s">
        <v>365</v>
      </c>
      <c r="AE213" s="27" t="s">
        <v>365</v>
      </c>
      <c r="AF213" s="27" t="s">
        <v>365</v>
      </c>
      <c r="AG213" s="52">
        <f t="shared" si="40"/>
        <v>4.0645820038289715</v>
      </c>
      <c r="AH213" s="82"/>
    </row>
    <row r="214" spans="1:34" ht="15" customHeight="1">
      <c r="A214" s="33" t="s">
        <v>199</v>
      </c>
      <c r="B214" s="50">
        <f>'Расчет субсидий'!AT214</f>
        <v>41.409090909090935</v>
      </c>
      <c r="C214" s="52">
        <f>'Расчет субсидий'!D214-1</f>
        <v>-1</v>
      </c>
      <c r="D214" s="52">
        <f>C214*'Расчет субсидий'!E214</f>
        <v>0</v>
      </c>
      <c r="E214" s="53">
        <f t="shared" si="43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2">
        <f>'Расчет субсидий'!P214-1</f>
        <v>0.21856021443614781</v>
      </c>
      <c r="M214" s="52">
        <f>L214*'Расчет субсидий'!Q214</f>
        <v>4.3712042887229563</v>
      </c>
      <c r="N214" s="53">
        <f t="shared" si="44"/>
        <v>41.409090909090935</v>
      </c>
      <c r="O214" s="27" t="s">
        <v>365</v>
      </c>
      <c r="P214" s="27" t="s">
        <v>365</v>
      </c>
      <c r="Q214" s="27" t="s">
        <v>365</v>
      </c>
      <c r="R214" s="58" t="s">
        <v>380</v>
      </c>
      <c r="S214" s="58" t="s">
        <v>380</v>
      </c>
      <c r="T214" s="59" t="s">
        <v>380</v>
      </c>
      <c r="U214" s="52">
        <f>'Расчет субсидий'!AB214-1</f>
        <v>0</v>
      </c>
      <c r="V214" s="52">
        <f>U214*'Расчет субсидий'!AC214</f>
        <v>0</v>
      </c>
      <c r="W214" s="53">
        <f t="shared" si="39"/>
        <v>0</v>
      </c>
      <c r="X214" s="27" t="s">
        <v>365</v>
      </c>
      <c r="Y214" s="27" t="s">
        <v>365</v>
      </c>
      <c r="Z214" s="27" t="s">
        <v>365</v>
      </c>
      <c r="AA214" s="27" t="s">
        <v>365</v>
      </c>
      <c r="AB214" s="27" t="s">
        <v>365</v>
      </c>
      <c r="AC214" s="27" t="s">
        <v>365</v>
      </c>
      <c r="AD214" s="27" t="s">
        <v>365</v>
      </c>
      <c r="AE214" s="27" t="s">
        <v>365</v>
      </c>
      <c r="AF214" s="27" t="s">
        <v>365</v>
      </c>
      <c r="AG214" s="52">
        <f t="shared" si="40"/>
        <v>4.3712042887229563</v>
      </c>
      <c r="AH214" s="82"/>
    </row>
    <row r="215" spans="1:34" ht="15" customHeight="1">
      <c r="A215" s="32" t="s">
        <v>200</v>
      </c>
      <c r="B215" s="54"/>
      <c r="C215" s="55"/>
      <c r="D215" s="55"/>
      <c r="E215" s="56"/>
      <c r="F215" s="55"/>
      <c r="G215" s="55"/>
      <c r="H215" s="56"/>
      <c r="I215" s="56"/>
      <c r="J215" s="56"/>
      <c r="K215" s="56"/>
      <c r="L215" s="55"/>
      <c r="M215" s="55"/>
      <c r="N215" s="56"/>
      <c r="O215" s="55"/>
      <c r="P215" s="55"/>
      <c r="Q215" s="56"/>
      <c r="R215" s="56"/>
      <c r="S215" s="56"/>
      <c r="T215" s="56"/>
      <c r="U215" s="56"/>
      <c r="V215" s="56"/>
      <c r="W215" s="56"/>
      <c r="X215" s="27"/>
      <c r="Y215" s="27"/>
      <c r="Z215" s="27"/>
      <c r="AA215" s="27"/>
      <c r="AB215" s="27"/>
      <c r="AC215" s="27"/>
      <c r="AD215" s="27"/>
      <c r="AE215" s="27"/>
      <c r="AF215" s="27"/>
      <c r="AG215" s="56"/>
      <c r="AH215" s="82"/>
    </row>
    <row r="216" spans="1:34" ht="15" customHeight="1">
      <c r="A216" s="33" t="s">
        <v>201</v>
      </c>
      <c r="B216" s="50">
        <f>'Расчет субсидий'!AT216</f>
        <v>78.863636363636374</v>
      </c>
      <c r="C216" s="52">
        <f>'Расчет субсидий'!D216-1</f>
        <v>-1</v>
      </c>
      <c r="D216" s="52">
        <f>C216*'Расчет субсидий'!E216</f>
        <v>0</v>
      </c>
      <c r="E216" s="53">
        <f t="shared" ref="E216:E228" si="45">$B216*D216/$AG216</f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2">
        <f>'Расчет субсидий'!P216-1</f>
        <v>0.30000000000000004</v>
      </c>
      <c r="M216" s="52">
        <f>L216*'Расчет субсидий'!Q216</f>
        <v>6.0000000000000009</v>
      </c>
      <c r="N216" s="53">
        <f t="shared" ref="N216:N228" si="46">$B216*M216/$AG216</f>
        <v>81.196880043033886</v>
      </c>
      <c r="O216" s="27" t="s">
        <v>365</v>
      </c>
      <c r="P216" s="27" t="s">
        <v>365</v>
      </c>
      <c r="Q216" s="27" t="s">
        <v>365</v>
      </c>
      <c r="R216" s="58" t="s">
        <v>380</v>
      </c>
      <c r="S216" s="58" t="s">
        <v>380</v>
      </c>
      <c r="T216" s="59" t="s">
        <v>380</v>
      </c>
      <c r="U216" s="52">
        <f>'Расчет субсидий'!AB216-1</f>
        <v>-8.6206896551723755E-3</v>
      </c>
      <c r="V216" s="52">
        <f>U216*'Расчет субсидий'!AC216</f>
        <v>-0.17241379310344751</v>
      </c>
      <c r="W216" s="53">
        <f t="shared" si="39"/>
        <v>-2.3332436793975151</v>
      </c>
      <c r="X216" s="27" t="s">
        <v>365</v>
      </c>
      <c r="Y216" s="27" t="s">
        <v>365</v>
      </c>
      <c r="Z216" s="27" t="s">
        <v>365</v>
      </c>
      <c r="AA216" s="27" t="s">
        <v>365</v>
      </c>
      <c r="AB216" s="27" t="s">
        <v>365</v>
      </c>
      <c r="AC216" s="27" t="s">
        <v>365</v>
      </c>
      <c r="AD216" s="27" t="s">
        <v>365</v>
      </c>
      <c r="AE216" s="27" t="s">
        <v>365</v>
      </c>
      <c r="AF216" s="27" t="s">
        <v>365</v>
      </c>
      <c r="AG216" s="52">
        <f t="shared" si="40"/>
        <v>5.8275862068965534</v>
      </c>
      <c r="AH216" s="82"/>
    </row>
    <row r="217" spans="1:34" ht="15" customHeight="1">
      <c r="A217" s="33" t="s">
        <v>202</v>
      </c>
      <c r="B217" s="50">
        <f>'Расчет субсидий'!AT217</f>
        <v>-274.33636363636379</v>
      </c>
      <c r="C217" s="52">
        <f>'Расчет субсидий'!D217-1</f>
        <v>-1</v>
      </c>
      <c r="D217" s="52">
        <f>C217*'Расчет субсидий'!E217</f>
        <v>0</v>
      </c>
      <c r="E217" s="53">
        <f t="shared" si="45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2">
        <f>'Расчет субсидий'!P217-1</f>
        <v>-0.57771003410147781</v>
      </c>
      <c r="M217" s="52">
        <f>L217*'Расчет субсидий'!Q217</f>
        <v>-11.554200682029556</v>
      </c>
      <c r="N217" s="53">
        <f t="shared" si="46"/>
        <v>-348.89540601565312</v>
      </c>
      <c r="O217" s="27" t="s">
        <v>365</v>
      </c>
      <c r="P217" s="27" t="s">
        <v>365</v>
      </c>
      <c r="Q217" s="27" t="s">
        <v>365</v>
      </c>
      <c r="R217" s="58" t="s">
        <v>380</v>
      </c>
      <c r="S217" s="58" t="s">
        <v>380</v>
      </c>
      <c r="T217" s="59" t="s">
        <v>380</v>
      </c>
      <c r="U217" s="52">
        <f>'Расчет субсидий'!AB217-1</f>
        <v>0.12345679012345689</v>
      </c>
      <c r="V217" s="52">
        <f>U217*'Расчет субсидий'!AC217</f>
        <v>2.4691358024691379</v>
      </c>
      <c r="W217" s="53">
        <f t="shared" si="39"/>
        <v>74.559042379289323</v>
      </c>
      <c r="X217" s="27" t="s">
        <v>365</v>
      </c>
      <c r="Y217" s="27" t="s">
        <v>365</v>
      </c>
      <c r="Z217" s="27" t="s">
        <v>365</v>
      </c>
      <c r="AA217" s="27" t="s">
        <v>365</v>
      </c>
      <c r="AB217" s="27" t="s">
        <v>365</v>
      </c>
      <c r="AC217" s="27" t="s">
        <v>365</v>
      </c>
      <c r="AD217" s="27" t="s">
        <v>365</v>
      </c>
      <c r="AE217" s="27" t="s">
        <v>365</v>
      </c>
      <c r="AF217" s="27" t="s">
        <v>365</v>
      </c>
      <c r="AG217" s="52">
        <f t="shared" si="40"/>
        <v>-9.0850648795604183</v>
      </c>
      <c r="AH217" s="82"/>
    </row>
    <row r="218" spans="1:34" ht="15" customHeight="1">
      <c r="A218" s="33" t="s">
        <v>203</v>
      </c>
      <c r="B218" s="50">
        <f>'Расчет субсидий'!AT218</f>
        <v>1.7545454545454557</v>
      </c>
      <c r="C218" s="52">
        <f>'Расчет субсидий'!D218-1</f>
        <v>0.225696336710834</v>
      </c>
      <c r="D218" s="52">
        <f>C218*'Расчет субсидий'!E218</f>
        <v>1.12848168355417</v>
      </c>
      <c r="E218" s="53">
        <f t="shared" si="45"/>
        <v>0.16612525746966472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2">
        <f>'Расчет субсидий'!P218-1</f>
        <v>0.25950348233917864</v>
      </c>
      <c r="M218" s="52">
        <f>L218*'Расчет субсидий'!Q218</f>
        <v>5.1900696467835727</v>
      </c>
      <c r="N218" s="53">
        <f t="shared" si="46"/>
        <v>0.76403690810638225</v>
      </c>
      <c r="O218" s="27" t="s">
        <v>365</v>
      </c>
      <c r="P218" s="27" t="s">
        <v>365</v>
      </c>
      <c r="Q218" s="27" t="s">
        <v>365</v>
      </c>
      <c r="R218" s="58" t="s">
        <v>380</v>
      </c>
      <c r="S218" s="58" t="s">
        <v>380</v>
      </c>
      <c r="T218" s="59" t="s">
        <v>380</v>
      </c>
      <c r="U218" s="52">
        <f>'Расчет субсидий'!AB218-1</f>
        <v>0.28000000000000003</v>
      </c>
      <c r="V218" s="52">
        <f>U218*'Расчет субсидий'!AC218</f>
        <v>5.6000000000000005</v>
      </c>
      <c r="W218" s="53">
        <f t="shared" si="39"/>
        <v>0.82438328896940904</v>
      </c>
      <c r="X218" s="27" t="s">
        <v>365</v>
      </c>
      <c r="Y218" s="27" t="s">
        <v>365</v>
      </c>
      <c r="Z218" s="27" t="s">
        <v>365</v>
      </c>
      <c r="AA218" s="27" t="s">
        <v>365</v>
      </c>
      <c r="AB218" s="27" t="s">
        <v>365</v>
      </c>
      <c r="AC218" s="27" t="s">
        <v>365</v>
      </c>
      <c r="AD218" s="27" t="s">
        <v>365</v>
      </c>
      <c r="AE218" s="27" t="s">
        <v>365</v>
      </c>
      <c r="AF218" s="27" t="s">
        <v>365</v>
      </c>
      <c r="AG218" s="52">
        <f t="shared" si="40"/>
        <v>11.918551330337742</v>
      </c>
      <c r="AH218" s="82"/>
    </row>
    <row r="219" spans="1:34" ht="15" customHeight="1">
      <c r="A219" s="33" t="s">
        <v>204</v>
      </c>
      <c r="B219" s="50">
        <f>'Расчет субсидий'!AT219</f>
        <v>-93.200000000000045</v>
      </c>
      <c r="C219" s="52">
        <f>'Расчет субсидий'!D219-1</f>
        <v>0.25717555393231062</v>
      </c>
      <c r="D219" s="52">
        <f>C219*'Расчет субсидий'!E219</f>
        <v>1.2858777696615531</v>
      </c>
      <c r="E219" s="53">
        <f t="shared" si="45"/>
        <v>20.400415450711392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2">
        <f>'Расчет субсидий'!P219-1</f>
        <v>-0.39968939714810103</v>
      </c>
      <c r="M219" s="52">
        <f>L219*'Расчет субсидий'!Q219</f>
        <v>-7.9937879429620207</v>
      </c>
      <c r="N219" s="53">
        <f t="shared" si="46"/>
        <v>-126.82122586521976</v>
      </c>
      <c r="O219" s="27" t="s">
        <v>365</v>
      </c>
      <c r="P219" s="27" t="s">
        <v>365</v>
      </c>
      <c r="Q219" s="27" t="s">
        <v>365</v>
      </c>
      <c r="R219" s="58" t="s">
        <v>380</v>
      </c>
      <c r="S219" s="58" t="s">
        <v>380</v>
      </c>
      <c r="T219" s="59" t="s">
        <v>380</v>
      </c>
      <c r="U219" s="52">
        <f>'Расчет субсидий'!AB219-1</f>
        <v>4.1666666666666741E-2</v>
      </c>
      <c r="V219" s="52">
        <f>U219*'Расчет субсидий'!AC219</f>
        <v>0.83333333333333481</v>
      </c>
      <c r="W219" s="53">
        <f t="shared" si="39"/>
        <v>13.220810414508319</v>
      </c>
      <c r="X219" s="27" t="s">
        <v>365</v>
      </c>
      <c r="Y219" s="27" t="s">
        <v>365</v>
      </c>
      <c r="Z219" s="27" t="s">
        <v>365</v>
      </c>
      <c r="AA219" s="27" t="s">
        <v>365</v>
      </c>
      <c r="AB219" s="27" t="s">
        <v>365</v>
      </c>
      <c r="AC219" s="27" t="s">
        <v>365</v>
      </c>
      <c r="AD219" s="27" t="s">
        <v>365</v>
      </c>
      <c r="AE219" s="27" t="s">
        <v>365</v>
      </c>
      <c r="AF219" s="27" t="s">
        <v>365</v>
      </c>
      <c r="AG219" s="52">
        <f t="shared" si="40"/>
        <v>-5.8745768399671325</v>
      </c>
      <c r="AH219" s="82"/>
    </row>
    <row r="220" spans="1:34" ht="15" customHeight="1">
      <c r="A220" s="33" t="s">
        <v>205</v>
      </c>
      <c r="B220" s="50">
        <f>'Расчет субсидий'!AT220</f>
        <v>-56.336363636363785</v>
      </c>
      <c r="C220" s="52">
        <f>'Расчет субсидий'!D220-1</f>
        <v>9.6142501879590503E-2</v>
      </c>
      <c r="D220" s="52">
        <f>C220*'Расчет субсидий'!E220</f>
        <v>0.48071250939795251</v>
      </c>
      <c r="E220" s="53">
        <f t="shared" si="45"/>
        <v>13.215637849548356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2">
        <f>'Расчет субсидий'!P220-1</f>
        <v>-0.13593000259369736</v>
      </c>
      <c r="M220" s="52">
        <f>L220*'Расчет субсидий'!Q220</f>
        <v>-2.7186000518739473</v>
      </c>
      <c r="N220" s="53">
        <f t="shared" si="46"/>
        <v>-74.739127942241339</v>
      </c>
      <c r="O220" s="27" t="s">
        <v>365</v>
      </c>
      <c r="P220" s="27" t="s">
        <v>365</v>
      </c>
      <c r="Q220" s="27" t="s">
        <v>365</v>
      </c>
      <c r="R220" s="58" t="s">
        <v>380</v>
      </c>
      <c r="S220" s="58" t="s">
        <v>380</v>
      </c>
      <c r="T220" s="59" t="s">
        <v>380</v>
      </c>
      <c r="U220" s="52">
        <f>'Расчет субсидий'!AB220-1</f>
        <v>9.4339622641510523E-3</v>
      </c>
      <c r="V220" s="52">
        <f>U220*'Расчет субсидий'!AC220</f>
        <v>0.18867924528302105</v>
      </c>
      <c r="W220" s="53">
        <f t="shared" si="39"/>
        <v>5.1871264563291843</v>
      </c>
      <c r="X220" s="27" t="s">
        <v>365</v>
      </c>
      <c r="Y220" s="27" t="s">
        <v>365</v>
      </c>
      <c r="Z220" s="27" t="s">
        <v>365</v>
      </c>
      <c r="AA220" s="27" t="s">
        <v>365</v>
      </c>
      <c r="AB220" s="27" t="s">
        <v>365</v>
      </c>
      <c r="AC220" s="27" t="s">
        <v>365</v>
      </c>
      <c r="AD220" s="27" t="s">
        <v>365</v>
      </c>
      <c r="AE220" s="27" t="s">
        <v>365</v>
      </c>
      <c r="AF220" s="27" t="s">
        <v>365</v>
      </c>
      <c r="AG220" s="52">
        <f t="shared" si="40"/>
        <v>-2.0492082971929735</v>
      </c>
      <c r="AH220" s="82"/>
    </row>
    <row r="221" spans="1:34" ht="15" customHeight="1">
      <c r="A221" s="33" t="s">
        <v>206</v>
      </c>
      <c r="B221" s="50">
        <f>'Расчет субсидий'!AT221</f>
        <v>-114.62727272727273</v>
      </c>
      <c r="C221" s="52">
        <f>'Расчет субсидий'!D221-1</f>
        <v>0.13523442818243692</v>
      </c>
      <c r="D221" s="52">
        <f>C221*'Расчет субсидий'!E221</f>
        <v>0.67617214091218458</v>
      </c>
      <c r="E221" s="53">
        <f t="shared" si="45"/>
        <v>11.126193149482075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2">
        <f>'Расчет субсидий'!P221-1</f>
        <v>-0.38212077170784531</v>
      </c>
      <c r="M221" s="52">
        <f>L221*'Расчет субсидий'!Q221</f>
        <v>-7.6424154341569057</v>
      </c>
      <c r="N221" s="53">
        <f t="shared" si="46"/>
        <v>-125.7534658767548</v>
      </c>
      <c r="O221" s="27" t="s">
        <v>365</v>
      </c>
      <c r="P221" s="27" t="s">
        <v>365</v>
      </c>
      <c r="Q221" s="27" t="s">
        <v>365</v>
      </c>
      <c r="R221" s="58" t="s">
        <v>380</v>
      </c>
      <c r="S221" s="58" t="s">
        <v>380</v>
      </c>
      <c r="T221" s="59" t="s">
        <v>380</v>
      </c>
      <c r="U221" s="52">
        <f>'Расчет субсидий'!AB221-1</f>
        <v>0</v>
      </c>
      <c r="V221" s="52">
        <f>U221*'Расчет субсидий'!AC221</f>
        <v>0</v>
      </c>
      <c r="W221" s="53">
        <f t="shared" si="39"/>
        <v>0</v>
      </c>
      <c r="X221" s="27" t="s">
        <v>365</v>
      </c>
      <c r="Y221" s="27" t="s">
        <v>365</v>
      </c>
      <c r="Z221" s="27" t="s">
        <v>365</v>
      </c>
      <c r="AA221" s="27" t="s">
        <v>365</v>
      </c>
      <c r="AB221" s="27" t="s">
        <v>365</v>
      </c>
      <c r="AC221" s="27" t="s">
        <v>365</v>
      </c>
      <c r="AD221" s="27" t="s">
        <v>365</v>
      </c>
      <c r="AE221" s="27" t="s">
        <v>365</v>
      </c>
      <c r="AF221" s="27" t="s">
        <v>365</v>
      </c>
      <c r="AG221" s="52">
        <f t="shared" si="40"/>
        <v>-6.9662432932447214</v>
      </c>
      <c r="AH221" s="82"/>
    </row>
    <row r="222" spans="1:34" ht="15" customHeight="1">
      <c r="A222" s="33" t="s">
        <v>207</v>
      </c>
      <c r="B222" s="50">
        <f>'Расчет субсидий'!AT222</f>
        <v>-2.2181818181818187</v>
      </c>
      <c r="C222" s="52">
        <f>'Расчет субсидий'!D222-1</f>
        <v>-5.2507922728663781E-2</v>
      </c>
      <c r="D222" s="52">
        <f>C222*'Расчет субсидий'!E222</f>
        <v>-0.2625396136433189</v>
      </c>
      <c r="E222" s="53">
        <f t="shared" si="45"/>
        <v>-0.15978092734767529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2">
        <f>'Расчет субсидий'!P222-1</f>
        <v>-0.23807574321558156</v>
      </c>
      <c r="M222" s="52">
        <f>L222*'Расчет субсидий'!Q222</f>
        <v>-4.7615148643116312</v>
      </c>
      <c r="N222" s="53">
        <f t="shared" si="46"/>
        <v>-2.8978455862019339</v>
      </c>
      <c r="O222" s="27" t="s">
        <v>365</v>
      </c>
      <c r="P222" s="27" t="s">
        <v>365</v>
      </c>
      <c r="Q222" s="27" t="s">
        <v>365</v>
      </c>
      <c r="R222" s="58" t="s">
        <v>380</v>
      </c>
      <c r="S222" s="58" t="s">
        <v>380</v>
      </c>
      <c r="T222" s="59" t="s">
        <v>380</v>
      </c>
      <c r="U222" s="52">
        <f>'Расчет субсидий'!AB222-1</f>
        <v>6.8965517241379226E-2</v>
      </c>
      <c r="V222" s="52">
        <f>U222*'Расчет субсидий'!AC222</f>
        <v>1.3793103448275845</v>
      </c>
      <c r="W222" s="53">
        <f t="shared" si="39"/>
        <v>0.83944469536779043</v>
      </c>
      <c r="X222" s="27" t="s">
        <v>365</v>
      </c>
      <c r="Y222" s="27" t="s">
        <v>365</v>
      </c>
      <c r="Z222" s="27" t="s">
        <v>365</v>
      </c>
      <c r="AA222" s="27" t="s">
        <v>365</v>
      </c>
      <c r="AB222" s="27" t="s">
        <v>365</v>
      </c>
      <c r="AC222" s="27" t="s">
        <v>365</v>
      </c>
      <c r="AD222" s="27" t="s">
        <v>365</v>
      </c>
      <c r="AE222" s="27" t="s">
        <v>365</v>
      </c>
      <c r="AF222" s="27" t="s">
        <v>365</v>
      </c>
      <c r="AG222" s="52">
        <f t="shared" si="40"/>
        <v>-3.6447441331273653</v>
      </c>
      <c r="AH222" s="82"/>
    </row>
    <row r="223" spans="1:34" ht="15" customHeight="1">
      <c r="A223" s="33" t="s">
        <v>208</v>
      </c>
      <c r="B223" s="50">
        <f>'Расчет субсидий'!AT223</f>
        <v>-30.690909090908917</v>
      </c>
      <c r="C223" s="52">
        <f>'Расчет субсидий'!D223-1</f>
        <v>0.30000000000000004</v>
      </c>
      <c r="D223" s="52">
        <f>C223*'Расчет субсидий'!E223</f>
        <v>1.5000000000000002</v>
      </c>
      <c r="E223" s="53">
        <f t="shared" si="45"/>
        <v>47.048352371283286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2">
        <f>'Расчет субсидий'!P223-1</f>
        <v>-0.2283421933451466</v>
      </c>
      <c r="M223" s="52">
        <f>L223*'Расчет субсидий'!Q223</f>
        <v>-4.5668438669029321</v>
      </c>
      <c r="N223" s="53">
        <f t="shared" si="46"/>
        <v>-143.24165298312204</v>
      </c>
      <c r="O223" s="27" t="s">
        <v>365</v>
      </c>
      <c r="P223" s="27" t="s">
        <v>365</v>
      </c>
      <c r="Q223" s="27" t="s">
        <v>365</v>
      </c>
      <c r="R223" s="58" t="s">
        <v>380</v>
      </c>
      <c r="S223" s="58" t="s">
        <v>380</v>
      </c>
      <c r="T223" s="59" t="s">
        <v>380</v>
      </c>
      <c r="U223" s="52">
        <f>'Расчет субсидий'!AB223-1</f>
        <v>0.10441767068273089</v>
      </c>
      <c r="V223" s="52">
        <f>U223*'Расчет субсидий'!AC223</f>
        <v>2.0883534136546178</v>
      </c>
      <c r="W223" s="53">
        <f t="shared" si="39"/>
        <v>65.502391520929834</v>
      </c>
      <c r="X223" s="27" t="s">
        <v>365</v>
      </c>
      <c r="Y223" s="27" t="s">
        <v>365</v>
      </c>
      <c r="Z223" s="27" t="s">
        <v>365</v>
      </c>
      <c r="AA223" s="27" t="s">
        <v>365</v>
      </c>
      <c r="AB223" s="27" t="s">
        <v>365</v>
      </c>
      <c r="AC223" s="27" t="s">
        <v>365</v>
      </c>
      <c r="AD223" s="27" t="s">
        <v>365</v>
      </c>
      <c r="AE223" s="27" t="s">
        <v>365</v>
      </c>
      <c r="AF223" s="27" t="s">
        <v>365</v>
      </c>
      <c r="AG223" s="52">
        <f t="shared" si="40"/>
        <v>-0.9784904532483143</v>
      </c>
      <c r="AH223" s="82"/>
    </row>
    <row r="224" spans="1:34" ht="15" customHeight="1">
      <c r="A224" s="33" t="s">
        <v>209</v>
      </c>
      <c r="B224" s="50">
        <f>'Расчет субсидий'!AT224</f>
        <v>-33.645454545454584</v>
      </c>
      <c r="C224" s="52">
        <f>'Расчет субсидий'!D224-1</f>
        <v>0.14001119429680031</v>
      </c>
      <c r="D224" s="52">
        <f>C224*'Расчет субсидий'!E224</f>
        <v>0.70005597148400156</v>
      </c>
      <c r="E224" s="53">
        <f t="shared" si="45"/>
        <v>7.750004576341091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2">
        <f>'Расчет субсидий'!P224-1</f>
        <v>-0.26057583923679284</v>
      </c>
      <c r="M224" s="52">
        <f>L224*'Расчет субсидий'!Q224</f>
        <v>-5.2115167847358563</v>
      </c>
      <c r="N224" s="53">
        <f t="shared" si="46"/>
        <v>-57.694356703740105</v>
      </c>
      <c r="O224" s="27" t="s">
        <v>365</v>
      </c>
      <c r="P224" s="27" t="s">
        <v>365</v>
      </c>
      <c r="Q224" s="27" t="s">
        <v>365</v>
      </c>
      <c r="R224" s="58" t="s">
        <v>380</v>
      </c>
      <c r="S224" s="58" t="s">
        <v>380</v>
      </c>
      <c r="T224" s="59" t="s">
        <v>380</v>
      </c>
      <c r="U224" s="52">
        <f>'Расчет субсидий'!AB224-1</f>
        <v>7.3613766730401542E-2</v>
      </c>
      <c r="V224" s="52">
        <f>U224*'Расчет субсидий'!AC224</f>
        <v>1.4722753346080308</v>
      </c>
      <c r="W224" s="53">
        <f t="shared" si="39"/>
        <v>16.298897581944427</v>
      </c>
      <c r="X224" s="27" t="s">
        <v>365</v>
      </c>
      <c r="Y224" s="27" t="s">
        <v>365</v>
      </c>
      <c r="Z224" s="27" t="s">
        <v>365</v>
      </c>
      <c r="AA224" s="27" t="s">
        <v>365</v>
      </c>
      <c r="AB224" s="27" t="s">
        <v>365</v>
      </c>
      <c r="AC224" s="27" t="s">
        <v>365</v>
      </c>
      <c r="AD224" s="27" t="s">
        <v>365</v>
      </c>
      <c r="AE224" s="27" t="s">
        <v>365</v>
      </c>
      <c r="AF224" s="27" t="s">
        <v>365</v>
      </c>
      <c r="AG224" s="52">
        <f t="shared" si="40"/>
        <v>-3.0391854786438239</v>
      </c>
      <c r="AH224" s="82"/>
    </row>
    <row r="225" spans="1:34" ht="15" customHeight="1">
      <c r="A225" s="33" t="s">
        <v>210</v>
      </c>
      <c r="B225" s="50">
        <f>'Расчет субсидий'!AT225</f>
        <v>-38.836363636363672</v>
      </c>
      <c r="C225" s="52">
        <f>'Расчет субсидий'!D225-1</f>
        <v>-1</v>
      </c>
      <c r="D225" s="52">
        <f>C225*'Расчет субсидий'!E225</f>
        <v>0</v>
      </c>
      <c r="E225" s="53">
        <f t="shared" si="45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2">
        <f>'Расчет субсидий'!P225-1</f>
        <v>-0.2099816849816849</v>
      </c>
      <c r="M225" s="52">
        <f>L225*'Расчет субсидий'!Q225</f>
        <v>-4.199633699633698</v>
      </c>
      <c r="N225" s="53">
        <f t="shared" si="46"/>
        <v>-65.624010182890089</v>
      </c>
      <c r="O225" s="27" t="s">
        <v>365</v>
      </c>
      <c r="P225" s="27" t="s">
        <v>365</v>
      </c>
      <c r="Q225" s="27" t="s">
        <v>365</v>
      </c>
      <c r="R225" s="58" t="s">
        <v>380</v>
      </c>
      <c r="S225" s="58" t="s">
        <v>380</v>
      </c>
      <c r="T225" s="59" t="s">
        <v>380</v>
      </c>
      <c r="U225" s="52">
        <f>'Расчет субсидий'!AB225-1</f>
        <v>8.5714285714285632E-2</v>
      </c>
      <c r="V225" s="52">
        <f>U225*'Расчет субсидий'!AC225</f>
        <v>1.7142857142857126</v>
      </c>
      <c r="W225" s="53">
        <f t="shared" si="39"/>
        <v>26.787646546526428</v>
      </c>
      <c r="X225" s="27" t="s">
        <v>365</v>
      </c>
      <c r="Y225" s="27" t="s">
        <v>365</v>
      </c>
      <c r="Z225" s="27" t="s">
        <v>365</v>
      </c>
      <c r="AA225" s="27" t="s">
        <v>365</v>
      </c>
      <c r="AB225" s="27" t="s">
        <v>365</v>
      </c>
      <c r="AC225" s="27" t="s">
        <v>365</v>
      </c>
      <c r="AD225" s="27" t="s">
        <v>365</v>
      </c>
      <c r="AE225" s="27" t="s">
        <v>365</v>
      </c>
      <c r="AF225" s="27" t="s">
        <v>365</v>
      </c>
      <c r="AG225" s="52">
        <f t="shared" si="40"/>
        <v>-2.4853479853479854</v>
      </c>
      <c r="AH225" s="82"/>
    </row>
    <row r="226" spans="1:34" ht="15" customHeight="1">
      <c r="A226" s="33" t="s">
        <v>211</v>
      </c>
      <c r="B226" s="50">
        <f>'Расчет субсидий'!AT226</f>
        <v>-161.71818181818173</v>
      </c>
      <c r="C226" s="52">
        <f>'Расчет субсидий'!D226-1</f>
        <v>0.27411190053285961</v>
      </c>
      <c r="D226" s="52">
        <f>C226*'Расчет субсидий'!E226</f>
        <v>1.370559502664298</v>
      </c>
      <c r="E226" s="53">
        <f t="shared" si="45"/>
        <v>35.211715260218753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2">
        <f>'Расчет субсидий'!P226-1</f>
        <v>-0.59443683793327096</v>
      </c>
      <c r="M226" s="52">
        <f>L226*'Расчет субсидий'!Q226</f>
        <v>-11.88873675866542</v>
      </c>
      <c r="N226" s="53">
        <f t="shared" si="46"/>
        <v>-305.43935723771301</v>
      </c>
      <c r="O226" s="27" t="s">
        <v>365</v>
      </c>
      <c r="P226" s="27" t="s">
        <v>365</v>
      </c>
      <c r="Q226" s="27" t="s">
        <v>365</v>
      </c>
      <c r="R226" s="58" t="s">
        <v>380</v>
      </c>
      <c r="S226" s="58" t="s">
        <v>380</v>
      </c>
      <c r="T226" s="59" t="s">
        <v>380</v>
      </c>
      <c r="U226" s="52">
        <f>'Расчет субсидий'!AB226-1</f>
        <v>0.21117782909930716</v>
      </c>
      <c r="V226" s="52">
        <f>U226*'Расчет субсидий'!AC226</f>
        <v>4.2235565819861431</v>
      </c>
      <c r="W226" s="53">
        <f t="shared" si="39"/>
        <v>108.50946015931252</v>
      </c>
      <c r="X226" s="27" t="s">
        <v>365</v>
      </c>
      <c r="Y226" s="27" t="s">
        <v>365</v>
      </c>
      <c r="Z226" s="27" t="s">
        <v>365</v>
      </c>
      <c r="AA226" s="27" t="s">
        <v>365</v>
      </c>
      <c r="AB226" s="27" t="s">
        <v>365</v>
      </c>
      <c r="AC226" s="27" t="s">
        <v>365</v>
      </c>
      <c r="AD226" s="27" t="s">
        <v>365</v>
      </c>
      <c r="AE226" s="27" t="s">
        <v>365</v>
      </c>
      <c r="AF226" s="27" t="s">
        <v>365</v>
      </c>
      <c r="AG226" s="52">
        <f t="shared" si="40"/>
        <v>-6.294620674014979</v>
      </c>
      <c r="AH226" s="82"/>
    </row>
    <row r="227" spans="1:34" ht="15" customHeight="1">
      <c r="A227" s="33" t="s">
        <v>212</v>
      </c>
      <c r="B227" s="50">
        <f>'Расчет субсидий'!AT227</f>
        <v>5.9636363636363967</v>
      </c>
      <c r="C227" s="52">
        <f>'Расчет субсидий'!D227-1</f>
        <v>0.20928417490785312</v>
      </c>
      <c r="D227" s="52">
        <f>C227*'Расчет субсидий'!E227</f>
        <v>1.0464208745392656</v>
      </c>
      <c r="E227" s="53">
        <f t="shared" si="45"/>
        <v>13.437217734288687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2">
        <f>'Расчет субсидий'!P227-1</f>
        <v>-3.0161760273284544E-2</v>
      </c>
      <c r="M227" s="52">
        <f>L227*'Расчет субсидий'!Q227</f>
        <v>-0.60323520546569087</v>
      </c>
      <c r="N227" s="53">
        <f t="shared" si="46"/>
        <v>-7.7462166495864393</v>
      </c>
      <c r="O227" s="27" t="s">
        <v>365</v>
      </c>
      <c r="P227" s="27" t="s">
        <v>365</v>
      </c>
      <c r="Q227" s="27" t="s">
        <v>365</v>
      </c>
      <c r="R227" s="58" t="s">
        <v>380</v>
      </c>
      <c r="S227" s="58" t="s">
        <v>380</v>
      </c>
      <c r="T227" s="59" t="s">
        <v>380</v>
      </c>
      <c r="U227" s="52">
        <f>'Расчет субсидий'!AB227-1</f>
        <v>1.0615711252655036E-3</v>
      </c>
      <c r="V227" s="52">
        <f>U227*'Расчет субсидий'!AC227</f>
        <v>2.1231422505310071E-2</v>
      </c>
      <c r="W227" s="53">
        <f t="shared" si="39"/>
        <v>0.27263527893414868</v>
      </c>
      <c r="X227" s="27" t="s">
        <v>365</v>
      </c>
      <c r="Y227" s="27" t="s">
        <v>365</v>
      </c>
      <c r="Z227" s="27" t="s">
        <v>365</v>
      </c>
      <c r="AA227" s="27" t="s">
        <v>365</v>
      </c>
      <c r="AB227" s="27" t="s">
        <v>365</v>
      </c>
      <c r="AC227" s="27" t="s">
        <v>365</v>
      </c>
      <c r="AD227" s="27" t="s">
        <v>365</v>
      </c>
      <c r="AE227" s="27" t="s">
        <v>365</v>
      </c>
      <c r="AF227" s="27" t="s">
        <v>365</v>
      </c>
      <c r="AG227" s="52">
        <f t="shared" si="40"/>
        <v>0.46441709157888478</v>
      </c>
      <c r="AH227" s="82"/>
    </row>
    <row r="228" spans="1:34" ht="15" customHeight="1">
      <c r="A228" s="33" t="s">
        <v>213</v>
      </c>
      <c r="B228" s="50">
        <f>'Расчет субсидий'!AT228</f>
        <v>-102.9636363636364</v>
      </c>
      <c r="C228" s="52">
        <f>'Расчет субсидий'!D228-1</f>
        <v>-1</v>
      </c>
      <c r="D228" s="52">
        <f>C228*'Расчет субсидий'!E228</f>
        <v>0</v>
      </c>
      <c r="E228" s="53">
        <f t="shared" si="45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2">
        <f>'Расчет субсидий'!P228-1</f>
        <v>-0.42514595496246876</v>
      </c>
      <c r="M228" s="52">
        <f>L228*'Расчет субсидий'!Q228</f>
        <v>-8.5029190992493753</v>
      </c>
      <c r="N228" s="53">
        <f t="shared" si="46"/>
        <v>-102.9636363636364</v>
      </c>
      <c r="O228" s="27" t="s">
        <v>365</v>
      </c>
      <c r="P228" s="27" t="s">
        <v>365</v>
      </c>
      <c r="Q228" s="27" t="s">
        <v>365</v>
      </c>
      <c r="R228" s="58" t="s">
        <v>380</v>
      </c>
      <c r="S228" s="58" t="s">
        <v>380</v>
      </c>
      <c r="T228" s="59" t="s">
        <v>380</v>
      </c>
      <c r="U228" s="52">
        <f>'Расчет субсидий'!AB228-1</f>
        <v>0</v>
      </c>
      <c r="V228" s="52">
        <f>U228*'Расчет субсидий'!AC228</f>
        <v>0</v>
      </c>
      <c r="W228" s="53">
        <f t="shared" si="39"/>
        <v>0</v>
      </c>
      <c r="X228" s="27" t="s">
        <v>365</v>
      </c>
      <c r="Y228" s="27" t="s">
        <v>365</v>
      </c>
      <c r="Z228" s="27" t="s">
        <v>365</v>
      </c>
      <c r="AA228" s="27" t="s">
        <v>365</v>
      </c>
      <c r="AB228" s="27" t="s">
        <v>365</v>
      </c>
      <c r="AC228" s="27" t="s">
        <v>365</v>
      </c>
      <c r="AD228" s="27" t="s">
        <v>365</v>
      </c>
      <c r="AE228" s="27" t="s">
        <v>365</v>
      </c>
      <c r="AF228" s="27" t="s">
        <v>365</v>
      </c>
      <c r="AG228" s="52">
        <f t="shared" si="40"/>
        <v>-8.5029190992493753</v>
      </c>
      <c r="AH228" s="82"/>
    </row>
    <row r="229" spans="1:34" ht="15" customHeight="1">
      <c r="A229" s="32" t="s">
        <v>214</v>
      </c>
      <c r="B229" s="54"/>
      <c r="C229" s="55"/>
      <c r="D229" s="55"/>
      <c r="E229" s="56"/>
      <c r="F229" s="55"/>
      <c r="G229" s="55"/>
      <c r="H229" s="56"/>
      <c r="I229" s="56"/>
      <c r="J229" s="56"/>
      <c r="K229" s="56"/>
      <c r="L229" s="55"/>
      <c r="M229" s="55"/>
      <c r="N229" s="56"/>
      <c r="O229" s="55"/>
      <c r="P229" s="55"/>
      <c r="Q229" s="56"/>
      <c r="R229" s="56"/>
      <c r="S229" s="56"/>
      <c r="T229" s="56"/>
      <c r="U229" s="56"/>
      <c r="V229" s="56"/>
      <c r="W229" s="56"/>
      <c r="X229" s="27"/>
      <c r="Y229" s="27"/>
      <c r="Z229" s="27"/>
      <c r="AA229" s="27"/>
      <c r="AB229" s="27"/>
      <c r="AC229" s="27"/>
      <c r="AD229" s="27"/>
      <c r="AE229" s="27"/>
      <c r="AF229" s="27"/>
      <c r="AG229" s="56"/>
      <c r="AH229" s="82"/>
    </row>
    <row r="230" spans="1:34" ht="15" customHeight="1">
      <c r="A230" s="33" t="s">
        <v>215</v>
      </c>
      <c r="B230" s="50">
        <f>'Расчет субсидий'!AT230</f>
        <v>118.29090909090917</v>
      </c>
      <c r="C230" s="52">
        <f>'Расчет субсидий'!D230-1</f>
        <v>-1</v>
      </c>
      <c r="D230" s="52">
        <f>C230*'Расчет субсидий'!E230</f>
        <v>0</v>
      </c>
      <c r="E230" s="53">
        <f t="shared" ref="E230:E238" si="47">$B230*D230/$AG230</f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2">
        <f>'Расчет субсидий'!P230-1</f>
        <v>0.20794963469609828</v>
      </c>
      <c r="M230" s="52">
        <f>L230*'Расчет субсидий'!Q230</f>
        <v>4.1589926939219657</v>
      </c>
      <c r="N230" s="53">
        <f t="shared" ref="N230:N238" si="48">$B230*M230/$AG230</f>
        <v>56.025394135610355</v>
      </c>
      <c r="O230" s="27" t="s">
        <v>365</v>
      </c>
      <c r="P230" s="27" t="s">
        <v>365</v>
      </c>
      <c r="Q230" s="27" t="s">
        <v>365</v>
      </c>
      <c r="R230" s="58" t="s">
        <v>380</v>
      </c>
      <c r="S230" s="58" t="s">
        <v>380</v>
      </c>
      <c r="T230" s="59" t="s">
        <v>380</v>
      </c>
      <c r="U230" s="52">
        <f>'Расчет субсидий'!AB230-1</f>
        <v>0.23111111111111104</v>
      </c>
      <c r="V230" s="52">
        <f>U230*'Расчет субсидий'!AC230</f>
        <v>4.6222222222222209</v>
      </c>
      <c r="W230" s="53">
        <f t="shared" si="39"/>
        <v>62.265514955298812</v>
      </c>
      <c r="X230" s="27" t="s">
        <v>365</v>
      </c>
      <c r="Y230" s="27" t="s">
        <v>365</v>
      </c>
      <c r="Z230" s="27" t="s">
        <v>365</v>
      </c>
      <c r="AA230" s="27" t="s">
        <v>365</v>
      </c>
      <c r="AB230" s="27" t="s">
        <v>365</v>
      </c>
      <c r="AC230" s="27" t="s">
        <v>365</v>
      </c>
      <c r="AD230" s="27" t="s">
        <v>365</v>
      </c>
      <c r="AE230" s="27" t="s">
        <v>365</v>
      </c>
      <c r="AF230" s="27" t="s">
        <v>365</v>
      </c>
      <c r="AG230" s="52">
        <f t="shared" si="40"/>
        <v>8.7812149161441866</v>
      </c>
      <c r="AH230" s="82"/>
    </row>
    <row r="231" spans="1:34" ht="15" customHeight="1">
      <c r="A231" s="33" t="s">
        <v>144</v>
      </c>
      <c r="B231" s="50">
        <f>'Расчет субсидий'!AT231</f>
        <v>-79.945454545454481</v>
      </c>
      <c r="C231" s="52">
        <f>'Расчет субсидий'!D231-1</f>
        <v>-1</v>
      </c>
      <c r="D231" s="52">
        <f>C231*'Расчет субсидий'!E231</f>
        <v>0</v>
      </c>
      <c r="E231" s="53">
        <f t="shared" si="47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2">
        <f>'Расчет субсидий'!P231-1</f>
        <v>-0.34204315576534061</v>
      </c>
      <c r="M231" s="52">
        <f>L231*'Расчет субсидий'!Q231</f>
        <v>-6.8408631153068118</v>
      </c>
      <c r="N231" s="53">
        <f t="shared" si="48"/>
        <v>-90.419777339188144</v>
      </c>
      <c r="O231" s="27" t="s">
        <v>365</v>
      </c>
      <c r="P231" s="27" t="s">
        <v>365</v>
      </c>
      <c r="Q231" s="27" t="s">
        <v>365</v>
      </c>
      <c r="R231" s="58" t="s">
        <v>380</v>
      </c>
      <c r="S231" s="58" t="s">
        <v>380</v>
      </c>
      <c r="T231" s="59" t="s">
        <v>380</v>
      </c>
      <c r="U231" s="52">
        <f>'Расчет субсидий'!AB231-1</f>
        <v>3.9622641509434064E-2</v>
      </c>
      <c r="V231" s="52">
        <f>U231*'Расчет субсидий'!AC231</f>
        <v>0.79245283018868129</v>
      </c>
      <c r="W231" s="53">
        <f t="shared" si="39"/>
        <v>10.474322793733666</v>
      </c>
      <c r="X231" s="27" t="s">
        <v>365</v>
      </c>
      <c r="Y231" s="27" t="s">
        <v>365</v>
      </c>
      <c r="Z231" s="27" t="s">
        <v>365</v>
      </c>
      <c r="AA231" s="27" t="s">
        <v>365</v>
      </c>
      <c r="AB231" s="27" t="s">
        <v>365</v>
      </c>
      <c r="AC231" s="27" t="s">
        <v>365</v>
      </c>
      <c r="AD231" s="27" t="s">
        <v>365</v>
      </c>
      <c r="AE231" s="27" t="s">
        <v>365</v>
      </c>
      <c r="AF231" s="27" t="s">
        <v>365</v>
      </c>
      <c r="AG231" s="52">
        <f t="shared" si="40"/>
        <v>-6.0484102851181305</v>
      </c>
      <c r="AH231" s="82"/>
    </row>
    <row r="232" spans="1:34" ht="15" customHeight="1">
      <c r="A232" s="33" t="s">
        <v>216</v>
      </c>
      <c r="B232" s="50">
        <f>'Расчет субсидий'!AT232</f>
        <v>31.027272727272702</v>
      </c>
      <c r="C232" s="52">
        <f>'Расчет субсидий'!D232-1</f>
        <v>-1</v>
      </c>
      <c r="D232" s="52">
        <f>C232*'Расчет субсидий'!E232</f>
        <v>0</v>
      </c>
      <c r="E232" s="53">
        <f t="shared" si="47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2">
        <f>'Расчет субсидий'!P232-1</f>
        <v>7.7116776833490608E-2</v>
      </c>
      <c r="M232" s="52">
        <f>L232*'Расчет субсидий'!Q232</f>
        <v>1.5423355366698122</v>
      </c>
      <c r="N232" s="53">
        <f t="shared" si="48"/>
        <v>22.337521137144979</v>
      </c>
      <c r="O232" s="27" t="s">
        <v>365</v>
      </c>
      <c r="P232" s="27" t="s">
        <v>365</v>
      </c>
      <c r="Q232" s="27" t="s">
        <v>365</v>
      </c>
      <c r="R232" s="58" t="s">
        <v>380</v>
      </c>
      <c r="S232" s="58" t="s">
        <v>380</v>
      </c>
      <c r="T232" s="59" t="s">
        <v>380</v>
      </c>
      <c r="U232" s="52">
        <f>'Расчет субсидий'!AB232-1</f>
        <v>3.0000000000000027E-2</v>
      </c>
      <c r="V232" s="52">
        <f>U232*'Расчет субсидий'!AC232</f>
        <v>0.60000000000000053</v>
      </c>
      <c r="W232" s="53">
        <f t="shared" si="39"/>
        <v>8.6897515901277238</v>
      </c>
      <c r="X232" s="27" t="s">
        <v>365</v>
      </c>
      <c r="Y232" s="27" t="s">
        <v>365</v>
      </c>
      <c r="Z232" s="27" t="s">
        <v>365</v>
      </c>
      <c r="AA232" s="27" t="s">
        <v>365</v>
      </c>
      <c r="AB232" s="27" t="s">
        <v>365</v>
      </c>
      <c r="AC232" s="27" t="s">
        <v>365</v>
      </c>
      <c r="AD232" s="27" t="s">
        <v>365</v>
      </c>
      <c r="AE232" s="27" t="s">
        <v>365</v>
      </c>
      <c r="AF232" s="27" t="s">
        <v>365</v>
      </c>
      <c r="AG232" s="52">
        <f t="shared" si="40"/>
        <v>2.1423355366698127</v>
      </c>
      <c r="AH232" s="82"/>
    </row>
    <row r="233" spans="1:34" ht="15" customHeight="1">
      <c r="A233" s="33" t="s">
        <v>217</v>
      </c>
      <c r="B233" s="50">
        <f>'Расчет субсидий'!AT233</f>
        <v>-38.381818181818119</v>
      </c>
      <c r="C233" s="52">
        <f>'Расчет субсидий'!D233-1</f>
        <v>-1</v>
      </c>
      <c r="D233" s="52">
        <f>C233*'Расчет субсидий'!E233</f>
        <v>0</v>
      </c>
      <c r="E233" s="53">
        <f t="shared" si="47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2">
        <f>'Расчет субсидий'!P233-1</f>
        <v>-0.17938844847112112</v>
      </c>
      <c r="M233" s="52">
        <f>L233*'Расчет субсидий'!Q233</f>
        <v>-3.5877689694224224</v>
      </c>
      <c r="N233" s="53">
        <f t="shared" si="48"/>
        <v>-38.381818181818119</v>
      </c>
      <c r="O233" s="27" t="s">
        <v>365</v>
      </c>
      <c r="P233" s="27" t="s">
        <v>365</v>
      </c>
      <c r="Q233" s="27" t="s">
        <v>365</v>
      </c>
      <c r="R233" s="58" t="s">
        <v>380</v>
      </c>
      <c r="S233" s="58" t="s">
        <v>380</v>
      </c>
      <c r="T233" s="59" t="s">
        <v>380</v>
      </c>
      <c r="U233" s="52">
        <f>'Расчет субсидий'!AB233-1</f>
        <v>0</v>
      </c>
      <c r="V233" s="52">
        <f>U233*'Расчет субсидий'!AC233</f>
        <v>0</v>
      </c>
      <c r="W233" s="53">
        <f t="shared" si="39"/>
        <v>0</v>
      </c>
      <c r="X233" s="27" t="s">
        <v>365</v>
      </c>
      <c r="Y233" s="27" t="s">
        <v>365</v>
      </c>
      <c r="Z233" s="27" t="s">
        <v>365</v>
      </c>
      <c r="AA233" s="27" t="s">
        <v>365</v>
      </c>
      <c r="AB233" s="27" t="s">
        <v>365</v>
      </c>
      <c r="AC233" s="27" t="s">
        <v>365</v>
      </c>
      <c r="AD233" s="27" t="s">
        <v>365</v>
      </c>
      <c r="AE233" s="27" t="s">
        <v>365</v>
      </c>
      <c r="AF233" s="27" t="s">
        <v>365</v>
      </c>
      <c r="AG233" s="52">
        <f t="shared" si="40"/>
        <v>-3.5877689694224224</v>
      </c>
      <c r="AH233" s="82"/>
    </row>
    <row r="234" spans="1:34" ht="15" customHeight="1">
      <c r="A234" s="33" t="s">
        <v>218</v>
      </c>
      <c r="B234" s="50">
        <f>'Расчет субсидий'!AT234</f>
        <v>35.081818181818164</v>
      </c>
      <c r="C234" s="52">
        <f>'Расчет субсидий'!D234-1</f>
        <v>0.20291130203003394</v>
      </c>
      <c r="D234" s="52">
        <f>C234*'Расчет субсидий'!E234</f>
        <v>1.0145565101501697</v>
      </c>
      <c r="E234" s="53">
        <f t="shared" si="47"/>
        <v>5.0881808730028615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2">
        <f>'Расчет субсидий'!P234-1</f>
        <v>0.25902867797212115</v>
      </c>
      <c r="M234" s="52">
        <f>L234*'Расчет субсидий'!Q234</f>
        <v>5.1805735594424229</v>
      </c>
      <c r="N234" s="53">
        <f t="shared" si="48"/>
        <v>25.981495394906741</v>
      </c>
      <c r="O234" s="27" t="s">
        <v>365</v>
      </c>
      <c r="P234" s="27" t="s">
        <v>365</v>
      </c>
      <c r="Q234" s="27" t="s">
        <v>365</v>
      </c>
      <c r="R234" s="58" t="s">
        <v>380</v>
      </c>
      <c r="S234" s="58" t="s">
        <v>380</v>
      </c>
      <c r="T234" s="59" t="s">
        <v>380</v>
      </c>
      <c r="U234" s="52">
        <f>'Расчет субсидий'!AB234-1</f>
        <v>4.0000000000000036E-2</v>
      </c>
      <c r="V234" s="52">
        <f>U234*'Расчет субсидий'!AC234</f>
        <v>0.80000000000000071</v>
      </c>
      <c r="W234" s="53">
        <f t="shared" si="39"/>
        <v>4.0121419139085619</v>
      </c>
      <c r="X234" s="27" t="s">
        <v>365</v>
      </c>
      <c r="Y234" s="27" t="s">
        <v>365</v>
      </c>
      <c r="Z234" s="27" t="s">
        <v>365</v>
      </c>
      <c r="AA234" s="27" t="s">
        <v>365</v>
      </c>
      <c r="AB234" s="27" t="s">
        <v>365</v>
      </c>
      <c r="AC234" s="27" t="s">
        <v>365</v>
      </c>
      <c r="AD234" s="27" t="s">
        <v>365</v>
      </c>
      <c r="AE234" s="27" t="s">
        <v>365</v>
      </c>
      <c r="AF234" s="27" t="s">
        <v>365</v>
      </c>
      <c r="AG234" s="52">
        <f t="shared" si="40"/>
        <v>6.9951300695925935</v>
      </c>
      <c r="AH234" s="82"/>
    </row>
    <row r="235" spans="1:34" ht="15" customHeight="1">
      <c r="A235" s="33" t="s">
        <v>219</v>
      </c>
      <c r="B235" s="50">
        <f>'Расчет субсидий'!AT235</f>
        <v>-16.400000000000006</v>
      </c>
      <c r="C235" s="52">
        <f>'Расчет субсидий'!D235-1</f>
        <v>0.15487909921001086</v>
      </c>
      <c r="D235" s="52">
        <f>C235*'Расчет субсидий'!E235</f>
        <v>0.77439549605005431</v>
      </c>
      <c r="E235" s="53">
        <f t="shared" si="47"/>
        <v>2.6836962888816918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2">
        <f>'Расчет субсидий'!P235-1</f>
        <v>-0.27533533722355963</v>
      </c>
      <c r="M235" s="52">
        <f>L235*'Расчет субсидий'!Q235</f>
        <v>-5.5067067444711926</v>
      </c>
      <c r="N235" s="53">
        <f t="shared" si="48"/>
        <v>-19.083696288881697</v>
      </c>
      <c r="O235" s="27" t="s">
        <v>365</v>
      </c>
      <c r="P235" s="27" t="s">
        <v>365</v>
      </c>
      <c r="Q235" s="27" t="s">
        <v>365</v>
      </c>
      <c r="R235" s="58" t="s">
        <v>380</v>
      </c>
      <c r="S235" s="58" t="s">
        <v>380</v>
      </c>
      <c r="T235" s="59" t="s">
        <v>380</v>
      </c>
      <c r="U235" s="52">
        <f>'Расчет субсидий'!AB235-1</f>
        <v>0</v>
      </c>
      <c r="V235" s="52">
        <f>U235*'Расчет субсидий'!AC235</f>
        <v>0</v>
      </c>
      <c r="W235" s="53">
        <f t="shared" si="39"/>
        <v>0</v>
      </c>
      <c r="X235" s="27" t="s">
        <v>365</v>
      </c>
      <c r="Y235" s="27" t="s">
        <v>365</v>
      </c>
      <c r="Z235" s="27" t="s">
        <v>365</v>
      </c>
      <c r="AA235" s="27" t="s">
        <v>365</v>
      </c>
      <c r="AB235" s="27" t="s">
        <v>365</v>
      </c>
      <c r="AC235" s="27" t="s">
        <v>365</v>
      </c>
      <c r="AD235" s="27" t="s">
        <v>365</v>
      </c>
      <c r="AE235" s="27" t="s">
        <v>365</v>
      </c>
      <c r="AF235" s="27" t="s">
        <v>365</v>
      </c>
      <c r="AG235" s="52">
        <f t="shared" si="40"/>
        <v>-4.732311248421138</v>
      </c>
      <c r="AH235" s="82"/>
    </row>
    <row r="236" spans="1:34" ht="15" customHeight="1">
      <c r="A236" s="33" t="s">
        <v>220</v>
      </c>
      <c r="B236" s="50">
        <f>'Расчет субсидий'!AT236</f>
        <v>74.163636363636328</v>
      </c>
      <c r="C236" s="52">
        <f>'Расчет субсидий'!D236-1</f>
        <v>-1</v>
      </c>
      <c r="D236" s="52">
        <f>C236*'Расчет субсидий'!E236</f>
        <v>0</v>
      </c>
      <c r="E236" s="53">
        <f t="shared" si="47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2">
        <f>'Расчет субсидий'!P236-1</f>
        <v>0.2276917207172835</v>
      </c>
      <c r="M236" s="52">
        <f>L236*'Расчет субсидий'!Q236</f>
        <v>4.5538344143456699</v>
      </c>
      <c r="N236" s="53">
        <f t="shared" si="48"/>
        <v>84.940671231803819</v>
      </c>
      <c r="O236" s="27" t="s">
        <v>365</v>
      </c>
      <c r="P236" s="27" t="s">
        <v>365</v>
      </c>
      <c r="Q236" s="27" t="s">
        <v>365</v>
      </c>
      <c r="R236" s="58" t="s">
        <v>380</v>
      </c>
      <c r="S236" s="58" t="s">
        <v>380</v>
      </c>
      <c r="T236" s="59" t="s">
        <v>380</v>
      </c>
      <c r="U236" s="52">
        <f>'Расчет субсидий'!AB236-1</f>
        <v>-2.8888888888888853E-2</v>
      </c>
      <c r="V236" s="52">
        <f>U236*'Расчет субсидий'!AC236</f>
        <v>-0.57777777777777706</v>
      </c>
      <c r="W236" s="53">
        <f t="shared" si="39"/>
        <v>-10.77703486816749</v>
      </c>
      <c r="X236" s="27" t="s">
        <v>365</v>
      </c>
      <c r="Y236" s="27" t="s">
        <v>365</v>
      </c>
      <c r="Z236" s="27" t="s">
        <v>365</v>
      </c>
      <c r="AA236" s="27" t="s">
        <v>365</v>
      </c>
      <c r="AB236" s="27" t="s">
        <v>365</v>
      </c>
      <c r="AC236" s="27" t="s">
        <v>365</v>
      </c>
      <c r="AD236" s="27" t="s">
        <v>365</v>
      </c>
      <c r="AE236" s="27" t="s">
        <v>365</v>
      </c>
      <c r="AF236" s="27" t="s">
        <v>365</v>
      </c>
      <c r="AG236" s="52">
        <f t="shared" si="40"/>
        <v>3.9760566365678929</v>
      </c>
      <c r="AH236" s="82"/>
    </row>
    <row r="237" spans="1:34" ht="15" customHeight="1">
      <c r="A237" s="33" t="s">
        <v>221</v>
      </c>
      <c r="B237" s="50">
        <f>'Расчет субсидий'!AT237</f>
        <v>49.881818181818176</v>
      </c>
      <c r="C237" s="52">
        <f>'Расчет субсидий'!D237-1</f>
        <v>-1</v>
      </c>
      <c r="D237" s="52">
        <f>C237*'Расчет субсидий'!E237</f>
        <v>0</v>
      </c>
      <c r="E237" s="53">
        <f t="shared" si="47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2">
        <f>'Расчет субсидий'!P237-1</f>
        <v>0.13628245282530482</v>
      </c>
      <c r="M237" s="52">
        <f>L237*'Расчет субсидий'!Q237</f>
        <v>2.7256490565060965</v>
      </c>
      <c r="N237" s="53">
        <f t="shared" si="48"/>
        <v>39.524101392418466</v>
      </c>
      <c r="O237" s="27" t="s">
        <v>365</v>
      </c>
      <c r="P237" s="27" t="s">
        <v>365</v>
      </c>
      <c r="Q237" s="27" t="s">
        <v>365</v>
      </c>
      <c r="R237" s="58" t="s">
        <v>380</v>
      </c>
      <c r="S237" s="58" t="s">
        <v>380</v>
      </c>
      <c r="T237" s="59" t="s">
        <v>380</v>
      </c>
      <c r="U237" s="52">
        <f>'Расчет субсидий'!AB237-1</f>
        <v>3.5714285714285809E-2</v>
      </c>
      <c r="V237" s="52">
        <f>U237*'Расчет субсидий'!AC237</f>
        <v>0.71428571428571619</v>
      </c>
      <c r="W237" s="53">
        <f t="shared" si="39"/>
        <v>10.357716789399715</v>
      </c>
      <c r="X237" s="27" t="s">
        <v>365</v>
      </c>
      <c r="Y237" s="27" t="s">
        <v>365</v>
      </c>
      <c r="Z237" s="27" t="s">
        <v>365</v>
      </c>
      <c r="AA237" s="27" t="s">
        <v>365</v>
      </c>
      <c r="AB237" s="27" t="s">
        <v>365</v>
      </c>
      <c r="AC237" s="27" t="s">
        <v>365</v>
      </c>
      <c r="AD237" s="27" t="s">
        <v>365</v>
      </c>
      <c r="AE237" s="27" t="s">
        <v>365</v>
      </c>
      <c r="AF237" s="27" t="s">
        <v>365</v>
      </c>
      <c r="AG237" s="52">
        <f t="shared" si="40"/>
        <v>3.4399347707918126</v>
      </c>
      <c r="AH237" s="82"/>
    </row>
    <row r="238" spans="1:34" ht="15" customHeight="1">
      <c r="A238" s="33" t="s">
        <v>222</v>
      </c>
      <c r="B238" s="50">
        <f>'Расчет субсидий'!AT238</f>
        <v>25.127272727272839</v>
      </c>
      <c r="C238" s="52">
        <f>'Расчет субсидий'!D238-1</f>
        <v>-0.30613842032524941</v>
      </c>
      <c r="D238" s="52">
        <f>C238*'Расчет субсидий'!E238</f>
        <v>-1.5306921016262471</v>
      </c>
      <c r="E238" s="53">
        <f t="shared" si="47"/>
        <v>-34.036185954419054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2">
        <f>'Расчет субсидий'!P238-1</f>
        <v>4.5763681433928616E-2</v>
      </c>
      <c r="M238" s="52">
        <f>L238*'Расчет субсидий'!Q238</f>
        <v>0.91527362867857232</v>
      </c>
      <c r="N238" s="53">
        <f t="shared" si="48"/>
        <v>20.351854818995037</v>
      </c>
      <c r="O238" s="27" t="s">
        <v>365</v>
      </c>
      <c r="P238" s="27" t="s">
        <v>365</v>
      </c>
      <c r="Q238" s="27" t="s">
        <v>365</v>
      </c>
      <c r="R238" s="58" t="s">
        <v>380</v>
      </c>
      <c r="S238" s="58" t="s">
        <v>380</v>
      </c>
      <c r="T238" s="59" t="s">
        <v>380</v>
      </c>
      <c r="U238" s="52">
        <f>'Расчет субсидий'!AB238-1</f>
        <v>8.7272727272727169E-2</v>
      </c>
      <c r="V238" s="52">
        <f>U238*'Расчет субсидий'!AC238</f>
        <v>1.7454545454545434</v>
      </c>
      <c r="W238" s="53">
        <f t="shared" si="39"/>
        <v>38.811603862696849</v>
      </c>
      <c r="X238" s="27" t="s">
        <v>365</v>
      </c>
      <c r="Y238" s="27" t="s">
        <v>365</v>
      </c>
      <c r="Z238" s="27" t="s">
        <v>365</v>
      </c>
      <c r="AA238" s="27" t="s">
        <v>365</v>
      </c>
      <c r="AB238" s="27" t="s">
        <v>365</v>
      </c>
      <c r="AC238" s="27" t="s">
        <v>365</v>
      </c>
      <c r="AD238" s="27" t="s">
        <v>365</v>
      </c>
      <c r="AE238" s="27" t="s">
        <v>365</v>
      </c>
      <c r="AF238" s="27" t="s">
        <v>365</v>
      </c>
      <c r="AG238" s="52">
        <f t="shared" si="40"/>
        <v>1.1300360725068685</v>
      </c>
      <c r="AH238" s="82"/>
    </row>
    <row r="239" spans="1:34" ht="15" customHeight="1">
      <c r="A239" s="32" t="s">
        <v>223</v>
      </c>
      <c r="B239" s="54"/>
      <c r="C239" s="55"/>
      <c r="D239" s="55"/>
      <c r="E239" s="56"/>
      <c r="F239" s="55"/>
      <c r="G239" s="55"/>
      <c r="H239" s="56"/>
      <c r="I239" s="56"/>
      <c r="J239" s="56"/>
      <c r="K239" s="56"/>
      <c r="L239" s="55"/>
      <c r="M239" s="55"/>
      <c r="N239" s="56"/>
      <c r="O239" s="55"/>
      <c r="P239" s="55"/>
      <c r="Q239" s="56"/>
      <c r="R239" s="56"/>
      <c r="S239" s="56"/>
      <c r="T239" s="56"/>
      <c r="U239" s="56"/>
      <c r="V239" s="56"/>
      <c r="W239" s="56"/>
      <c r="X239" s="27"/>
      <c r="Y239" s="27"/>
      <c r="Z239" s="27"/>
      <c r="AA239" s="27"/>
      <c r="AB239" s="27"/>
      <c r="AC239" s="27"/>
      <c r="AD239" s="27"/>
      <c r="AE239" s="27"/>
      <c r="AF239" s="27"/>
      <c r="AG239" s="56"/>
      <c r="AH239" s="82"/>
    </row>
    <row r="240" spans="1:34" ht="15" customHeight="1">
      <c r="A240" s="33" t="s">
        <v>224</v>
      </c>
      <c r="B240" s="50">
        <f>'Расчет субсидий'!AT240</f>
        <v>-11.790909090909054</v>
      </c>
      <c r="C240" s="52">
        <f>'Расчет субсидий'!D240-1</f>
        <v>-1</v>
      </c>
      <c r="D240" s="52">
        <f>C240*'Расчет субсидий'!E240</f>
        <v>0</v>
      </c>
      <c r="E240" s="53">
        <f t="shared" ref="E240:E247" si="49">$B240*D240/$AG240</f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2">
        <f>'Расчет субсидий'!P240-1</f>
        <v>-5.3892215568862145E-2</v>
      </c>
      <c r="M240" s="52">
        <f>L240*'Расчет субсидий'!Q240</f>
        <v>-1.0778443113772429</v>
      </c>
      <c r="N240" s="53">
        <f t="shared" ref="N240:N247" si="50">$B240*M240/$AG240</f>
        <v>-28.692898946547164</v>
      </c>
      <c r="O240" s="27" t="s">
        <v>365</v>
      </c>
      <c r="P240" s="27" t="s">
        <v>365</v>
      </c>
      <c r="Q240" s="27" t="s">
        <v>365</v>
      </c>
      <c r="R240" s="58" t="s">
        <v>380</v>
      </c>
      <c r="S240" s="58" t="s">
        <v>380</v>
      </c>
      <c r="T240" s="59" t="s">
        <v>380</v>
      </c>
      <c r="U240" s="52">
        <f>'Расчет субсидий'!AB240-1</f>
        <v>3.1746031746031855E-2</v>
      </c>
      <c r="V240" s="52">
        <f>U240*'Расчет субсидий'!AC240</f>
        <v>0.63492063492063711</v>
      </c>
      <c r="W240" s="53">
        <f t="shared" si="39"/>
        <v>16.901989855638114</v>
      </c>
      <c r="X240" s="27" t="s">
        <v>365</v>
      </c>
      <c r="Y240" s="27" t="s">
        <v>365</v>
      </c>
      <c r="Z240" s="27" t="s">
        <v>365</v>
      </c>
      <c r="AA240" s="27" t="s">
        <v>365</v>
      </c>
      <c r="AB240" s="27" t="s">
        <v>365</v>
      </c>
      <c r="AC240" s="27" t="s">
        <v>365</v>
      </c>
      <c r="AD240" s="27" t="s">
        <v>365</v>
      </c>
      <c r="AE240" s="27" t="s">
        <v>365</v>
      </c>
      <c r="AF240" s="27" t="s">
        <v>365</v>
      </c>
      <c r="AG240" s="52">
        <f t="shared" si="40"/>
        <v>-0.4429236764566058</v>
      </c>
      <c r="AH240" s="82"/>
    </row>
    <row r="241" spans="1:34" ht="15" customHeight="1">
      <c r="A241" s="33" t="s">
        <v>225</v>
      </c>
      <c r="B241" s="50">
        <f>'Расчет субсидий'!AT241</f>
        <v>-23.13636363636374</v>
      </c>
      <c r="C241" s="52">
        <f>'Расчет субсидий'!D241-1</f>
        <v>-1</v>
      </c>
      <c r="D241" s="52">
        <f>C241*'Расчет субсидий'!E241</f>
        <v>0</v>
      </c>
      <c r="E241" s="53">
        <f t="shared" si="49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2">
        <f>'Расчет субсидий'!P241-1</f>
        <v>-4.4340114762649985E-2</v>
      </c>
      <c r="M241" s="52">
        <f>L241*'Расчет субсидий'!Q241</f>
        <v>-0.88680229525299969</v>
      </c>
      <c r="N241" s="53">
        <f t="shared" si="50"/>
        <v>-20.692973977322925</v>
      </c>
      <c r="O241" s="27" t="s">
        <v>365</v>
      </c>
      <c r="P241" s="27" t="s">
        <v>365</v>
      </c>
      <c r="Q241" s="27" t="s">
        <v>365</v>
      </c>
      <c r="R241" s="58" t="s">
        <v>380</v>
      </c>
      <c r="S241" s="58" t="s">
        <v>380</v>
      </c>
      <c r="T241" s="59" t="s">
        <v>380</v>
      </c>
      <c r="U241" s="52">
        <f>'Расчет субсидий'!AB241-1</f>
        <v>-5.2356020942407877E-3</v>
      </c>
      <c r="V241" s="52">
        <f>U241*'Расчет субсидий'!AC241</f>
        <v>-0.10471204188481575</v>
      </c>
      <c r="W241" s="53">
        <f t="shared" si="39"/>
        <v>-2.4433896590408164</v>
      </c>
      <c r="X241" s="27" t="s">
        <v>365</v>
      </c>
      <c r="Y241" s="27" t="s">
        <v>365</v>
      </c>
      <c r="Z241" s="27" t="s">
        <v>365</v>
      </c>
      <c r="AA241" s="27" t="s">
        <v>365</v>
      </c>
      <c r="AB241" s="27" t="s">
        <v>365</v>
      </c>
      <c r="AC241" s="27" t="s">
        <v>365</v>
      </c>
      <c r="AD241" s="27" t="s">
        <v>365</v>
      </c>
      <c r="AE241" s="27" t="s">
        <v>365</v>
      </c>
      <c r="AF241" s="27" t="s">
        <v>365</v>
      </c>
      <c r="AG241" s="52">
        <f t="shared" si="40"/>
        <v>-0.99151433713781545</v>
      </c>
      <c r="AH241" s="82"/>
    </row>
    <row r="242" spans="1:34" ht="15" customHeight="1">
      <c r="A242" s="33" t="s">
        <v>226</v>
      </c>
      <c r="B242" s="50">
        <f>'Расчет субсидий'!AT242</f>
        <v>-57.518181818181802</v>
      </c>
      <c r="C242" s="52">
        <f>'Расчет субсидий'!D242-1</f>
        <v>-1</v>
      </c>
      <c r="D242" s="52">
        <f>C242*'Расчет субсидий'!E242</f>
        <v>0</v>
      </c>
      <c r="E242" s="53">
        <f t="shared" si="49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2">
        <f>'Расчет субсидий'!P242-1</f>
        <v>-0.12278767161051996</v>
      </c>
      <c r="M242" s="52">
        <f>L242*'Расчет субсидий'!Q242</f>
        <v>-2.4557534322103991</v>
      </c>
      <c r="N242" s="53">
        <f t="shared" si="50"/>
        <v>-93.827360459729604</v>
      </c>
      <c r="O242" s="27" t="s">
        <v>365</v>
      </c>
      <c r="P242" s="27" t="s">
        <v>365</v>
      </c>
      <c r="Q242" s="27" t="s">
        <v>365</v>
      </c>
      <c r="R242" s="58" t="s">
        <v>380</v>
      </c>
      <c r="S242" s="58" t="s">
        <v>380</v>
      </c>
      <c r="T242" s="59" t="s">
        <v>380</v>
      </c>
      <c r="U242" s="52">
        <f>'Расчет субсидий'!AB242-1</f>
        <v>4.7516198704103729E-2</v>
      </c>
      <c r="V242" s="52">
        <f>U242*'Расчет субсидий'!AC242</f>
        <v>0.95032397408207459</v>
      </c>
      <c r="W242" s="53">
        <f t="shared" si="39"/>
        <v>36.30917864154781</v>
      </c>
      <c r="X242" s="27" t="s">
        <v>365</v>
      </c>
      <c r="Y242" s="27" t="s">
        <v>365</v>
      </c>
      <c r="Z242" s="27" t="s">
        <v>365</v>
      </c>
      <c r="AA242" s="27" t="s">
        <v>365</v>
      </c>
      <c r="AB242" s="27" t="s">
        <v>365</v>
      </c>
      <c r="AC242" s="27" t="s">
        <v>365</v>
      </c>
      <c r="AD242" s="27" t="s">
        <v>365</v>
      </c>
      <c r="AE242" s="27" t="s">
        <v>365</v>
      </c>
      <c r="AF242" s="27" t="s">
        <v>365</v>
      </c>
      <c r="AG242" s="52">
        <f t="shared" si="40"/>
        <v>-1.5054294581283245</v>
      </c>
      <c r="AH242" s="82"/>
    </row>
    <row r="243" spans="1:34" ht="15" customHeight="1">
      <c r="A243" s="33" t="s">
        <v>227</v>
      </c>
      <c r="B243" s="50">
        <f>'Расчет субсидий'!AT243</f>
        <v>-160.20909090909095</v>
      </c>
      <c r="C243" s="52">
        <f>'Расчет субсидий'!D243-1</f>
        <v>0.30000000000000004</v>
      </c>
      <c r="D243" s="52">
        <f>C243*'Расчет субсидий'!E243</f>
        <v>1.5000000000000002</v>
      </c>
      <c r="E243" s="53">
        <f t="shared" si="49"/>
        <v>40.964355746892608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2">
        <f>'Расчет субсидий'!P243-1</f>
        <v>-0.42189184333453111</v>
      </c>
      <c r="M243" s="52">
        <f>L243*'Расчет субсидий'!Q243</f>
        <v>-8.4378368666906223</v>
      </c>
      <c r="N243" s="53">
        <f t="shared" si="50"/>
        <v>-230.43370076090685</v>
      </c>
      <c r="O243" s="27" t="s">
        <v>365</v>
      </c>
      <c r="P243" s="27" t="s">
        <v>365</v>
      </c>
      <c r="Q243" s="27" t="s">
        <v>365</v>
      </c>
      <c r="R243" s="58" t="s">
        <v>380</v>
      </c>
      <c r="S243" s="58" t="s">
        <v>380</v>
      </c>
      <c r="T243" s="59" t="s">
        <v>380</v>
      </c>
      <c r="U243" s="52">
        <f>'Расчет субсидий'!AB243-1</f>
        <v>5.3571428571428603E-2</v>
      </c>
      <c r="V243" s="52">
        <f>U243*'Расчет субсидий'!AC243</f>
        <v>1.0714285714285721</v>
      </c>
      <c r="W243" s="53">
        <f t="shared" si="39"/>
        <v>29.260254104923305</v>
      </c>
      <c r="X243" s="27" t="s">
        <v>365</v>
      </c>
      <c r="Y243" s="27" t="s">
        <v>365</v>
      </c>
      <c r="Z243" s="27" t="s">
        <v>365</v>
      </c>
      <c r="AA243" s="27" t="s">
        <v>365</v>
      </c>
      <c r="AB243" s="27" t="s">
        <v>365</v>
      </c>
      <c r="AC243" s="27" t="s">
        <v>365</v>
      </c>
      <c r="AD243" s="27" t="s">
        <v>365</v>
      </c>
      <c r="AE243" s="27" t="s">
        <v>365</v>
      </c>
      <c r="AF243" s="27" t="s">
        <v>365</v>
      </c>
      <c r="AG243" s="52">
        <f t="shared" si="40"/>
        <v>-5.8664082952620502</v>
      </c>
      <c r="AH243" s="82"/>
    </row>
    <row r="244" spans="1:34" ht="15" customHeight="1">
      <c r="A244" s="33" t="s">
        <v>228</v>
      </c>
      <c r="B244" s="50">
        <f>'Расчет субсидий'!AT244</f>
        <v>59.454545454545439</v>
      </c>
      <c r="C244" s="52">
        <f>'Расчет субсидий'!D244-1</f>
        <v>-1</v>
      </c>
      <c r="D244" s="52">
        <f>C244*'Расчет субсидий'!E244</f>
        <v>0</v>
      </c>
      <c r="E244" s="53">
        <f t="shared" si="49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2">
        <f>'Расчет субсидий'!P244-1</f>
        <v>0.21257752584194733</v>
      </c>
      <c r="M244" s="52">
        <f>L244*'Расчет субсидий'!Q244</f>
        <v>4.2515505168389467</v>
      </c>
      <c r="N244" s="53">
        <f t="shared" si="50"/>
        <v>54.262792418042487</v>
      </c>
      <c r="O244" s="27" t="s">
        <v>365</v>
      </c>
      <c r="P244" s="27" t="s">
        <v>365</v>
      </c>
      <c r="Q244" s="27" t="s">
        <v>365</v>
      </c>
      <c r="R244" s="58" t="s">
        <v>380</v>
      </c>
      <c r="S244" s="58" t="s">
        <v>380</v>
      </c>
      <c r="T244" s="59" t="s">
        <v>380</v>
      </c>
      <c r="U244" s="52">
        <f>'Расчет субсидий'!AB244-1</f>
        <v>2.0338983050847359E-2</v>
      </c>
      <c r="V244" s="52">
        <f>U244*'Расчет субсидий'!AC244</f>
        <v>0.40677966101694718</v>
      </c>
      <c r="W244" s="53">
        <f t="shared" si="39"/>
        <v>5.1917530365029512</v>
      </c>
      <c r="X244" s="27" t="s">
        <v>365</v>
      </c>
      <c r="Y244" s="27" t="s">
        <v>365</v>
      </c>
      <c r="Z244" s="27" t="s">
        <v>365</v>
      </c>
      <c r="AA244" s="27" t="s">
        <v>365</v>
      </c>
      <c r="AB244" s="27" t="s">
        <v>365</v>
      </c>
      <c r="AC244" s="27" t="s">
        <v>365</v>
      </c>
      <c r="AD244" s="27" t="s">
        <v>365</v>
      </c>
      <c r="AE244" s="27" t="s">
        <v>365</v>
      </c>
      <c r="AF244" s="27" t="s">
        <v>365</v>
      </c>
      <c r="AG244" s="52">
        <f t="shared" si="40"/>
        <v>4.6583301778558939</v>
      </c>
      <c r="AH244" s="82"/>
    </row>
    <row r="245" spans="1:34" ht="15" customHeight="1">
      <c r="A245" s="33" t="s">
        <v>229</v>
      </c>
      <c r="B245" s="50">
        <f>'Расчет субсидий'!AT245</f>
        <v>-196.41818181818167</v>
      </c>
      <c r="C245" s="52">
        <f>'Расчет субсидий'!D245-1</f>
        <v>-1</v>
      </c>
      <c r="D245" s="52">
        <f>C245*'Расчет субсидий'!E245</f>
        <v>0</v>
      </c>
      <c r="E245" s="53">
        <f t="shared" si="49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2">
        <f>'Расчет субсидий'!P245-1</f>
        <v>-0.22402512431300703</v>
      </c>
      <c r="M245" s="52">
        <f>L245*'Расчет субсидий'!Q245</f>
        <v>-4.480502486260141</v>
      </c>
      <c r="N245" s="53">
        <f t="shared" si="50"/>
        <v>-136.82994261792186</v>
      </c>
      <c r="O245" s="27" t="s">
        <v>365</v>
      </c>
      <c r="P245" s="27" t="s">
        <v>365</v>
      </c>
      <c r="Q245" s="27" t="s">
        <v>365</v>
      </c>
      <c r="R245" s="58" t="s">
        <v>380</v>
      </c>
      <c r="S245" s="58" t="s">
        <v>380</v>
      </c>
      <c r="T245" s="59" t="s">
        <v>380</v>
      </c>
      <c r="U245" s="52">
        <f>'Расчет субсидий'!AB245-1</f>
        <v>-9.7560975609756073E-2</v>
      </c>
      <c r="V245" s="52">
        <f>U245*'Расчет субсидий'!AC245</f>
        <v>-1.9512195121951215</v>
      </c>
      <c r="W245" s="53">
        <f t="shared" si="39"/>
        <v>-59.588239200259785</v>
      </c>
      <c r="X245" s="27" t="s">
        <v>365</v>
      </c>
      <c r="Y245" s="27" t="s">
        <v>365</v>
      </c>
      <c r="Z245" s="27" t="s">
        <v>365</v>
      </c>
      <c r="AA245" s="27" t="s">
        <v>365</v>
      </c>
      <c r="AB245" s="27" t="s">
        <v>365</v>
      </c>
      <c r="AC245" s="27" t="s">
        <v>365</v>
      </c>
      <c r="AD245" s="27" t="s">
        <v>365</v>
      </c>
      <c r="AE245" s="27" t="s">
        <v>365</v>
      </c>
      <c r="AF245" s="27" t="s">
        <v>365</v>
      </c>
      <c r="AG245" s="52">
        <f t="shared" si="40"/>
        <v>-6.4317219984552629</v>
      </c>
      <c r="AH245" s="82"/>
    </row>
    <row r="246" spans="1:34" ht="15" customHeight="1">
      <c r="A246" s="33" t="s">
        <v>230</v>
      </c>
      <c r="B246" s="50">
        <f>'Расчет субсидий'!AT246</f>
        <v>-104.84545454545469</v>
      </c>
      <c r="C246" s="52">
        <f>'Расчет субсидий'!D246-1</f>
        <v>-3.7761836441893792E-2</v>
      </c>
      <c r="D246" s="52">
        <f>C246*'Расчет субсидий'!E246</f>
        <v>-0.18880918220946896</v>
      </c>
      <c r="E246" s="53">
        <f t="shared" si="49"/>
        <v>-11.458104423353364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2">
        <f>'Расчет субсидий'!P246-1</f>
        <v>-7.6942871847658356E-2</v>
      </c>
      <c r="M246" s="52">
        <f>L246*'Расчет субсидий'!Q246</f>
        <v>-1.5388574369531671</v>
      </c>
      <c r="N246" s="53">
        <f t="shared" si="50"/>
        <v>-93.387350122101324</v>
      </c>
      <c r="O246" s="27" t="s">
        <v>365</v>
      </c>
      <c r="P246" s="27" t="s">
        <v>365</v>
      </c>
      <c r="Q246" s="27" t="s">
        <v>365</v>
      </c>
      <c r="R246" s="58" t="s">
        <v>380</v>
      </c>
      <c r="S246" s="58" t="s">
        <v>380</v>
      </c>
      <c r="T246" s="59" t="s">
        <v>380</v>
      </c>
      <c r="U246" s="52">
        <f>'Расчет субсидий'!AB246-1</f>
        <v>0</v>
      </c>
      <c r="V246" s="52">
        <f>U246*'Расчет субсидий'!AC246</f>
        <v>0</v>
      </c>
      <c r="W246" s="53">
        <f t="shared" si="39"/>
        <v>0</v>
      </c>
      <c r="X246" s="27" t="s">
        <v>365</v>
      </c>
      <c r="Y246" s="27" t="s">
        <v>365</v>
      </c>
      <c r="Z246" s="27" t="s">
        <v>365</v>
      </c>
      <c r="AA246" s="27" t="s">
        <v>365</v>
      </c>
      <c r="AB246" s="27" t="s">
        <v>365</v>
      </c>
      <c r="AC246" s="27" t="s">
        <v>365</v>
      </c>
      <c r="AD246" s="27" t="s">
        <v>365</v>
      </c>
      <c r="AE246" s="27" t="s">
        <v>365</v>
      </c>
      <c r="AF246" s="27" t="s">
        <v>365</v>
      </c>
      <c r="AG246" s="52">
        <f t="shared" si="40"/>
        <v>-1.727666619162636</v>
      </c>
      <c r="AH246" s="82"/>
    </row>
    <row r="247" spans="1:34" ht="15" customHeight="1">
      <c r="A247" s="33" t="s">
        <v>231</v>
      </c>
      <c r="B247" s="50">
        <f>'Расчет субсидий'!AT247</f>
        <v>-90.227272727272748</v>
      </c>
      <c r="C247" s="52">
        <f>'Расчет субсидий'!D247-1</f>
        <v>-0.30470167454788033</v>
      </c>
      <c r="D247" s="52">
        <f>C247*'Расчет субсидий'!E247</f>
        <v>-1.5235083727394017</v>
      </c>
      <c r="E247" s="53">
        <f t="shared" si="49"/>
        <v>-39.718690708149609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2">
        <f>'Расчет субсидий'!P247-1</f>
        <v>-9.6869063694413282E-2</v>
      </c>
      <c r="M247" s="52">
        <f>L247*'Расчет субсидий'!Q247</f>
        <v>-1.9373812738882656</v>
      </c>
      <c r="N247" s="53">
        <f t="shared" si="50"/>
        <v>-50.508582019123146</v>
      </c>
      <c r="O247" s="27" t="s">
        <v>365</v>
      </c>
      <c r="P247" s="27" t="s">
        <v>365</v>
      </c>
      <c r="Q247" s="27" t="s">
        <v>365</v>
      </c>
      <c r="R247" s="58" t="s">
        <v>380</v>
      </c>
      <c r="S247" s="58" t="s">
        <v>380</v>
      </c>
      <c r="T247" s="59" t="s">
        <v>380</v>
      </c>
      <c r="U247" s="52">
        <f>'Расчет субсидий'!AB247-1</f>
        <v>0</v>
      </c>
      <c r="V247" s="52">
        <f>U247*'Расчет субсидий'!AC247</f>
        <v>0</v>
      </c>
      <c r="W247" s="53">
        <f t="shared" si="39"/>
        <v>0</v>
      </c>
      <c r="X247" s="27" t="s">
        <v>365</v>
      </c>
      <c r="Y247" s="27" t="s">
        <v>365</v>
      </c>
      <c r="Z247" s="27" t="s">
        <v>365</v>
      </c>
      <c r="AA247" s="27" t="s">
        <v>365</v>
      </c>
      <c r="AB247" s="27" t="s">
        <v>365</v>
      </c>
      <c r="AC247" s="27" t="s">
        <v>365</v>
      </c>
      <c r="AD247" s="27" t="s">
        <v>365</v>
      </c>
      <c r="AE247" s="27" t="s">
        <v>365</v>
      </c>
      <c r="AF247" s="27" t="s">
        <v>365</v>
      </c>
      <c r="AG247" s="52">
        <f t="shared" si="40"/>
        <v>-3.4608896466276673</v>
      </c>
      <c r="AH247" s="82"/>
    </row>
    <row r="248" spans="1:34" ht="15" customHeight="1">
      <c r="A248" s="32" t="s">
        <v>232</v>
      </c>
      <c r="B248" s="54"/>
      <c r="C248" s="55"/>
      <c r="D248" s="55"/>
      <c r="E248" s="56"/>
      <c r="F248" s="55"/>
      <c r="G248" s="55"/>
      <c r="H248" s="56"/>
      <c r="I248" s="56"/>
      <c r="J248" s="56"/>
      <c r="K248" s="56"/>
      <c r="L248" s="55"/>
      <c r="M248" s="55"/>
      <c r="N248" s="56"/>
      <c r="O248" s="55"/>
      <c r="P248" s="55"/>
      <c r="Q248" s="56"/>
      <c r="R248" s="56"/>
      <c r="S248" s="56"/>
      <c r="T248" s="56"/>
      <c r="U248" s="56"/>
      <c r="V248" s="56"/>
      <c r="W248" s="56"/>
      <c r="X248" s="27"/>
      <c r="Y248" s="27"/>
      <c r="Z248" s="27"/>
      <c r="AA248" s="27"/>
      <c r="AB248" s="27"/>
      <c r="AC248" s="27"/>
      <c r="AD248" s="27"/>
      <c r="AE248" s="27"/>
      <c r="AF248" s="27"/>
      <c r="AG248" s="56"/>
      <c r="AH248" s="82"/>
    </row>
    <row r="249" spans="1:34" ht="15" customHeight="1">
      <c r="A249" s="33" t="s">
        <v>233</v>
      </c>
      <c r="B249" s="50">
        <f>'Расчет субсидий'!AT249</f>
        <v>37.454545454545496</v>
      </c>
      <c r="C249" s="52">
        <f>'Расчет субсидий'!D249-1</f>
        <v>6.5979381443298957E-2</v>
      </c>
      <c r="D249" s="52">
        <f>C249*'Расчет субсидий'!E249</f>
        <v>0.32989690721649478</v>
      </c>
      <c r="E249" s="53">
        <f t="shared" ref="E249:E263" si="51">$B249*D249/$AG249</f>
        <v>4.9325568780539468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2">
        <f>'Расчет субсидий'!P249-1</f>
        <v>0.20573333333333332</v>
      </c>
      <c r="M249" s="52">
        <f>L249*'Расчет субсидий'!Q249</f>
        <v>4.1146666666666665</v>
      </c>
      <c r="N249" s="53">
        <f t="shared" ref="N249:N263" si="52">$B249*M249/$AG249</f>
        <v>61.521726707934363</v>
      </c>
      <c r="O249" s="27" t="s">
        <v>365</v>
      </c>
      <c r="P249" s="27" t="s">
        <v>365</v>
      </c>
      <c r="Q249" s="27" t="s">
        <v>365</v>
      </c>
      <c r="R249" s="58" t="s">
        <v>380</v>
      </c>
      <c r="S249" s="58" t="s">
        <v>380</v>
      </c>
      <c r="T249" s="59" t="s">
        <v>380</v>
      </c>
      <c r="U249" s="52">
        <f>'Расчет субсидий'!AB249-1</f>
        <v>-9.6977329974811122E-2</v>
      </c>
      <c r="V249" s="52">
        <f>U249*'Расчет субсидий'!AC249</f>
        <v>-1.9395465994962224</v>
      </c>
      <c r="W249" s="53">
        <f t="shared" ref="W249:W312" si="53">$B249*V249/$AG249</f>
        <v>-28.999738131442815</v>
      </c>
      <c r="X249" s="27" t="s">
        <v>365</v>
      </c>
      <c r="Y249" s="27" t="s">
        <v>365</v>
      </c>
      <c r="Z249" s="27" t="s">
        <v>365</v>
      </c>
      <c r="AA249" s="27" t="s">
        <v>365</v>
      </c>
      <c r="AB249" s="27" t="s">
        <v>365</v>
      </c>
      <c r="AC249" s="27" t="s">
        <v>365</v>
      </c>
      <c r="AD249" s="27" t="s">
        <v>365</v>
      </c>
      <c r="AE249" s="27" t="s">
        <v>365</v>
      </c>
      <c r="AF249" s="27" t="s">
        <v>365</v>
      </c>
      <c r="AG249" s="52">
        <f t="shared" si="40"/>
        <v>2.5050169743869386</v>
      </c>
      <c r="AH249" s="82"/>
    </row>
    <row r="250" spans="1:34" ht="15" customHeight="1">
      <c r="A250" s="33" t="s">
        <v>234</v>
      </c>
      <c r="B250" s="50">
        <f>'Расчет субсидий'!AT250</f>
        <v>-27.63636363636374</v>
      </c>
      <c r="C250" s="52">
        <f>'Расчет субсидий'!D250-1</f>
        <v>-1</v>
      </c>
      <c r="D250" s="52">
        <f>C250*'Расчет субсидий'!E250</f>
        <v>0</v>
      </c>
      <c r="E250" s="53">
        <f t="shared" si="51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2">
        <f>'Расчет субсидий'!P250-1</f>
        <v>-0.1246639450363437</v>
      </c>
      <c r="M250" s="52">
        <f>L250*'Расчет субсидий'!Q250</f>
        <v>-2.4932789007268741</v>
      </c>
      <c r="N250" s="53">
        <f t="shared" si="52"/>
        <v>-55.422127977138707</v>
      </c>
      <c r="O250" s="27" t="s">
        <v>365</v>
      </c>
      <c r="P250" s="27" t="s">
        <v>365</v>
      </c>
      <c r="Q250" s="27" t="s">
        <v>365</v>
      </c>
      <c r="R250" s="58" t="s">
        <v>380</v>
      </c>
      <c r="S250" s="58" t="s">
        <v>380</v>
      </c>
      <c r="T250" s="59" t="s">
        <v>380</v>
      </c>
      <c r="U250" s="52">
        <f>'Расчет субсидий'!AB250-1</f>
        <v>6.25E-2</v>
      </c>
      <c r="V250" s="52">
        <f>U250*'Расчет субсидий'!AC250</f>
        <v>1.25</v>
      </c>
      <c r="W250" s="53">
        <f t="shared" si="53"/>
        <v>27.785764340774964</v>
      </c>
      <c r="X250" s="27" t="s">
        <v>365</v>
      </c>
      <c r="Y250" s="27" t="s">
        <v>365</v>
      </c>
      <c r="Z250" s="27" t="s">
        <v>365</v>
      </c>
      <c r="AA250" s="27" t="s">
        <v>365</v>
      </c>
      <c r="AB250" s="27" t="s">
        <v>365</v>
      </c>
      <c r="AC250" s="27" t="s">
        <v>365</v>
      </c>
      <c r="AD250" s="27" t="s">
        <v>365</v>
      </c>
      <c r="AE250" s="27" t="s">
        <v>365</v>
      </c>
      <c r="AF250" s="27" t="s">
        <v>365</v>
      </c>
      <c r="AG250" s="52">
        <f t="shared" ref="AG250:AG313" si="54">D250+M250+V250</f>
        <v>-1.2432789007268741</v>
      </c>
      <c r="AH250" s="82"/>
    </row>
    <row r="251" spans="1:34" ht="15" customHeight="1">
      <c r="A251" s="33" t="s">
        <v>235</v>
      </c>
      <c r="B251" s="50">
        <f>'Расчет субсидий'!AT251</f>
        <v>-51.100000000000023</v>
      </c>
      <c r="C251" s="52">
        <f>'Расчет субсидий'!D251-1</f>
        <v>0.21246148803670928</v>
      </c>
      <c r="D251" s="52">
        <f>C251*'Расчет субсидий'!E251</f>
        <v>1.0623074401835464</v>
      </c>
      <c r="E251" s="53">
        <f t="shared" si="51"/>
        <v>15.991881534726803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2">
        <f>'Расчет субсидий'!P251-1</f>
        <v>-0.22283870967741937</v>
      </c>
      <c r="M251" s="52">
        <f>L251*'Расчет субсидий'!Q251</f>
        <v>-4.4567741935483873</v>
      </c>
      <c r="N251" s="53">
        <f t="shared" si="52"/>
        <v>-67.091881534726824</v>
      </c>
      <c r="O251" s="27" t="s">
        <v>365</v>
      </c>
      <c r="P251" s="27" t="s">
        <v>365</v>
      </c>
      <c r="Q251" s="27" t="s">
        <v>365</v>
      </c>
      <c r="R251" s="58" t="s">
        <v>380</v>
      </c>
      <c r="S251" s="58" t="s">
        <v>380</v>
      </c>
      <c r="T251" s="59" t="s">
        <v>380</v>
      </c>
      <c r="U251" s="52">
        <f>'Расчет субсидий'!AB251-1</f>
        <v>0</v>
      </c>
      <c r="V251" s="52">
        <f>U251*'Расчет субсидий'!AC251</f>
        <v>0</v>
      </c>
      <c r="W251" s="53">
        <f t="shared" si="53"/>
        <v>0</v>
      </c>
      <c r="X251" s="27" t="s">
        <v>365</v>
      </c>
      <c r="Y251" s="27" t="s">
        <v>365</v>
      </c>
      <c r="Z251" s="27" t="s">
        <v>365</v>
      </c>
      <c r="AA251" s="27" t="s">
        <v>365</v>
      </c>
      <c r="AB251" s="27" t="s">
        <v>365</v>
      </c>
      <c r="AC251" s="27" t="s">
        <v>365</v>
      </c>
      <c r="AD251" s="27" t="s">
        <v>365</v>
      </c>
      <c r="AE251" s="27" t="s">
        <v>365</v>
      </c>
      <c r="AF251" s="27" t="s">
        <v>365</v>
      </c>
      <c r="AG251" s="52">
        <f t="shared" si="54"/>
        <v>-3.3944667533648412</v>
      </c>
      <c r="AH251" s="82"/>
    </row>
    <row r="252" spans="1:34" ht="15" customHeight="1">
      <c r="A252" s="33" t="s">
        <v>236</v>
      </c>
      <c r="B252" s="50">
        <f>'Расчет субсидий'!AT252</f>
        <v>32.154545454545541</v>
      </c>
      <c r="C252" s="52">
        <f>'Расчет субсидий'!D252-1</f>
        <v>-1</v>
      </c>
      <c r="D252" s="52">
        <f>C252*'Расчет субсидий'!E252</f>
        <v>0</v>
      </c>
      <c r="E252" s="53">
        <f t="shared" si="51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2">
        <f>'Расчет субсидий'!P252-1</f>
        <v>8.0655631288542473E-2</v>
      </c>
      <c r="M252" s="52">
        <f>L252*'Расчет субсидий'!Q252</f>
        <v>1.6131126257708495</v>
      </c>
      <c r="N252" s="53">
        <f t="shared" si="52"/>
        <v>32.154545454545541</v>
      </c>
      <c r="O252" s="27" t="s">
        <v>365</v>
      </c>
      <c r="P252" s="27" t="s">
        <v>365</v>
      </c>
      <c r="Q252" s="27" t="s">
        <v>365</v>
      </c>
      <c r="R252" s="58" t="s">
        <v>380</v>
      </c>
      <c r="S252" s="58" t="s">
        <v>380</v>
      </c>
      <c r="T252" s="59" t="s">
        <v>380</v>
      </c>
      <c r="U252" s="52">
        <f>'Расчет субсидий'!AB252-1</f>
        <v>0</v>
      </c>
      <c r="V252" s="52">
        <f>U252*'Расчет субсидий'!AC252</f>
        <v>0</v>
      </c>
      <c r="W252" s="53">
        <f t="shared" si="53"/>
        <v>0</v>
      </c>
      <c r="X252" s="27" t="s">
        <v>365</v>
      </c>
      <c r="Y252" s="27" t="s">
        <v>365</v>
      </c>
      <c r="Z252" s="27" t="s">
        <v>365</v>
      </c>
      <c r="AA252" s="27" t="s">
        <v>365</v>
      </c>
      <c r="AB252" s="27" t="s">
        <v>365</v>
      </c>
      <c r="AC252" s="27" t="s">
        <v>365</v>
      </c>
      <c r="AD252" s="27" t="s">
        <v>365</v>
      </c>
      <c r="AE252" s="27" t="s">
        <v>365</v>
      </c>
      <c r="AF252" s="27" t="s">
        <v>365</v>
      </c>
      <c r="AG252" s="52">
        <f t="shared" si="54"/>
        <v>1.6131126257708495</v>
      </c>
      <c r="AH252" s="82"/>
    </row>
    <row r="253" spans="1:34" ht="15" customHeight="1">
      <c r="A253" s="33" t="s">
        <v>237</v>
      </c>
      <c r="B253" s="50">
        <f>'Расчет субсидий'!AT253</f>
        <v>-111.93636363636358</v>
      </c>
      <c r="C253" s="52">
        <f>'Расчет субсидий'!D253-1</f>
        <v>-1</v>
      </c>
      <c r="D253" s="52">
        <f>C253*'Расчет субсидий'!E253</f>
        <v>0</v>
      </c>
      <c r="E253" s="53">
        <f t="shared" si="51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2">
        <f>'Расчет субсидий'!P253-1</f>
        <v>-0.2931607486443939</v>
      </c>
      <c r="M253" s="52">
        <f>L253*'Расчет субсидий'!Q253</f>
        <v>-5.863214972887878</v>
      </c>
      <c r="N253" s="53">
        <f t="shared" si="52"/>
        <v>-104.91893695987424</v>
      </c>
      <c r="O253" s="27" t="s">
        <v>365</v>
      </c>
      <c r="P253" s="27" t="s">
        <v>365</v>
      </c>
      <c r="Q253" s="27" t="s">
        <v>365</v>
      </c>
      <c r="R253" s="58" t="s">
        <v>380</v>
      </c>
      <c r="S253" s="58" t="s">
        <v>380</v>
      </c>
      <c r="T253" s="59" t="s">
        <v>380</v>
      </c>
      <c r="U253" s="52">
        <f>'Расчет субсидий'!AB253-1</f>
        <v>-1.9607843137254943E-2</v>
      </c>
      <c r="V253" s="52">
        <f>U253*'Расчет субсидий'!AC253</f>
        <v>-0.39215686274509887</v>
      </c>
      <c r="W253" s="53">
        <f t="shared" si="53"/>
        <v>-7.0174266764893352</v>
      </c>
      <c r="X253" s="27" t="s">
        <v>365</v>
      </c>
      <c r="Y253" s="27" t="s">
        <v>365</v>
      </c>
      <c r="Z253" s="27" t="s">
        <v>365</v>
      </c>
      <c r="AA253" s="27" t="s">
        <v>365</v>
      </c>
      <c r="AB253" s="27" t="s">
        <v>365</v>
      </c>
      <c r="AC253" s="27" t="s">
        <v>365</v>
      </c>
      <c r="AD253" s="27" t="s">
        <v>365</v>
      </c>
      <c r="AE253" s="27" t="s">
        <v>365</v>
      </c>
      <c r="AF253" s="27" t="s">
        <v>365</v>
      </c>
      <c r="AG253" s="52">
        <f t="shared" si="54"/>
        <v>-6.2553718356329764</v>
      </c>
      <c r="AH253" s="82"/>
    </row>
    <row r="254" spans="1:34" ht="15" customHeight="1">
      <c r="A254" s="33" t="s">
        <v>238</v>
      </c>
      <c r="B254" s="50">
        <f>'Расчет субсидий'!AT254</f>
        <v>-94.027272727272702</v>
      </c>
      <c r="C254" s="52">
        <f>'Расчет субсидий'!D254-1</f>
        <v>-1</v>
      </c>
      <c r="D254" s="52">
        <f>C254*'Расчет субсидий'!E254</f>
        <v>0</v>
      </c>
      <c r="E254" s="53">
        <f t="shared" si="51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2">
        <f>'Расчет субсидий'!P254-1</f>
        <v>-0.18067117585848069</v>
      </c>
      <c r="M254" s="52">
        <f>L254*'Расчет субсидий'!Q254</f>
        <v>-3.6134235171696139</v>
      </c>
      <c r="N254" s="53">
        <f t="shared" si="52"/>
        <v>-59.307337698629432</v>
      </c>
      <c r="O254" s="27" t="s">
        <v>365</v>
      </c>
      <c r="P254" s="27" t="s">
        <v>365</v>
      </c>
      <c r="Q254" s="27" t="s">
        <v>365</v>
      </c>
      <c r="R254" s="58" t="s">
        <v>380</v>
      </c>
      <c r="S254" s="58" t="s">
        <v>380</v>
      </c>
      <c r="T254" s="59" t="s">
        <v>380</v>
      </c>
      <c r="U254" s="52">
        <f>'Расчет субсидий'!AB254-1</f>
        <v>-0.10576923076923073</v>
      </c>
      <c r="V254" s="52">
        <f>U254*'Расчет субсидий'!AC254</f>
        <v>-2.1153846153846145</v>
      </c>
      <c r="W254" s="53">
        <f t="shared" si="53"/>
        <v>-34.719935028643278</v>
      </c>
      <c r="X254" s="27" t="s">
        <v>365</v>
      </c>
      <c r="Y254" s="27" t="s">
        <v>365</v>
      </c>
      <c r="Z254" s="27" t="s">
        <v>365</v>
      </c>
      <c r="AA254" s="27" t="s">
        <v>365</v>
      </c>
      <c r="AB254" s="27" t="s">
        <v>365</v>
      </c>
      <c r="AC254" s="27" t="s">
        <v>365</v>
      </c>
      <c r="AD254" s="27" t="s">
        <v>365</v>
      </c>
      <c r="AE254" s="27" t="s">
        <v>365</v>
      </c>
      <c r="AF254" s="27" t="s">
        <v>365</v>
      </c>
      <c r="AG254" s="52">
        <f t="shared" si="54"/>
        <v>-5.7288081325542279</v>
      </c>
      <c r="AH254" s="82"/>
    </row>
    <row r="255" spans="1:34" ht="15" customHeight="1">
      <c r="A255" s="33" t="s">
        <v>239</v>
      </c>
      <c r="B255" s="50">
        <f>'Расчет субсидий'!AT255</f>
        <v>129.14545454545453</v>
      </c>
      <c r="C255" s="52">
        <f>'Расчет субсидий'!D255-1</f>
        <v>-1</v>
      </c>
      <c r="D255" s="52">
        <f>C255*'Расчет субсидий'!E255</f>
        <v>0</v>
      </c>
      <c r="E255" s="53">
        <f t="shared" si="51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2">
        <f>'Расчет субсидий'!P255-1</f>
        <v>0.21951259583789695</v>
      </c>
      <c r="M255" s="52">
        <f>L255*'Расчет субсидий'!Q255</f>
        <v>4.390251916757939</v>
      </c>
      <c r="N255" s="53">
        <f t="shared" si="52"/>
        <v>84.204925489982699</v>
      </c>
      <c r="O255" s="27" t="s">
        <v>365</v>
      </c>
      <c r="P255" s="27" t="s">
        <v>365</v>
      </c>
      <c r="Q255" s="27" t="s">
        <v>365</v>
      </c>
      <c r="R255" s="58" t="s">
        <v>380</v>
      </c>
      <c r="S255" s="58" t="s">
        <v>380</v>
      </c>
      <c r="T255" s="59" t="s">
        <v>380</v>
      </c>
      <c r="U255" s="52">
        <f>'Расчет субсидий'!AB255-1</f>
        <v>0.11715481171548126</v>
      </c>
      <c r="V255" s="52">
        <f>U255*'Расчет субсидий'!AC255</f>
        <v>2.3430962343096251</v>
      </c>
      <c r="W255" s="53">
        <f t="shared" si="53"/>
        <v>44.940529055471828</v>
      </c>
      <c r="X255" s="27" t="s">
        <v>365</v>
      </c>
      <c r="Y255" s="27" t="s">
        <v>365</v>
      </c>
      <c r="Z255" s="27" t="s">
        <v>365</v>
      </c>
      <c r="AA255" s="27" t="s">
        <v>365</v>
      </c>
      <c r="AB255" s="27" t="s">
        <v>365</v>
      </c>
      <c r="AC255" s="27" t="s">
        <v>365</v>
      </c>
      <c r="AD255" s="27" t="s">
        <v>365</v>
      </c>
      <c r="AE255" s="27" t="s">
        <v>365</v>
      </c>
      <c r="AF255" s="27" t="s">
        <v>365</v>
      </c>
      <c r="AG255" s="52">
        <f t="shared" si="54"/>
        <v>6.7333481510675641</v>
      </c>
      <c r="AH255" s="82"/>
    </row>
    <row r="256" spans="1:34" ht="15" customHeight="1">
      <c r="A256" s="33" t="s">
        <v>240</v>
      </c>
      <c r="B256" s="50">
        <f>'Расчет субсидий'!AT256</f>
        <v>43.218181818181847</v>
      </c>
      <c r="C256" s="52">
        <f>'Расчет субсидий'!D256-1</f>
        <v>-1</v>
      </c>
      <c r="D256" s="52">
        <f>C256*'Расчет субсидий'!E256</f>
        <v>0</v>
      </c>
      <c r="E256" s="53">
        <f t="shared" si="51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2">
        <f>'Расчет субсидий'!P256-1</f>
        <v>9.9746407438715101E-2</v>
      </c>
      <c r="M256" s="52">
        <f>L256*'Расчет субсидий'!Q256</f>
        <v>1.994928148774302</v>
      </c>
      <c r="N256" s="53">
        <f t="shared" si="52"/>
        <v>33.595161097137428</v>
      </c>
      <c r="O256" s="27" t="s">
        <v>365</v>
      </c>
      <c r="P256" s="27" t="s">
        <v>365</v>
      </c>
      <c r="Q256" s="27" t="s">
        <v>365</v>
      </c>
      <c r="R256" s="58" t="s">
        <v>380</v>
      </c>
      <c r="S256" s="58" t="s">
        <v>380</v>
      </c>
      <c r="T256" s="59" t="s">
        <v>380</v>
      </c>
      <c r="U256" s="52">
        <f>'Расчет субсидий'!AB256-1</f>
        <v>2.857142857142847E-2</v>
      </c>
      <c r="V256" s="52">
        <f>U256*'Расчет субсидий'!AC256</f>
        <v>0.5714285714285694</v>
      </c>
      <c r="W256" s="53">
        <f t="shared" si="53"/>
        <v>9.6230207210444192</v>
      </c>
      <c r="X256" s="27" t="s">
        <v>365</v>
      </c>
      <c r="Y256" s="27" t="s">
        <v>365</v>
      </c>
      <c r="Z256" s="27" t="s">
        <v>365</v>
      </c>
      <c r="AA256" s="27" t="s">
        <v>365</v>
      </c>
      <c r="AB256" s="27" t="s">
        <v>365</v>
      </c>
      <c r="AC256" s="27" t="s">
        <v>365</v>
      </c>
      <c r="AD256" s="27" t="s">
        <v>365</v>
      </c>
      <c r="AE256" s="27" t="s">
        <v>365</v>
      </c>
      <c r="AF256" s="27" t="s">
        <v>365</v>
      </c>
      <c r="AG256" s="52">
        <f t="shared" si="54"/>
        <v>2.5663567202028714</v>
      </c>
      <c r="AH256" s="82"/>
    </row>
    <row r="257" spans="1:34" ht="15" customHeight="1">
      <c r="A257" s="33" t="s">
        <v>241</v>
      </c>
      <c r="B257" s="50">
        <f>'Расчет субсидий'!AT257</f>
        <v>11.600000000000023</v>
      </c>
      <c r="C257" s="52">
        <f>'Расчет субсидий'!D257-1</f>
        <v>0.17564183723711047</v>
      </c>
      <c r="D257" s="52">
        <f>C257*'Расчет субсидий'!E257</f>
        <v>0.87820918618555233</v>
      </c>
      <c r="E257" s="53">
        <f t="shared" si="51"/>
        <v>15.320695816198027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2">
        <f>'Расчет субсидий'!P257-1</f>
        <v>-2.6536856745479898E-2</v>
      </c>
      <c r="M257" s="52">
        <f>L257*'Расчет субсидий'!Q257</f>
        <v>-0.53073713490959795</v>
      </c>
      <c r="N257" s="53">
        <f t="shared" si="52"/>
        <v>-9.2589127171716843</v>
      </c>
      <c r="O257" s="27" t="s">
        <v>365</v>
      </c>
      <c r="P257" s="27" t="s">
        <v>365</v>
      </c>
      <c r="Q257" s="27" t="s">
        <v>365</v>
      </c>
      <c r="R257" s="58" t="s">
        <v>380</v>
      </c>
      <c r="S257" s="58" t="s">
        <v>380</v>
      </c>
      <c r="T257" s="59" t="s">
        <v>380</v>
      </c>
      <c r="U257" s="52">
        <f>'Расчет субсидий'!AB257-1</f>
        <v>1.5873015873015817E-2</v>
      </c>
      <c r="V257" s="52">
        <f>U257*'Расчет субсидий'!AC257</f>
        <v>0.31746031746031633</v>
      </c>
      <c r="W257" s="53">
        <f t="shared" si="53"/>
        <v>5.538216900973679</v>
      </c>
      <c r="X257" s="27" t="s">
        <v>365</v>
      </c>
      <c r="Y257" s="27" t="s">
        <v>365</v>
      </c>
      <c r="Z257" s="27" t="s">
        <v>365</v>
      </c>
      <c r="AA257" s="27" t="s">
        <v>365</v>
      </c>
      <c r="AB257" s="27" t="s">
        <v>365</v>
      </c>
      <c r="AC257" s="27" t="s">
        <v>365</v>
      </c>
      <c r="AD257" s="27" t="s">
        <v>365</v>
      </c>
      <c r="AE257" s="27" t="s">
        <v>365</v>
      </c>
      <c r="AF257" s="27" t="s">
        <v>365</v>
      </c>
      <c r="AG257" s="52">
        <f t="shared" si="54"/>
        <v>0.66493236873627071</v>
      </c>
      <c r="AH257" s="82"/>
    </row>
    <row r="258" spans="1:34" ht="15" customHeight="1">
      <c r="A258" s="33" t="s">
        <v>242</v>
      </c>
      <c r="B258" s="50">
        <f>'Расчет субсидий'!AT258</f>
        <v>55.036363636363603</v>
      </c>
      <c r="C258" s="52">
        <f>'Расчет субсидий'!D258-1</f>
        <v>-1</v>
      </c>
      <c r="D258" s="52">
        <f>C258*'Расчет субсидий'!E258</f>
        <v>0</v>
      </c>
      <c r="E258" s="53">
        <f t="shared" si="51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2">
        <f>'Расчет субсидий'!P258-1</f>
        <v>0.17860887801467995</v>
      </c>
      <c r="M258" s="52">
        <f>L258*'Расчет субсидий'!Q258</f>
        <v>3.572177560293599</v>
      </c>
      <c r="N258" s="53">
        <f t="shared" si="52"/>
        <v>55.036363636363603</v>
      </c>
      <c r="O258" s="27" t="s">
        <v>365</v>
      </c>
      <c r="P258" s="27" t="s">
        <v>365</v>
      </c>
      <c r="Q258" s="27" t="s">
        <v>365</v>
      </c>
      <c r="R258" s="58" t="s">
        <v>380</v>
      </c>
      <c r="S258" s="58" t="s">
        <v>380</v>
      </c>
      <c r="T258" s="59" t="s">
        <v>380</v>
      </c>
      <c r="U258" s="52">
        <f>'Расчет субсидий'!AB258-1</f>
        <v>0</v>
      </c>
      <c r="V258" s="52">
        <f>U258*'Расчет субсидий'!AC258</f>
        <v>0</v>
      </c>
      <c r="W258" s="53">
        <f t="shared" si="53"/>
        <v>0</v>
      </c>
      <c r="X258" s="27" t="s">
        <v>365</v>
      </c>
      <c r="Y258" s="27" t="s">
        <v>365</v>
      </c>
      <c r="Z258" s="27" t="s">
        <v>365</v>
      </c>
      <c r="AA258" s="27" t="s">
        <v>365</v>
      </c>
      <c r="AB258" s="27" t="s">
        <v>365</v>
      </c>
      <c r="AC258" s="27" t="s">
        <v>365</v>
      </c>
      <c r="AD258" s="27" t="s">
        <v>365</v>
      </c>
      <c r="AE258" s="27" t="s">
        <v>365</v>
      </c>
      <c r="AF258" s="27" t="s">
        <v>365</v>
      </c>
      <c r="AG258" s="52">
        <f t="shared" si="54"/>
        <v>3.572177560293599</v>
      </c>
      <c r="AH258" s="82"/>
    </row>
    <row r="259" spans="1:34" ht="15" customHeight="1">
      <c r="A259" s="33" t="s">
        <v>243</v>
      </c>
      <c r="B259" s="50">
        <f>'Расчет субсидий'!AT259</f>
        <v>-30.536363636363717</v>
      </c>
      <c r="C259" s="52">
        <f>'Расчет субсидий'!D259-1</f>
        <v>-5.0590762620837837E-2</v>
      </c>
      <c r="D259" s="52">
        <f>C259*'Расчет субсидий'!E259</f>
        <v>-0.25295381310418918</v>
      </c>
      <c r="E259" s="53">
        <f t="shared" si="51"/>
        <v>-4.8643231975195897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2">
        <f>'Расчет субсидий'!P259-1</f>
        <v>-6.8656259565350486E-2</v>
      </c>
      <c r="M259" s="52">
        <f>L259*'Расчет субсидий'!Q259</f>
        <v>-1.3731251913070097</v>
      </c>
      <c r="N259" s="53">
        <f t="shared" si="52"/>
        <v>-26.405313441241006</v>
      </c>
      <c r="O259" s="27" t="s">
        <v>365</v>
      </c>
      <c r="P259" s="27" t="s">
        <v>365</v>
      </c>
      <c r="Q259" s="27" t="s">
        <v>365</v>
      </c>
      <c r="R259" s="58" t="s">
        <v>380</v>
      </c>
      <c r="S259" s="58" t="s">
        <v>380</v>
      </c>
      <c r="T259" s="59" t="s">
        <v>380</v>
      </c>
      <c r="U259" s="52">
        <f>'Расчет субсидий'!AB259-1</f>
        <v>1.9065776930409228E-3</v>
      </c>
      <c r="V259" s="52">
        <f>U259*'Расчет субсидий'!AC259</f>
        <v>3.8131553860818457E-2</v>
      </c>
      <c r="W259" s="53">
        <f t="shared" si="53"/>
        <v>0.73327300239687532</v>
      </c>
      <c r="X259" s="27" t="s">
        <v>365</v>
      </c>
      <c r="Y259" s="27" t="s">
        <v>365</v>
      </c>
      <c r="Z259" s="27" t="s">
        <v>365</v>
      </c>
      <c r="AA259" s="27" t="s">
        <v>365</v>
      </c>
      <c r="AB259" s="27" t="s">
        <v>365</v>
      </c>
      <c r="AC259" s="27" t="s">
        <v>365</v>
      </c>
      <c r="AD259" s="27" t="s">
        <v>365</v>
      </c>
      <c r="AE259" s="27" t="s">
        <v>365</v>
      </c>
      <c r="AF259" s="27" t="s">
        <v>365</v>
      </c>
      <c r="AG259" s="52">
        <f t="shared" si="54"/>
        <v>-1.5879474505503803</v>
      </c>
      <c r="AH259" s="82"/>
    </row>
    <row r="260" spans="1:34" ht="15" customHeight="1">
      <c r="A260" s="33" t="s">
        <v>244</v>
      </c>
      <c r="B260" s="50">
        <f>'Расчет субсидий'!AT260</f>
        <v>53.281818181818153</v>
      </c>
      <c r="C260" s="52">
        <f>'Расчет субсидий'!D260-1</f>
        <v>-1</v>
      </c>
      <c r="D260" s="52">
        <f>C260*'Расчет субсидий'!E260</f>
        <v>0</v>
      </c>
      <c r="E260" s="53">
        <f t="shared" si="51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2">
        <f>'Расчет субсидий'!P260-1</f>
        <v>7.272407113928514E-2</v>
      </c>
      <c r="M260" s="52">
        <f>L260*'Расчет субсидий'!Q260</f>
        <v>1.4544814227857028</v>
      </c>
      <c r="N260" s="53">
        <f t="shared" si="52"/>
        <v>35.68380729344041</v>
      </c>
      <c r="O260" s="27" t="s">
        <v>365</v>
      </c>
      <c r="P260" s="27" t="s">
        <v>365</v>
      </c>
      <c r="Q260" s="27" t="s">
        <v>365</v>
      </c>
      <c r="R260" s="58" t="s">
        <v>380</v>
      </c>
      <c r="S260" s="58" t="s">
        <v>380</v>
      </c>
      <c r="T260" s="59" t="s">
        <v>380</v>
      </c>
      <c r="U260" s="52">
        <f>'Расчет субсидий'!AB260-1</f>
        <v>3.5864978902953482E-2</v>
      </c>
      <c r="V260" s="52">
        <f>U260*'Расчет субсидий'!AC260</f>
        <v>0.71729957805906963</v>
      </c>
      <c r="W260" s="53">
        <f t="shared" si="53"/>
        <v>17.598010888377747</v>
      </c>
      <c r="X260" s="27" t="s">
        <v>365</v>
      </c>
      <c r="Y260" s="27" t="s">
        <v>365</v>
      </c>
      <c r="Z260" s="27" t="s">
        <v>365</v>
      </c>
      <c r="AA260" s="27" t="s">
        <v>365</v>
      </c>
      <c r="AB260" s="27" t="s">
        <v>365</v>
      </c>
      <c r="AC260" s="27" t="s">
        <v>365</v>
      </c>
      <c r="AD260" s="27" t="s">
        <v>365</v>
      </c>
      <c r="AE260" s="27" t="s">
        <v>365</v>
      </c>
      <c r="AF260" s="27" t="s">
        <v>365</v>
      </c>
      <c r="AG260" s="52">
        <f t="shared" si="54"/>
        <v>2.1717810008447724</v>
      </c>
      <c r="AH260" s="82"/>
    </row>
    <row r="261" spans="1:34" ht="15" customHeight="1">
      <c r="A261" s="33" t="s">
        <v>245</v>
      </c>
      <c r="B261" s="50">
        <f>'Расчет субсидий'!AT261</f>
        <v>56.68181818181813</v>
      </c>
      <c r="C261" s="52">
        <f>'Расчет субсидий'!D261-1</f>
        <v>-1</v>
      </c>
      <c r="D261" s="52">
        <f>C261*'Расчет субсидий'!E261</f>
        <v>0</v>
      </c>
      <c r="E261" s="53">
        <f t="shared" si="51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2">
        <f>'Расчет субсидий'!P261-1</f>
        <v>9.5247891380374261E-2</v>
      </c>
      <c r="M261" s="52">
        <f>L261*'Расчет субсидий'!Q261</f>
        <v>1.9049578276074852</v>
      </c>
      <c r="N261" s="53">
        <f t="shared" si="52"/>
        <v>26.162288033189622</v>
      </c>
      <c r="O261" s="27" t="s">
        <v>365</v>
      </c>
      <c r="P261" s="27" t="s">
        <v>365</v>
      </c>
      <c r="Q261" s="27" t="s">
        <v>365</v>
      </c>
      <c r="R261" s="58" t="s">
        <v>380</v>
      </c>
      <c r="S261" s="58" t="s">
        <v>380</v>
      </c>
      <c r="T261" s="59" t="s">
        <v>380</v>
      </c>
      <c r="U261" s="52">
        <f>'Расчет субсидий'!AB261-1</f>
        <v>0.11111111111111116</v>
      </c>
      <c r="V261" s="52">
        <f>U261*'Расчет субсидий'!AC261</f>
        <v>2.2222222222222232</v>
      </c>
      <c r="W261" s="53">
        <f t="shared" si="53"/>
        <v>30.519530148628508</v>
      </c>
      <c r="X261" s="27" t="s">
        <v>365</v>
      </c>
      <c r="Y261" s="27" t="s">
        <v>365</v>
      </c>
      <c r="Z261" s="27" t="s">
        <v>365</v>
      </c>
      <c r="AA261" s="27" t="s">
        <v>365</v>
      </c>
      <c r="AB261" s="27" t="s">
        <v>365</v>
      </c>
      <c r="AC261" s="27" t="s">
        <v>365</v>
      </c>
      <c r="AD261" s="27" t="s">
        <v>365</v>
      </c>
      <c r="AE261" s="27" t="s">
        <v>365</v>
      </c>
      <c r="AF261" s="27" t="s">
        <v>365</v>
      </c>
      <c r="AG261" s="52">
        <f t="shared" si="54"/>
        <v>4.1271800498297084</v>
      </c>
      <c r="AH261" s="82"/>
    </row>
    <row r="262" spans="1:34" ht="15" customHeight="1">
      <c r="A262" s="33" t="s">
        <v>246</v>
      </c>
      <c r="B262" s="50">
        <f>'Расчет субсидий'!AT262</f>
        <v>-59.427272727272737</v>
      </c>
      <c r="C262" s="52">
        <f>'Расчет субсидий'!D262-1</f>
        <v>-1</v>
      </c>
      <c r="D262" s="52">
        <f>C262*'Расчет субсидий'!E262</f>
        <v>0</v>
      </c>
      <c r="E262" s="53">
        <f t="shared" si="51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2">
        <f>'Расчет субсидий'!P262-1</f>
        <v>-0.24022469434959803</v>
      </c>
      <c r="M262" s="52">
        <f>L262*'Расчет субсидий'!Q262</f>
        <v>-4.8044938869919607</v>
      </c>
      <c r="N262" s="53">
        <f t="shared" si="52"/>
        <v>-59.427272727272729</v>
      </c>
      <c r="O262" s="27" t="s">
        <v>365</v>
      </c>
      <c r="P262" s="27" t="s">
        <v>365</v>
      </c>
      <c r="Q262" s="27" t="s">
        <v>365</v>
      </c>
      <c r="R262" s="58" t="s">
        <v>380</v>
      </c>
      <c r="S262" s="58" t="s">
        <v>380</v>
      </c>
      <c r="T262" s="59" t="s">
        <v>380</v>
      </c>
      <c r="U262" s="52">
        <f>'Расчет субсидий'!AB262-1</f>
        <v>0</v>
      </c>
      <c r="V262" s="52">
        <f>U262*'Расчет субсидий'!AC262</f>
        <v>0</v>
      </c>
      <c r="W262" s="53">
        <f t="shared" si="53"/>
        <v>0</v>
      </c>
      <c r="X262" s="27" t="s">
        <v>365</v>
      </c>
      <c r="Y262" s="27" t="s">
        <v>365</v>
      </c>
      <c r="Z262" s="27" t="s">
        <v>365</v>
      </c>
      <c r="AA262" s="27" t="s">
        <v>365</v>
      </c>
      <c r="AB262" s="27" t="s">
        <v>365</v>
      </c>
      <c r="AC262" s="27" t="s">
        <v>365</v>
      </c>
      <c r="AD262" s="27" t="s">
        <v>365</v>
      </c>
      <c r="AE262" s="27" t="s">
        <v>365</v>
      </c>
      <c r="AF262" s="27" t="s">
        <v>365</v>
      </c>
      <c r="AG262" s="52">
        <f t="shared" si="54"/>
        <v>-4.8044938869919607</v>
      </c>
      <c r="AH262" s="82"/>
    </row>
    <row r="263" spans="1:34" ht="15" customHeight="1">
      <c r="A263" s="33" t="s">
        <v>247</v>
      </c>
      <c r="B263" s="50">
        <f>'Расчет субсидий'!AT263</f>
        <v>-55.345454545454459</v>
      </c>
      <c r="C263" s="52">
        <f>'Расчет субсидий'!D263-1</f>
        <v>2.1692385529977321E-2</v>
      </c>
      <c r="D263" s="52">
        <f>C263*'Расчет субсидий'!E263</f>
        <v>0.1084619276498866</v>
      </c>
      <c r="E263" s="53">
        <f t="shared" si="51"/>
        <v>1.5641747327477202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2">
        <f>'Расчет субсидий'!P263-1</f>
        <v>-0.19730941704035876</v>
      </c>
      <c r="M263" s="52">
        <f>L263*'Расчет субсидий'!Q263</f>
        <v>-3.9461883408071752</v>
      </c>
      <c r="N263" s="53">
        <f t="shared" si="52"/>
        <v>-56.909629278202175</v>
      </c>
      <c r="O263" s="27" t="s">
        <v>365</v>
      </c>
      <c r="P263" s="27" t="s">
        <v>365</v>
      </c>
      <c r="Q263" s="27" t="s">
        <v>365</v>
      </c>
      <c r="R263" s="58" t="s">
        <v>380</v>
      </c>
      <c r="S263" s="58" t="s">
        <v>380</v>
      </c>
      <c r="T263" s="59" t="s">
        <v>380</v>
      </c>
      <c r="U263" s="52">
        <f>'Расчет субсидий'!AB263-1</f>
        <v>0</v>
      </c>
      <c r="V263" s="52">
        <f>U263*'Расчет субсидий'!AC263</f>
        <v>0</v>
      </c>
      <c r="W263" s="53">
        <f t="shared" si="53"/>
        <v>0</v>
      </c>
      <c r="X263" s="27" t="s">
        <v>365</v>
      </c>
      <c r="Y263" s="27" t="s">
        <v>365</v>
      </c>
      <c r="Z263" s="27" t="s">
        <v>365</v>
      </c>
      <c r="AA263" s="27" t="s">
        <v>365</v>
      </c>
      <c r="AB263" s="27" t="s">
        <v>365</v>
      </c>
      <c r="AC263" s="27" t="s">
        <v>365</v>
      </c>
      <c r="AD263" s="27" t="s">
        <v>365</v>
      </c>
      <c r="AE263" s="27" t="s">
        <v>365</v>
      </c>
      <c r="AF263" s="27" t="s">
        <v>365</v>
      </c>
      <c r="AG263" s="52">
        <f t="shared" si="54"/>
        <v>-3.8377264131572888</v>
      </c>
      <c r="AH263" s="82"/>
    </row>
    <row r="264" spans="1:34" ht="15" customHeight="1">
      <c r="A264" s="32" t="s">
        <v>248</v>
      </c>
      <c r="B264" s="54"/>
      <c r="C264" s="55"/>
      <c r="D264" s="55"/>
      <c r="E264" s="56"/>
      <c r="F264" s="55"/>
      <c r="G264" s="55"/>
      <c r="H264" s="56"/>
      <c r="I264" s="56"/>
      <c r="J264" s="56"/>
      <c r="K264" s="56"/>
      <c r="L264" s="55"/>
      <c r="M264" s="55"/>
      <c r="N264" s="56"/>
      <c r="O264" s="55"/>
      <c r="P264" s="55"/>
      <c r="Q264" s="56"/>
      <c r="R264" s="56"/>
      <c r="S264" s="56"/>
      <c r="T264" s="56"/>
      <c r="U264" s="56"/>
      <c r="V264" s="56"/>
      <c r="W264" s="56"/>
      <c r="X264" s="27"/>
      <c r="Y264" s="27"/>
      <c r="Z264" s="27"/>
      <c r="AA264" s="27"/>
      <c r="AB264" s="27"/>
      <c r="AC264" s="27"/>
      <c r="AD264" s="27"/>
      <c r="AE264" s="27"/>
      <c r="AF264" s="27"/>
      <c r="AG264" s="56"/>
      <c r="AH264" s="82"/>
    </row>
    <row r="265" spans="1:34" ht="15" customHeight="1">
      <c r="A265" s="33" t="s">
        <v>249</v>
      </c>
      <c r="B265" s="50">
        <f>'Расчет субсидий'!AT265</f>
        <v>31.181818181818244</v>
      </c>
      <c r="C265" s="52">
        <f>'Расчет субсидий'!D265-1</f>
        <v>-1</v>
      </c>
      <c r="D265" s="52">
        <f>C265*'Расчет субсидий'!E265</f>
        <v>0</v>
      </c>
      <c r="E265" s="53">
        <f t="shared" ref="E265:E271" si="55">$B265*D265/$AG265</f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2">
        <f>'Расчет субсидий'!P265-1</f>
        <v>5.2764486975013458E-2</v>
      </c>
      <c r="M265" s="52">
        <f>L265*'Расчет субсидий'!Q265</f>
        <v>1.0552897395002692</v>
      </c>
      <c r="N265" s="53">
        <f t="shared" ref="N265:N271" si="56">$B265*M265/$AG265</f>
        <v>21.777735894739877</v>
      </c>
      <c r="O265" s="27" t="s">
        <v>365</v>
      </c>
      <c r="P265" s="27" t="s">
        <v>365</v>
      </c>
      <c r="Q265" s="27" t="s">
        <v>365</v>
      </c>
      <c r="R265" s="58" t="s">
        <v>380</v>
      </c>
      <c r="S265" s="58" t="s">
        <v>380</v>
      </c>
      <c r="T265" s="59" t="s">
        <v>380</v>
      </c>
      <c r="U265" s="52">
        <f>'Расчет субсидий'!AB265-1</f>
        <v>2.2784810126582178E-2</v>
      </c>
      <c r="V265" s="52">
        <f>U265*'Расчет субсидий'!AC265</f>
        <v>0.45569620253164356</v>
      </c>
      <c r="W265" s="53">
        <f t="shared" si="53"/>
        <v>9.4040822870783671</v>
      </c>
      <c r="X265" s="27" t="s">
        <v>365</v>
      </c>
      <c r="Y265" s="27" t="s">
        <v>365</v>
      </c>
      <c r="Z265" s="27" t="s">
        <v>365</v>
      </c>
      <c r="AA265" s="27" t="s">
        <v>365</v>
      </c>
      <c r="AB265" s="27" t="s">
        <v>365</v>
      </c>
      <c r="AC265" s="27" t="s">
        <v>365</v>
      </c>
      <c r="AD265" s="27" t="s">
        <v>365</v>
      </c>
      <c r="AE265" s="27" t="s">
        <v>365</v>
      </c>
      <c r="AF265" s="27" t="s">
        <v>365</v>
      </c>
      <c r="AG265" s="52">
        <f t="shared" si="54"/>
        <v>1.5109859420319127</v>
      </c>
      <c r="AH265" s="82"/>
    </row>
    <row r="266" spans="1:34" ht="15" customHeight="1">
      <c r="A266" s="33" t="s">
        <v>250</v>
      </c>
      <c r="B266" s="50">
        <f>'Расчет субсидий'!AT266</f>
        <v>-89.981818181818142</v>
      </c>
      <c r="C266" s="52">
        <f>'Расчет субсидий'!D266-1</f>
        <v>-1</v>
      </c>
      <c r="D266" s="52">
        <f>C266*'Расчет субсидий'!E266</f>
        <v>0</v>
      </c>
      <c r="E266" s="53">
        <f t="shared" si="55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2">
        <f>'Расчет субсидий'!P266-1</f>
        <v>-0.47337502368770146</v>
      </c>
      <c r="M266" s="52">
        <f>L266*'Расчет субсидий'!Q266</f>
        <v>-9.4675004737540291</v>
      </c>
      <c r="N266" s="53">
        <f t="shared" si="56"/>
        <v>-97.051483253588472</v>
      </c>
      <c r="O266" s="27" t="s">
        <v>365</v>
      </c>
      <c r="P266" s="27" t="s">
        <v>365</v>
      </c>
      <c r="Q266" s="27" t="s">
        <v>365</v>
      </c>
      <c r="R266" s="58" t="s">
        <v>380</v>
      </c>
      <c r="S266" s="58" t="s">
        <v>380</v>
      </c>
      <c r="T266" s="59" t="s">
        <v>380</v>
      </c>
      <c r="U266" s="52">
        <f>'Расчет субсидий'!AB266-1</f>
        <v>3.4482758620689724E-2</v>
      </c>
      <c r="V266" s="52">
        <f>U266*'Расчет субсидий'!AC266</f>
        <v>0.68965517241379448</v>
      </c>
      <c r="W266" s="53">
        <f t="shared" si="53"/>
        <v>7.069665071770344</v>
      </c>
      <c r="X266" s="27" t="s">
        <v>365</v>
      </c>
      <c r="Y266" s="27" t="s">
        <v>365</v>
      </c>
      <c r="Z266" s="27" t="s">
        <v>365</v>
      </c>
      <c r="AA266" s="27" t="s">
        <v>365</v>
      </c>
      <c r="AB266" s="27" t="s">
        <v>365</v>
      </c>
      <c r="AC266" s="27" t="s">
        <v>365</v>
      </c>
      <c r="AD266" s="27" t="s">
        <v>365</v>
      </c>
      <c r="AE266" s="27" t="s">
        <v>365</v>
      </c>
      <c r="AF266" s="27" t="s">
        <v>365</v>
      </c>
      <c r="AG266" s="52">
        <f t="shared" si="54"/>
        <v>-8.7778453013402356</v>
      </c>
      <c r="AH266" s="82"/>
    </row>
    <row r="267" spans="1:34" ht="15" customHeight="1">
      <c r="A267" s="33" t="s">
        <v>251</v>
      </c>
      <c r="B267" s="50">
        <f>'Расчет субсидий'!AT267</f>
        <v>7.0090909090909008</v>
      </c>
      <c r="C267" s="52">
        <f>'Расчет субсидий'!D267-1</f>
        <v>-1</v>
      </c>
      <c r="D267" s="52">
        <f>C267*'Расчет субсидий'!E267</f>
        <v>0</v>
      </c>
      <c r="E267" s="53">
        <f t="shared" si="55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2">
        <f>'Расчет субсидий'!P267-1</f>
        <v>7.6965365585486278E-3</v>
      </c>
      <c r="M267" s="52">
        <f>L267*'Расчет субсидий'!Q267</f>
        <v>0.15393073117097256</v>
      </c>
      <c r="N267" s="53">
        <f t="shared" si="56"/>
        <v>2.8870293624900771</v>
      </c>
      <c r="O267" s="27" t="s">
        <v>365</v>
      </c>
      <c r="P267" s="27" t="s">
        <v>365</v>
      </c>
      <c r="Q267" s="27" t="s">
        <v>365</v>
      </c>
      <c r="R267" s="58" t="s">
        <v>380</v>
      </c>
      <c r="S267" s="58" t="s">
        <v>380</v>
      </c>
      <c r="T267" s="59" t="s">
        <v>380</v>
      </c>
      <c r="U267" s="52">
        <f>'Расчет субсидий'!AB267-1</f>
        <v>1.098901098901095E-2</v>
      </c>
      <c r="V267" s="52">
        <f>U267*'Расчет субсидий'!AC267</f>
        <v>0.219780219780219</v>
      </c>
      <c r="W267" s="53">
        <f t="shared" si="53"/>
        <v>4.1220615466008237</v>
      </c>
      <c r="X267" s="27" t="s">
        <v>365</v>
      </c>
      <c r="Y267" s="27" t="s">
        <v>365</v>
      </c>
      <c r="Z267" s="27" t="s">
        <v>365</v>
      </c>
      <c r="AA267" s="27" t="s">
        <v>365</v>
      </c>
      <c r="AB267" s="27" t="s">
        <v>365</v>
      </c>
      <c r="AC267" s="27" t="s">
        <v>365</v>
      </c>
      <c r="AD267" s="27" t="s">
        <v>365</v>
      </c>
      <c r="AE267" s="27" t="s">
        <v>365</v>
      </c>
      <c r="AF267" s="27" t="s">
        <v>365</v>
      </c>
      <c r="AG267" s="52">
        <f t="shared" si="54"/>
        <v>0.37371095095119156</v>
      </c>
      <c r="AH267" s="82"/>
    </row>
    <row r="268" spans="1:34" ht="15" customHeight="1">
      <c r="A268" s="33" t="s">
        <v>252</v>
      </c>
      <c r="B268" s="50">
        <f>'Расчет субсидий'!AT268</f>
        <v>28.327272727272771</v>
      </c>
      <c r="C268" s="52">
        <f>'Расчет субсидий'!D268-1</f>
        <v>0</v>
      </c>
      <c r="D268" s="52">
        <f>C268*'Расчет субсидий'!E268</f>
        <v>0</v>
      </c>
      <c r="E268" s="53">
        <f t="shared" si="55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2">
        <f>'Расчет субсидий'!P268-1</f>
        <v>7.5755960629641406E-2</v>
      </c>
      <c r="M268" s="52">
        <f>L268*'Расчет субсидий'!Q268</f>
        <v>1.5151192125928281</v>
      </c>
      <c r="N268" s="53">
        <f t="shared" si="56"/>
        <v>18.092096862733971</v>
      </c>
      <c r="O268" s="27" t="s">
        <v>365</v>
      </c>
      <c r="P268" s="27" t="s">
        <v>365</v>
      </c>
      <c r="Q268" s="27" t="s">
        <v>365</v>
      </c>
      <c r="R268" s="58" t="s">
        <v>380</v>
      </c>
      <c r="S268" s="58" t="s">
        <v>380</v>
      </c>
      <c r="T268" s="59" t="s">
        <v>380</v>
      </c>
      <c r="U268" s="52">
        <f>'Расчет субсидий'!AB268-1</f>
        <v>4.2857142857142927E-2</v>
      </c>
      <c r="V268" s="52">
        <f>U268*'Расчет субсидий'!AC268</f>
        <v>0.85714285714285854</v>
      </c>
      <c r="W268" s="53">
        <f t="shared" si="53"/>
        <v>10.2351758645388</v>
      </c>
      <c r="X268" s="27" t="s">
        <v>365</v>
      </c>
      <c r="Y268" s="27" t="s">
        <v>365</v>
      </c>
      <c r="Z268" s="27" t="s">
        <v>365</v>
      </c>
      <c r="AA268" s="27" t="s">
        <v>365</v>
      </c>
      <c r="AB268" s="27" t="s">
        <v>365</v>
      </c>
      <c r="AC268" s="27" t="s">
        <v>365</v>
      </c>
      <c r="AD268" s="27" t="s">
        <v>365</v>
      </c>
      <c r="AE268" s="27" t="s">
        <v>365</v>
      </c>
      <c r="AF268" s="27" t="s">
        <v>365</v>
      </c>
      <c r="AG268" s="52">
        <f t="shared" si="54"/>
        <v>2.3722620697356867</v>
      </c>
      <c r="AH268" s="82"/>
    </row>
    <row r="269" spans="1:34" ht="15" customHeight="1">
      <c r="A269" s="33" t="s">
        <v>253</v>
      </c>
      <c r="B269" s="50">
        <f>'Расчет субсидий'!AT269</f>
        <v>-72.027272727272702</v>
      </c>
      <c r="C269" s="52">
        <f>'Расчет субсидий'!D269-1</f>
        <v>2.0116300199890969E-2</v>
      </c>
      <c r="D269" s="52">
        <f>C269*'Расчет субсидий'!E269</f>
        <v>0.10058150099945484</v>
      </c>
      <c r="E269" s="53">
        <f t="shared" si="55"/>
        <v>2.6467235760294474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2">
        <f>'Расчет субсидий'!P269-1</f>
        <v>-0.31451876019575853</v>
      </c>
      <c r="M269" s="52">
        <f>L269*'Расчет субсидий'!Q269</f>
        <v>-6.2903752039151701</v>
      </c>
      <c r="N269" s="53">
        <f t="shared" si="56"/>
        <v>-165.52630641656023</v>
      </c>
      <c r="O269" s="27" t="s">
        <v>365</v>
      </c>
      <c r="P269" s="27" t="s">
        <v>365</v>
      </c>
      <c r="Q269" s="27" t="s">
        <v>365</v>
      </c>
      <c r="R269" s="58" t="s">
        <v>380</v>
      </c>
      <c r="S269" s="58" t="s">
        <v>380</v>
      </c>
      <c r="T269" s="59" t="s">
        <v>380</v>
      </c>
      <c r="U269" s="52">
        <f>'Расчет субсидий'!AB269-1</f>
        <v>0.1726296958855098</v>
      </c>
      <c r="V269" s="52">
        <f>U269*'Расчет субсидий'!AC269</f>
        <v>3.4525939177101961</v>
      </c>
      <c r="W269" s="53">
        <f t="shared" si="53"/>
        <v>90.852310113258085</v>
      </c>
      <c r="X269" s="27" t="s">
        <v>365</v>
      </c>
      <c r="Y269" s="27" t="s">
        <v>365</v>
      </c>
      <c r="Z269" s="27" t="s">
        <v>365</v>
      </c>
      <c r="AA269" s="27" t="s">
        <v>365</v>
      </c>
      <c r="AB269" s="27" t="s">
        <v>365</v>
      </c>
      <c r="AC269" s="27" t="s">
        <v>365</v>
      </c>
      <c r="AD269" s="27" t="s">
        <v>365</v>
      </c>
      <c r="AE269" s="27" t="s">
        <v>365</v>
      </c>
      <c r="AF269" s="27" t="s">
        <v>365</v>
      </c>
      <c r="AG269" s="52">
        <f t="shared" si="54"/>
        <v>-2.7371997852055188</v>
      </c>
      <c r="AH269" s="82"/>
    </row>
    <row r="270" spans="1:34" ht="15" customHeight="1">
      <c r="A270" s="33" t="s">
        <v>254</v>
      </c>
      <c r="B270" s="50">
        <f>'Расчет субсидий'!AT270</f>
        <v>-142.42727272727279</v>
      </c>
      <c r="C270" s="52">
        <f>'Расчет субсидий'!D270-1</f>
        <v>-9.1517822861794107E-3</v>
      </c>
      <c r="D270" s="52">
        <f>C270*'Расчет субсидий'!E270</f>
        <v>-4.5758911430897053E-2</v>
      </c>
      <c r="E270" s="53">
        <f t="shared" si="55"/>
        <v>-1.241526571672297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2">
        <f>'Расчет субсидий'!P270-1</f>
        <v>-0.26704502573546074</v>
      </c>
      <c r="M270" s="52">
        <f>L270*'Расчет субсидий'!Q270</f>
        <v>-5.3409005147092152</v>
      </c>
      <c r="N270" s="53">
        <f t="shared" si="56"/>
        <v>-144.90882099945418</v>
      </c>
      <c r="O270" s="27" t="s">
        <v>365</v>
      </c>
      <c r="P270" s="27" t="s">
        <v>365</v>
      </c>
      <c r="Q270" s="27" t="s">
        <v>365</v>
      </c>
      <c r="R270" s="58" t="s">
        <v>380</v>
      </c>
      <c r="S270" s="58" t="s">
        <v>380</v>
      </c>
      <c r="T270" s="59" t="s">
        <v>380</v>
      </c>
      <c r="U270" s="52">
        <f>'Расчет субсидий'!AB270-1</f>
        <v>6.8610634648369473E-3</v>
      </c>
      <c r="V270" s="52">
        <f>U270*'Расчет субсидий'!AC270</f>
        <v>0.13722126929673895</v>
      </c>
      <c r="W270" s="53">
        <f t="shared" si="53"/>
        <v>3.723074843853678</v>
      </c>
      <c r="X270" s="27" t="s">
        <v>365</v>
      </c>
      <c r="Y270" s="27" t="s">
        <v>365</v>
      </c>
      <c r="Z270" s="27" t="s">
        <v>365</v>
      </c>
      <c r="AA270" s="27" t="s">
        <v>365</v>
      </c>
      <c r="AB270" s="27" t="s">
        <v>365</v>
      </c>
      <c r="AC270" s="27" t="s">
        <v>365</v>
      </c>
      <c r="AD270" s="27" t="s">
        <v>365</v>
      </c>
      <c r="AE270" s="27" t="s">
        <v>365</v>
      </c>
      <c r="AF270" s="27" t="s">
        <v>365</v>
      </c>
      <c r="AG270" s="52">
        <f t="shared" si="54"/>
        <v>-5.2494381568433734</v>
      </c>
      <c r="AH270" s="82"/>
    </row>
    <row r="271" spans="1:34" ht="15" customHeight="1">
      <c r="A271" s="33" t="s">
        <v>255</v>
      </c>
      <c r="B271" s="50">
        <f>'Расчет субсидий'!AT271</f>
        <v>-3.6454545454545269</v>
      </c>
      <c r="C271" s="52">
        <f>'Расчет субсидий'!D271-1</f>
        <v>3.1534426539388427E-2</v>
      </c>
      <c r="D271" s="52">
        <f>C271*'Расчет субсидий'!E271</f>
        <v>0.15767213269694214</v>
      </c>
      <c r="E271" s="53">
        <f t="shared" si="55"/>
        <v>0.53412824057837871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2">
        <f>'Расчет субсидий'!P271-1</f>
        <v>-7.5388284567506236E-2</v>
      </c>
      <c r="M271" s="52">
        <f>L271*'Расчет субсидий'!Q271</f>
        <v>-1.5077656913501247</v>
      </c>
      <c r="N271" s="53">
        <f t="shared" si="56"/>
        <v>-5.1076891150651855</v>
      </c>
      <c r="O271" s="27" t="s">
        <v>365</v>
      </c>
      <c r="P271" s="27" t="s">
        <v>365</v>
      </c>
      <c r="Q271" s="27" t="s">
        <v>365</v>
      </c>
      <c r="R271" s="58" t="s">
        <v>380</v>
      </c>
      <c r="S271" s="58" t="s">
        <v>380</v>
      </c>
      <c r="T271" s="59" t="s">
        <v>380</v>
      </c>
      <c r="U271" s="52">
        <f>'Расчет субсидий'!AB271-1</f>
        <v>1.3698630136986356E-2</v>
      </c>
      <c r="V271" s="52">
        <f>U271*'Расчет субсидий'!AC271</f>
        <v>0.27397260273972712</v>
      </c>
      <c r="W271" s="53">
        <f t="shared" si="53"/>
        <v>0.92810632903228041</v>
      </c>
      <c r="X271" s="27" t="s">
        <v>365</v>
      </c>
      <c r="Y271" s="27" t="s">
        <v>365</v>
      </c>
      <c r="Z271" s="27" t="s">
        <v>365</v>
      </c>
      <c r="AA271" s="27" t="s">
        <v>365</v>
      </c>
      <c r="AB271" s="27" t="s">
        <v>365</v>
      </c>
      <c r="AC271" s="27" t="s">
        <v>365</v>
      </c>
      <c r="AD271" s="27" t="s">
        <v>365</v>
      </c>
      <c r="AE271" s="27" t="s">
        <v>365</v>
      </c>
      <c r="AF271" s="27" t="s">
        <v>365</v>
      </c>
      <c r="AG271" s="52">
        <f t="shared" si="54"/>
        <v>-1.0761209559134555</v>
      </c>
      <c r="AH271" s="82"/>
    </row>
    <row r="272" spans="1:34" ht="15" customHeight="1">
      <c r="A272" s="32" t="s">
        <v>256</v>
      </c>
      <c r="B272" s="54"/>
      <c r="C272" s="55"/>
      <c r="D272" s="55"/>
      <c r="E272" s="56"/>
      <c r="F272" s="55"/>
      <c r="G272" s="55"/>
      <c r="H272" s="56"/>
      <c r="I272" s="56"/>
      <c r="J272" s="56"/>
      <c r="K272" s="56"/>
      <c r="L272" s="55"/>
      <c r="M272" s="55"/>
      <c r="N272" s="56"/>
      <c r="O272" s="55"/>
      <c r="P272" s="55"/>
      <c r="Q272" s="56"/>
      <c r="R272" s="56"/>
      <c r="S272" s="56"/>
      <c r="T272" s="56"/>
      <c r="U272" s="56"/>
      <c r="V272" s="56"/>
      <c r="W272" s="56"/>
      <c r="X272" s="27"/>
      <c r="Y272" s="27"/>
      <c r="Z272" s="27"/>
      <c r="AA272" s="27"/>
      <c r="AB272" s="27"/>
      <c r="AC272" s="27"/>
      <c r="AD272" s="27"/>
      <c r="AE272" s="27"/>
      <c r="AF272" s="27"/>
      <c r="AG272" s="56"/>
      <c r="AH272" s="82"/>
    </row>
    <row r="273" spans="1:34" ht="15" customHeight="1">
      <c r="A273" s="33" t="s">
        <v>257</v>
      </c>
      <c r="B273" s="50">
        <f>'Расчет субсидий'!AT273</f>
        <v>9.0272727272727309</v>
      </c>
      <c r="C273" s="52">
        <f>'Расчет субсидий'!D273-1</f>
        <v>0.20692907924397419</v>
      </c>
      <c r="D273" s="52">
        <f>C273*'Расчет субсидий'!E273</f>
        <v>1.0346453962198709</v>
      </c>
      <c r="E273" s="53">
        <f t="shared" ref="E273:E289" si="57">$B273*D273/$AG273</f>
        <v>1.1805575178807963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2">
        <f>'Расчет субсидий'!P273-1</f>
        <v>0.10384465152614264</v>
      </c>
      <c r="M273" s="52">
        <f>L273*'Расчет субсидий'!Q273</f>
        <v>2.0768930305228528</v>
      </c>
      <c r="N273" s="53">
        <f t="shared" ref="N273:N289" si="58">$B273*M273/$AG273</f>
        <v>2.3697893886892007</v>
      </c>
      <c r="O273" s="27" t="s">
        <v>365</v>
      </c>
      <c r="P273" s="27" t="s">
        <v>365</v>
      </c>
      <c r="Q273" s="27" t="s">
        <v>365</v>
      </c>
      <c r="R273" s="58" t="s">
        <v>380</v>
      </c>
      <c r="S273" s="58" t="s">
        <v>380</v>
      </c>
      <c r="T273" s="59" t="s">
        <v>380</v>
      </c>
      <c r="U273" s="52">
        <f>'Расчет субсидий'!AB273-1</f>
        <v>0.24</v>
      </c>
      <c r="V273" s="52">
        <f>U273*'Расчет субсидий'!AC273</f>
        <v>4.8</v>
      </c>
      <c r="W273" s="53">
        <f t="shared" si="53"/>
        <v>5.4769258207027347</v>
      </c>
      <c r="X273" s="27" t="s">
        <v>365</v>
      </c>
      <c r="Y273" s="27" t="s">
        <v>365</v>
      </c>
      <c r="Z273" s="27" t="s">
        <v>365</v>
      </c>
      <c r="AA273" s="27" t="s">
        <v>365</v>
      </c>
      <c r="AB273" s="27" t="s">
        <v>365</v>
      </c>
      <c r="AC273" s="27" t="s">
        <v>365</v>
      </c>
      <c r="AD273" s="27" t="s">
        <v>365</v>
      </c>
      <c r="AE273" s="27" t="s">
        <v>365</v>
      </c>
      <c r="AF273" s="27" t="s">
        <v>365</v>
      </c>
      <c r="AG273" s="52">
        <f t="shared" si="54"/>
        <v>7.9115384267427231</v>
      </c>
      <c r="AH273" s="82"/>
    </row>
    <row r="274" spans="1:34" ht="15" customHeight="1">
      <c r="A274" s="33" t="s">
        <v>258</v>
      </c>
      <c r="B274" s="50">
        <f>'Расчет субсидий'!AT274</f>
        <v>-10.436363636363637</v>
      </c>
      <c r="C274" s="52">
        <f>'Расчет субсидий'!D274-1</f>
        <v>-1</v>
      </c>
      <c r="D274" s="52">
        <f>C274*'Расчет субсидий'!E274</f>
        <v>0</v>
      </c>
      <c r="E274" s="53">
        <f t="shared" si="57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2">
        <f>'Расчет субсидий'!P274-1</f>
        <v>-7.1783295711061013E-2</v>
      </c>
      <c r="M274" s="52">
        <f>L274*'Расчет субсидий'!Q274</f>
        <v>-1.4356659142212203</v>
      </c>
      <c r="N274" s="53">
        <f t="shared" si="58"/>
        <v>-10.436363636363637</v>
      </c>
      <c r="O274" s="27" t="s">
        <v>365</v>
      </c>
      <c r="P274" s="27" t="s">
        <v>365</v>
      </c>
      <c r="Q274" s="27" t="s">
        <v>365</v>
      </c>
      <c r="R274" s="58" t="s">
        <v>380</v>
      </c>
      <c r="S274" s="58" t="s">
        <v>380</v>
      </c>
      <c r="T274" s="59" t="s">
        <v>380</v>
      </c>
      <c r="U274" s="52">
        <f>'Расчет субсидий'!AB274-1</f>
        <v>0</v>
      </c>
      <c r="V274" s="52">
        <f>U274*'Расчет субсидий'!AC274</f>
        <v>0</v>
      </c>
      <c r="W274" s="53">
        <f t="shared" si="53"/>
        <v>0</v>
      </c>
      <c r="X274" s="27" t="s">
        <v>365</v>
      </c>
      <c r="Y274" s="27" t="s">
        <v>365</v>
      </c>
      <c r="Z274" s="27" t="s">
        <v>365</v>
      </c>
      <c r="AA274" s="27" t="s">
        <v>365</v>
      </c>
      <c r="AB274" s="27" t="s">
        <v>365</v>
      </c>
      <c r="AC274" s="27" t="s">
        <v>365</v>
      </c>
      <c r="AD274" s="27" t="s">
        <v>365</v>
      </c>
      <c r="AE274" s="27" t="s">
        <v>365</v>
      </c>
      <c r="AF274" s="27" t="s">
        <v>365</v>
      </c>
      <c r="AG274" s="52">
        <f t="shared" si="54"/>
        <v>-1.4356659142212203</v>
      </c>
      <c r="AH274" s="82"/>
    </row>
    <row r="275" spans="1:34" ht="15" customHeight="1">
      <c r="A275" s="33" t="s">
        <v>259</v>
      </c>
      <c r="B275" s="50">
        <f>'Расчет субсидий'!AT275</f>
        <v>43.190909090909088</v>
      </c>
      <c r="C275" s="52">
        <f>'Расчет субсидий'!D275-1</f>
        <v>-1</v>
      </c>
      <c r="D275" s="52">
        <f>C275*'Расчет субсидий'!E275</f>
        <v>0</v>
      </c>
      <c r="E275" s="53">
        <f t="shared" si="57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2">
        <f>'Расчет субсидий'!P275-1</f>
        <v>0.21007477533100083</v>
      </c>
      <c r="M275" s="52">
        <f>L275*'Расчет субсидий'!Q275</f>
        <v>4.2014955066200166</v>
      </c>
      <c r="N275" s="53">
        <f t="shared" si="58"/>
        <v>29.539187710111179</v>
      </c>
      <c r="O275" s="27" t="s">
        <v>365</v>
      </c>
      <c r="P275" s="27" t="s">
        <v>365</v>
      </c>
      <c r="Q275" s="27" t="s">
        <v>365</v>
      </c>
      <c r="R275" s="58" t="s">
        <v>380</v>
      </c>
      <c r="S275" s="58" t="s">
        <v>380</v>
      </c>
      <c r="T275" s="59" t="s">
        <v>380</v>
      </c>
      <c r="U275" s="52">
        <f>'Расчет субсидий'!AB275-1</f>
        <v>9.7087378640776656E-2</v>
      </c>
      <c r="V275" s="52">
        <f>U275*'Расчет субсидий'!AC275</f>
        <v>1.9417475728155331</v>
      </c>
      <c r="W275" s="53">
        <f t="shared" si="53"/>
        <v>13.651721380797905</v>
      </c>
      <c r="X275" s="27" t="s">
        <v>365</v>
      </c>
      <c r="Y275" s="27" t="s">
        <v>365</v>
      </c>
      <c r="Z275" s="27" t="s">
        <v>365</v>
      </c>
      <c r="AA275" s="27" t="s">
        <v>365</v>
      </c>
      <c r="AB275" s="27" t="s">
        <v>365</v>
      </c>
      <c r="AC275" s="27" t="s">
        <v>365</v>
      </c>
      <c r="AD275" s="27" t="s">
        <v>365</v>
      </c>
      <c r="AE275" s="27" t="s">
        <v>365</v>
      </c>
      <c r="AF275" s="27" t="s">
        <v>365</v>
      </c>
      <c r="AG275" s="52">
        <f t="shared" si="54"/>
        <v>6.1432430794355497</v>
      </c>
      <c r="AH275" s="82"/>
    </row>
    <row r="276" spans="1:34" ht="15" customHeight="1">
      <c r="A276" s="33" t="s">
        <v>260</v>
      </c>
      <c r="B276" s="50">
        <f>'Расчет субсидий'!AT276</f>
        <v>-144.89999999999998</v>
      </c>
      <c r="C276" s="52">
        <f>'Расчет субсидий'!D276-1</f>
        <v>-1</v>
      </c>
      <c r="D276" s="52">
        <f>C276*'Расчет субсидий'!E276</f>
        <v>0</v>
      </c>
      <c r="E276" s="53">
        <f t="shared" si="57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2">
        <f>'Расчет субсидий'!P276-1</f>
        <v>-0.43510886947964078</v>
      </c>
      <c r="M276" s="52">
        <f>L276*'Расчет субсидий'!Q276</f>
        <v>-8.7021773895928156</v>
      </c>
      <c r="N276" s="53">
        <f t="shared" si="58"/>
        <v>-144.89999999999998</v>
      </c>
      <c r="O276" s="27" t="s">
        <v>365</v>
      </c>
      <c r="P276" s="27" t="s">
        <v>365</v>
      </c>
      <c r="Q276" s="27" t="s">
        <v>365</v>
      </c>
      <c r="R276" s="58" t="s">
        <v>380</v>
      </c>
      <c r="S276" s="58" t="s">
        <v>380</v>
      </c>
      <c r="T276" s="59" t="s">
        <v>380</v>
      </c>
      <c r="U276" s="52">
        <f>'Расчет субсидий'!AB276-1</f>
        <v>0</v>
      </c>
      <c r="V276" s="52">
        <f>U276*'Расчет субсидий'!AC276</f>
        <v>0</v>
      </c>
      <c r="W276" s="53">
        <f t="shared" si="53"/>
        <v>0</v>
      </c>
      <c r="X276" s="27" t="s">
        <v>365</v>
      </c>
      <c r="Y276" s="27" t="s">
        <v>365</v>
      </c>
      <c r="Z276" s="27" t="s">
        <v>365</v>
      </c>
      <c r="AA276" s="27" t="s">
        <v>365</v>
      </c>
      <c r="AB276" s="27" t="s">
        <v>365</v>
      </c>
      <c r="AC276" s="27" t="s">
        <v>365</v>
      </c>
      <c r="AD276" s="27" t="s">
        <v>365</v>
      </c>
      <c r="AE276" s="27" t="s">
        <v>365</v>
      </c>
      <c r="AF276" s="27" t="s">
        <v>365</v>
      </c>
      <c r="AG276" s="52">
        <f t="shared" si="54"/>
        <v>-8.7021773895928156</v>
      </c>
      <c r="AH276" s="82"/>
    </row>
    <row r="277" spans="1:34" ht="15" customHeight="1">
      <c r="A277" s="33" t="s">
        <v>261</v>
      </c>
      <c r="B277" s="50">
        <f>'Расчет субсидий'!AT277</f>
        <v>34.409090909090935</v>
      </c>
      <c r="C277" s="52">
        <f>'Расчет субсидий'!D277-1</f>
        <v>-0.20574162679425834</v>
      </c>
      <c r="D277" s="52">
        <f>C277*'Расчет субсидий'!E277</f>
        <v>-1.0287081339712918</v>
      </c>
      <c r="E277" s="53">
        <f t="shared" si="57"/>
        <v>-8.5406327003971878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2">
        <f>'Расчет субсидий'!P277-1</f>
        <v>0.24631624674196351</v>
      </c>
      <c r="M277" s="52">
        <f>L277*'Расчет субсидий'!Q277</f>
        <v>4.9263249348392701</v>
      </c>
      <c r="N277" s="53">
        <f t="shared" si="58"/>
        <v>40.899775594118594</v>
      </c>
      <c r="O277" s="27" t="s">
        <v>365</v>
      </c>
      <c r="P277" s="27" t="s">
        <v>365</v>
      </c>
      <c r="Q277" s="27" t="s">
        <v>365</v>
      </c>
      <c r="R277" s="58" t="s">
        <v>380</v>
      </c>
      <c r="S277" s="58" t="s">
        <v>380</v>
      </c>
      <c r="T277" s="59" t="s">
        <v>380</v>
      </c>
      <c r="U277" s="52">
        <f>'Расчет субсидий'!AB277-1</f>
        <v>1.2345679012345734E-2</v>
      </c>
      <c r="V277" s="52">
        <f>U277*'Расчет субсидий'!AC277</f>
        <v>0.24691358024691468</v>
      </c>
      <c r="W277" s="53">
        <f t="shared" si="53"/>
        <v>2.0499480153695324</v>
      </c>
      <c r="X277" s="27" t="s">
        <v>365</v>
      </c>
      <c r="Y277" s="27" t="s">
        <v>365</v>
      </c>
      <c r="Z277" s="27" t="s">
        <v>365</v>
      </c>
      <c r="AA277" s="27" t="s">
        <v>365</v>
      </c>
      <c r="AB277" s="27" t="s">
        <v>365</v>
      </c>
      <c r="AC277" s="27" t="s">
        <v>365</v>
      </c>
      <c r="AD277" s="27" t="s">
        <v>365</v>
      </c>
      <c r="AE277" s="27" t="s">
        <v>365</v>
      </c>
      <c r="AF277" s="27" t="s">
        <v>365</v>
      </c>
      <c r="AG277" s="52">
        <f t="shared" si="54"/>
        <v>4.144530381114893</v>
      </c>
      <c r="AH277" s="82"/>
    </row>
    <row r="278" spans="1:34" ht="15" customHeight="1">
      <c r="A278" s="33" t="s">
        <v>262</v>
      </c>
      <c r="B278" s="50">
        <f>'Расчет субсидий'!AT278</f>
        <v>-84.81818181818187</v>
      </c>
      <c r="C278" s="52">
        <f>'Расчет субсидий'!D278-1</f>
        <v>-1</v>
      </c>
      <c r="D278" s="52">
        <f>C278*'Расчет субсидий'!E278</f>
        <v>0</v>
      </c>
      <c r="E278" s="53">
        <f t="shared" si="57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2">
        <f>'Расчет субсидий'!P278-1</f>
        <v>-0.4149222797927461</v>
      </c>
      <c r="M278" s="52">
        <f>L278*'Расчет субсидий'!Q278</f>
        <v>-8.2984455958549219</v>
      </c>
      <c r="N278" s="53">
        <f t="shared" si="58"/>
        <v>-86.683494455307496</v>
      </c>
      <c r="O278" s="27" t="s">
        <v>365</v>
      </c>
      <c r="P278" s="27" t="s">
        <v>365</v>
      </c>
      <c r="Q278" s="27" t="s">
        <v>365</v>
      </c>
      <c r="R278" s="58" t="s">
        <v>380</v>
      </c>
      <c r="S278" s="58" t="s">
        <v>380</v>
      </c>
      <c r="T278" s="59" t="s">
        <v>380</v>
      </c>
      <c r="U278" s="52">
        <f>'Расчет субсидий'!AB278-1</f>
        <v>8.9285714285713969E-3</v>
      </c>
      <c r="V278" s="52">
        <f>U278*'Расчет субсидий'!AC278</f>
        <v>0.17857142857142794</v>
      </c>
      <c r="W278" s="53">
        <f t="shared" si="53"/>
        <v>1.8653126371256294</v>
      </c>
      <c r="X278" s="27" t="s">
        <v>365</v>
      </c>
      <c r="Y278" s="27" t="s">
        <v>365</v>
      </c>
      <c r="Z278" s="27" t="s">
        <v>365</v>
      </c>
      <c r="AA278" s="27" t="s">
        <v>365</v>
      </c>
      <c r="AB278" s="27" t="s">
        <v>365</v>
      </c>
      <c r="AC278" s="27" t="s">
        <v>365</v>
      </c>
      <c r="AD278" s="27" t="s">
        <v>365</v>
      </c>
      <c r="AE278" s="27" t="s">
        <v>365</v>
      </c>
      <c r="AF278" s="27" t="s">
        <v>365</v>
      </c>
      <c r="AG278" s="52">
        <f t="shared" si="54"/>
        <v>-8.1198741672834949</v>
      </c>
      <c r="AH278" s="82"/>
    </row>
    <row r="279" spans="1:34" ht="15" customHeight="1">
      <c r="A279" s="33" t="s">
        <v>263</v>
      </c>
      <c r="B279" s="50">
        <f>'Расчет субсидий'!AT279</f>
        <v>-51.490909090909099</v>
      </c>
      <c r="C279" s="52">
        <f>'Расчет субсидий'!D279-1</f>
        <v>-1</v>
      </c>
      <c r="D279" s="52">
        <f>C279*'Расчет субсидий'!E279</f>
        <v>0</v>
      </c>
      <c r="E279" s="53">
        <f t="shared" si="57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2">
        <f>'Расчет субсидий'!P279-1</f>
        <v>-0.27919081982728022</v>
      </c>
      <c r="M279" s="52">
        <f>L279*'Расчет субсидий'!Q279</f>
        <v>-5.583816396545604</v>
      </c>
      <c r="N279" s="53">
        <f t="shared" si="58"/>
        <v>-70.5667146107169</v>
      </c>
      <c r="O279" s="27" t="s">
        <v>365</v>
      </c>
      <c r="P279" s="27" t="s">
        <v>365</v>
      </c>
      <c r="Q279" s="27" t="s">
        <v>365</v>
      </c>
      <c r="R279" s="58" t="s">
        <v>380</v>
      </c>
      <c r="S279" s="58" t="s">
        <v>380</v>
      </c>
      <c r="T279" s="59" t="s">
        <v>380</v>
      </c>
      <c r="U279" s="52">
        <f>'Расчет субсидий'!AB279-1</f>
        <v>7.547169811320753E-2</v>
      </c>
      <c r="V279" s="52">
        <f>U279*'Расчет субсидий'!AC279</f>
        <v>1.5094339622641506</v>
      </c>
      <c r="W279" s="53">
        <f t="shared" si="53"/>
        <v>19.075805519807801</v>
      </c>
      <c r="X279" s="27" t="s">
        <v>365</v>
      </c>
      <c r="Y279" s="27" t="s">
        <v>365</v>
      </c>
      <c r="Z279" s="27" t="s">
        <v>365</v>
      </c>
      <c r="AA279" s="27" t="s">
        <v>365</v>
      </c>
      <c r="AB279" s="27" t="s">
        <v>365</v>
      </c>
      <c r="AC279" s="27" t="s">
        <v>365</v>
      </c>
      <c r="AD279" s="27" t="s">
        <v>365</v>
      </c>
      <c r="AE279" s="27" t="s">
        <v>365</v>
      </c>
      <c r="AF279" s="27" t="s">
        <v>365</v>
      </c>
      <c r="AG279" s="52">
        <f t="shared" si="54"/>
        <v>-4.0743824342814534</v>
      </c>
      <c r="AH279" s="82"/>
    </row>
    <row r="280" spans="1:34" ht="15" customHeight="1">
      <c r="A280" s="33" t="s">
        <v>264</v>
      </c>
      <c r="B280" s="50">
        <f>'Расчет субсидий'!AT280</f>
        <v>-36.800000000000011</v>
      </c>
      <c r="C280" s="52">
        <f>'Расчет субсидий'!D280-1</f>
        <v>-1</v>
      </c>
      <c r="D280" s="52">
        <f>C280*'Расчет субсидий'!E280</f>
        <v>0</v>
      </c>
      <c r="E280" s="53">
        <f t="shared" si="57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2">
        <f>'Расчет субсидий'!P280-1</f>
        <v>-0.17142857142857149</v>
      </c>
      <c r="M280" s="52">
        <f>L280*'Расчет субсидий'!Q280</f>
        <v>-3.4285714285714297</v>
      </c>
      <c r="N280" s="53">
        <f t="shared" si="58"/>
        <v>-45.245901639344282</v>
      </c>
      <c r="O280" s="27" t="s">
        <v>365</v>
      </c>
      <c r="P280" s="27" t="s">
        <v>365</v>
      </c>
      <c r="Q280" s="27" t="s">
        <v>365</v>
      </c>
      <c r="R280" s="58" t="s">
        <v>380</v>
      </c>
      <c r="S280" s="58" t="s">
        <v>380</v>
      </c>
      <c r="T280" s="59" t="s">
        <v>380</v>
      </c>
      <c r="U280" s="52">
        <f>'Расчет субсидий'!AB280-1</f>
        <v>3.2000000000000028E-2</v>
      </c>
      <c r="V280" s="52">
        <f>U280*'Расчет субсидий'!AC280</f>
        <v>0.64000000000000057</v>
      </c>
      <c r="W280" s="53">
        <f t="shared" si="53"/>
        <v>8.445901639344271</v>
      </c>
      <c r="X280" s="27" t="s">
        <v>365</v>
      </c>
      <c r="Y280" s="27" t="s">
        <v>365</v>
      </c>
      <c r="Z280" s="27" t="s">
        <v>365</v>
      </c>
      <c r="AA280" s="27" t="s">
        <v>365</v>
      </c>
      <c r="AB280" s="27" t="s">
        <v>365</v>
      </c>
      <c r="AC280" s="27" t="s">
        <v>365</v>
      </c>
      <c r="AD280" s="27" t="s">
        <v>365</v>
      </c>
      <c r="AE280" s="27" t="s">
        <v>365</v>
      </c>
      <c r="AF280" s="27" t="s">
        <v>365</v>
      </c>
      <c r="AG280" s="52">
        <f t="shared" si="54"/>
        <v>-2.7885714285714291</v>
      </c>
      <c r="AH280" s="82"/>
    </row>
    <row r="281" spans="1:34" ht="15" customHeight="1">
      <c r="A281" s="33" t="s">
        <v>265</v>
      </c>
      <c r="B281" s="50">
        <f>'Расчет субсидий'!AT281</f>
        <v>5.4181818181818358</v>
      </c>
      <c r="C281" s="52">
        <f>'Расчет субсидий'!D281-1</f>
        <v>-1</v>
      </c>
      <c r="D281" s="52">
        <f>C281*'Расчет субсидий'!E281</f>
        <v>0</v>
      </c>
      <c r="E281" s="53">
        <f t="shared" si="57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2">
        <f>'Расчет субсидий'!P281-1</f>
        <v>2.9528943051324141E-2</v>
      </c>
      <c r="M281" s="52">
        <f>L281*'Расчет субсидий'!Q281</f>
        <v>0.59057886102648283</v>
      </c>
      <c r="N281" s="53">
        <f t="shared" si="58"/>
        <v>5.4181818181818358</v>
      </c>
      <c r="O281" s="27" t="s">
        <v>365</v>
      </c>
      <c r="P281" s="27" t="s">
        <v>365</v>
      </c>
      <c r="Q281" s="27" t="s">
        <v>365</v>
      </c>
      <c r="R281" s="58" t="s">
        <v>380</v>
      </c>
      <c r="S281" s="58" t="s">
        <v>380</v>
      </c>
      <c r="T281" s="59" t="s">
        <v>380</v>
      </c>
      <c r="U281" s="52">
        <f>'Расчет субсидий'!AB281-1</f>
        <v>0</v>
      </c>
      <c r="V281" s="52">
        <f>U281*'Расчет субсидий'!AC281</f>
        <v>0</v>
      </c>
      <c r="W281" s="53">
        <f t="shared" si="53"/>
        <v>0</v>
      </c>
      <c r="X281" s="27" t="s">
        <v>365</v>
      </c>
      <c r="Y281" s="27" t="s">
        <v>365</v>
      </c>
      <c r="Z281" s="27" t="s">
        <v>365</v>
      </c>
      <c r="AA281" s="27" t="s">
        <v>365</v>
      </c>
      <c r="AB281" s="27" t="s">
        <v>365</v>
      </c>
      <c r="AC281" s="27" t="s">
        <v>365</v>
      </c>
      <c r="AD281" s="27" t="s">
        <v>365</v>
      </c>
      <c r="AE281" s="27" t="s">
        <v>365</v>
      </c>
      <c r="AF281" s="27" t="s">
        <v>365</v>
      </c>
      <c r="AG281" s="52">
        <f t="shared" si="54"/>
        <v>0.59057886102648283</v>
      </c>
      <c r="AH281" s="82"/>
    </row>
    <row r="282" spans="1:34" ht="15" customHeight="1">
      <c r="A282" s="33" t="s">
        <v>266</v>
      </c>
      <c r="B282" s="50">
        <f>'Расчет субсидий'!AT282</f>
        <v>0.12727272727272521</v>
      </c>
      <c r="C282" s="52">
        <f>'Расчет субсидий'!D282-1</f>
        <v>-1</v>
      </c>
      <c r="D282" s="52">
        <f>C282*'Расчет субсидий'!E282</f>
        <v>0</v>
      </c>
      <c r="E282" s="53">
        <f t="shared" si="57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2">
        <f>'Расчет субсидий'!P282-1</f>
        <v>7.3233247894544107E-4</v>
      </c>
      <c r="M282" s="52">
        <f>L282*'Расчет субсидий'!Q282</f>
        <v>1.4646649578908821E-2</v>
      </c>
      <c r="N282" s="53">
        <f t="shared" si="58"/>
        <v>0.12727272727272521</v>
      </c>
      <c r="O282" s="27" t="s">
        <v>365</v>
      </c>
      <c r="P282" s="27" t="s">
        <v>365</v>
      </c>
      <c r="Q282" s="27" t="s">
        <v>365</v>
      </c>
      <c r="R282" s="58" t="s">
        <v>380</v>
      </c>
      <c r="S282" s="58" t="s">
        <v>380</v>
      </c>
      <c r="T282" s="59" t="s">
        <v>380</v>
      </c>
      <c r="U282" s="52">
        <f>'Расчет субсидий'!AB282-1</f>
        <v>0</v>
      </c>
      <c r="V282" s="52">
        <f>U282*'Расчет субсидий'!AC282</f>
        <v>0</v>
      </c>
      <c r="W282" s="53">
        <f t="shared" si="53"/>
        <v>0</v>
      </c>
      <c r="X282" s="27" t="s">
        <v>365</v>
      </c>
      <c r="Y282" s="27" t="s">
        <v>365</v>
      </c>
      <c r="Z282" s="27" t="s">
        <v>365</v>
      </c>
      <c r="AA282" s="27" t="s">
        <v>365</v>
      </c>
      <c r="AB282" s="27" t="s">
        <v>365</v>
      </c>
      <c r="AC282" s="27" t="s">
        <v>365</v>
      </c>
      <c r="AD282" s="27" t="s">
        <v>365</v>
      </c>
      <c r="AE282" s="27" t="s">
        <v>365</v>
      </c>
      <c r="AF282" s="27" t="s">
        <v>365</v>
      </c>
      <c r="AG282" s="52">
        <f t="shared" si="54"/>
        <v>1.4646649578908821E-2</v>
      </c>
      <c r="AH282" s="82"/>
    </row>
    <row r="283" spans="1:34" ht="15" customHeight="1">
      <c r="A283" s="33" t="s">
        <v>267</v>
      </c>
      <c r="B283" s="50">
        <f>'Расчет субсидий'!AT283</f>
        <v>-71.381818181818119</v>
      </c>
      <c r="C283" s="52">
        <f>'Расчет субсидий'!D283-1</f>
        <v>-1</v>
      </c>
      <c r="D283" s="52">
        <f>C283*'Расчет субсидий'!E283</f>
        <v>0</v>
      </c>
      <c r="E283" s="53">
        <f t="shared" si="57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2">
        <f>'Расчет субсидий'!P283-1</f>
        <v>-0.36323963547683225</v>
      </c>
      <c r="M283" s="52">
        <f>L283*'Расчет субсидий'!Q283</f>
        <v>-7.2647927095366445</v>
      </c>
      <c r="N283" s="53">
        <f t="shared" si="58"/>
        <v>-75.612756942931455</v>
      </c>
      <c r="O283" s="27" t="s">
        <v>365</v>
      </c>
      <c r="P283" s="27" t="s">
        <v>365</v>
      </c>
      <c r="Q283" s="27" t="s">
        <v>365</v>
      </c>
      <c r="R283" s="58" t="s">
        <v>380</v>
      </c>
      <c r="S283" s="58" t="s">
        <v>380</v>
      </c>
      <c r="T283" s="59" t="s">
        <v>380</v>
      </c>
      <c r="U283" s="52">
        <f>'Расчет субсидий'!AB283-1</f>
        <v>2.0325203252032464E-2</v>
      </c>
      <c r="V283" s="52">
        <f>U283*'Расчет субсидий'!AC283</f>
        <v>0.40650406504064929</v>
      </c>
      <c r="W283" s="53">
        <f t="shared" si="53"/>
        <v>4.2309387611133431</v>
      </c>
      <c r="X283" s="27" t="s">
        <v>365</v>
      </c>
      <c r="Y283" s="27" t="s">
        <v>365</v>
      </c>
      <c r="Z283" s="27" t="s">
        <v>365</v>
      </c>
      <c r="AA283" s="27" t="s">
        <v>365</v>
      </c>
      <c r="AB283" s="27" t="s">
        <v>365</v>
      </c>
      <c r="AC283" s="27" t="s">
        <v>365</v>
      </c>
      <c r="AD283" s="27" t="s">
        <v>365</v>
      </c>
      <c r="AE283" s="27" t="s">
        <v>365</v>
      </c>
      <c r="AF283" s="27" t="s">
        <v>365</v>
      </c>
      <c r="AG283" s="52">
        <f t="shared" si="54"/>
        <v>-6.8582886444959952</v>
      </c>
      <c r="AH283" s="82"/>
    </row>
    <row r="284" spans="1:34" ht="15" customHeight="1">
      <c r="A284" s="33" t="s">
        <v>268</v>
      </c>
      <c r="B284" s="50">
        <f>'Расчет субсидий'!AT284</f>
        <v>-16.690909090909145</v>
      </c>
      <c r="C284" s="52">
        <f>'Расчет субсидий'!D284-1</f>
        <v>-1</v>
      </c>
      <c r="D284" s="52">
        <f>C284*'Расчет субсидий'!E284</f>
        <v>0</v>
      </c>
      <c r="E284" s="53">
        <f t="shared" si="57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2">
        <f>'Расчет субсидий'!P284-1</f>
        <v>-0.26402039329934457</v>
      </c>
      <c r="M284" s="52">
        <f>L284*'Расчет субсидий'!Q284</f>
        <v>-5.2804078659868914</v>
      </c>
      <c r="N284" s="53">
        <f t="shared" si="58"/>
        <v>-65.196354540206883</v>
      </c>
      <c r="O284" s="27" t="s">
        <v>365</v>
      </c>
      <c r="P284" s="27" t="s">
        <v>365</v>
      </c>
      <c r="Q284" s="27" t="s">
        <v>365</v>
      </c>
      <c r="R284" s="58" t="s">
        <v>380</v>
      </c>
      <c r="S284" s="58" t="s">
        <v>380</v>
      </c>
      <c r="T284" s="59" t="s">
        <v>380</v>
      </c>
      <c r="U284" s="52">
        <f>'Расчет субсидий'!AB284-1</f>
        <v>0.1964285714285714</v>
      </c>
      <c r="V284" s="52">
        <f>U284*'Расчет субсидий'!AC284</f>
        <v>3.9285714285714279</v>
      </c>
      <c r="W284" s="53">
        <f t="shared" si="53"/>
        <v>48.505445449297746</v>
      </c>
      <c r="X284" s="27" t="s">
        <v>365</v>
      </c>
      <c r="Y284" s="27" t="s">
        <v>365</v>
      </c>
      <c r="Z284" s="27" t="s">
        <v>365</v>
      </c>
      <c r="AA284" s="27" t="s">
        <v>365</v>
      </c>
      <c r="AB284" s="27" t="s">
        <v>365</v>
      </c>
      <c r="AC284" s="27" t="s">
        <v>365</v>
      </c>
      <c r="AD284" s="27" t="s">
        <v>365</v>
      </c>
      <c r="AE284" s="27" t="s">
        <v>365</v>
      </c>
      <c r="AF284" s="27" t="s">
        <v>365</v>
      </c>
      <c r="AG284" s="52">
        <f t="shared" si="54"/>
        <v>-1.3518364374154634</v>
      </c>
      <c r="AH284" s="82"/>
    </row>
    <row r="285" spans="1:34" ht="15" customHeight="1">
      <c r="A285" s="33" t="s">
        <v>269</v>
      </c>
      <c r="B285" s="50">
        <f>'Расчет субсидий'!AT285</f>
        <v>-4.6454545454545411</v>
      </c>
      <c r="C285" s="52">
        <f>'Расчет субсидий'!D285-1</f>
        <v>-0.21229864928129283</v>
      </c>
      <c r="D285" s="52">
        <f>C285*'Расчет субсидий'!E285</f>
        <v>-1.0614932464064641</v>
      </c>
      <c r="E285" s="53">
        <f t="shared" si="57"/>
        <v>-1.725510923787746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2">
        <f>'Расчет субсидий'!P285-1</f>
        <v>-8.9813990498625262E-2</v>
      </c>
      <c r="M285" s="52">
        <f>L285*'Расчет субсидий'!Q285</f>
        <v>-1.7962798099725052</v>
      </c>
      <c r="N285" s="53">
        <f t="shared" si="58"/>
        <v>-2.9199436216667953</v>
      </c>
      <c r="O285" s="27" t="s">
        <v>365</v>
      </c>
      <c r="P285" s="27" t="s">
        <v>365</v>
      </c>
      <c r="Q285" s="27" t="s">
        <v>365</v>
      </c>
      <c r="R285" s="58" t="s">
        <v>380</v>
      </c>
      <c r="S285" s="58" t="s">
        <v>380</v>
      </c>
      <c r="T285" s="59" t="s">
        <v>380</v>
      </c>
      <c r="U285" s="52">
        <f>'Расчет субсидий'!AB285-1</f>
        <v>0</v>
      </c>
      <c r="V285" s="52">
        <f>U285*'Расчет субсидий'!AC285</f>
        <v>0</v>
      </c>
      <c r="W285" s="53">
        <f t="shared" si="53"/>
        <v>0</v>
      </c>
      <c r="X285" s="27" t="s">
        <v>365</v>
      </c>
      <c r="Y285" s="27" t="s">
        <v>365</v>
      </c>
      <c r="Z285" s="27" t="s">
        <v>365</v>
      </c>
      <c r="AA285" s="27" t="s">
        <v>365</v>
      </c>
      <c r="AB285" s="27" t="s">
        <v>365</v>
      </c>
      <c r="AC285" s="27" t="s">
        <v>365</v>
      </c>
      <c r="AD285" s="27" t="s">
        <v>365</v>
      </c>
      <c r="AE285" s="27" t="s">
        <v>365</v>
      </c>
      <c r="AF285" s="27" t="s">
        <v>365</v>
      </c>
      <c r="AG285" s="52">
        <f t="shared" si="54"/>
        <v>-2.8577730563789694</v>
      </c>
      <c r="AH285" s="82"/>
    </row>
    <row r="286" spans="1:34" ht="15" customHeight="1">
      <c r="A286" s="33" t="s">
        <v>270</v>
      </c>
      <c r="B286" s="50">
        <f>'Расчет субсидий'!AT286</f>
        <v>-34.199999999999989</v>
      </c>
      <c r="C286" s="52">
        <f>'Расчет субсидий'!D286-1</f>
        <v>-2.680293096799069E-2</v>
      </c>
      <c r="D286" s="52">
        <f>C286*'Расчет субсидий'!E286</f>
        <v>-0.13401465483995345</v>
      </c>
      <c r="E286" s="53">
        <f t="shared" si="57"/>
        <v>-1.590123357078393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2">
        <f>'Расчет субсидий'!P286-1</f>
        <v>-0.13741705457066455</v>
      </c>
      <c r="M286" s="52">
        <f>L286*'Расчет субсидий'!Q286</f>
        <v>-2.7483410914132911</v>
      </c>
      <c r="N286" s="53">
        <f t="shared" si="58"/>
        <v>-32.609876642921598</v>
      </c>
      <c r="O286" s="27" t="s">
        <v>365</v>
      </c>
      <c r="P286" s="27" t="s">
        <v>365</v>
      </c>
      <c r="Q286" s="27" t="s">
        <v>365</v>
      </c>
      <c r="R286" s="58" t="s">
        <v>380</v>
      </c>
      <c r="S286" s="58" t="s">
        <v>380</v>
      </c>
      <c r="T286" s="59" t="s">
        <v>380</v>
      </c>
      <c r="U286" s="52">
        <f>'Расчет субсидий'!AB286-1</f>
        <v>0</v>
      </c>
      <c r="V286" s="52">
        <f>U286*'Расчет субсидий'!AC286</f>
        <v>0</v>
      </c>
      <c r="W286" s="53">
        <f t="shared" si="53"/>
        <v>0</v>
      </c>
      <c r="X286" s="27" t="s">
        <v>365</v>
      </c>
      <c r="Y286" s="27" t="s">
        <v>365</v>
      </c>
      <c r="Z286" s="27" t="s">
        <v>365</v>
      </c>
      <c r="AA286" s="27" t="s">
        <v>365</v>
      </c>
      <c r="AB286" s="27" t="s">
        <v>365</v>
      </c>
      <c r="AC286" s="27" t="s">
        <v>365</v>
      </c>
      <c r="AD286" s="27" t="s">
        <v>365</v>
      </c>
      <c r="AE286" s="27" t="s">
        <v>365</v>
      </c>
      <c r="AF286" s="27" t="s">
        <v>365</v>
      </c>
      <c r="AG286" s="52">
        <f t="shared" si="54"/>
        <v>-2.8823557462532445</v>
      </c>
      <c r="AH286" s="82"/>
    </row>
    <row r="287" spans="1:34" ht="15" customHeight="1">
      <c r="A287" s="33" t="s">
        <v>271</v>
      </c>
      <c r="B287" s="50">
        <f>'Расчет субсидий'!AT287</f>
        <v>-30.390909090909076</v>
      </c>
      <c r="C287" s="52">
        <f>'Расчет субсидий'!D287-1</f>
        <v>-0.20166221506713988</v>
      </c>
      <c r="D287" s="52">
        <f>C287*'Расчет субсидий'!E287</f>
        <v>-1.0083110753356994</v>
      </c>
      <c r="E287" s="53">
        <f t="shared" si="57"/>
        <v>-12.376694956234687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2">
        <f>'Расчет субсидий'!P287-1</f>
        <v>-3.7665286496594064E-2</v>
      </c>
      <c r="M287" s="52">
        <f>L287*'Расчет субсидий'!Q287</f>
        <v>-0.75330572993188127</v>
      </c>
      <c r="N287" s="53">
        <f t="shared" si="58"/>
        <v>-9.2465861540264545</v>
      </c>
      <c r="O287" s="27" t="s">
        <v>365</v>
      </c>
      <c r="P287" s="27" t="s">
        <v>365</v>
      </c>
      <c r="Q287" s="27" t="s">
        <v>365</v>
      </c>
      <c r="R287" s="58" t="s">
        <v>380</v>
      </c>
      <c r="S287" s="58" t="s">
        <v>380</v>
      </c>
      <c r="T287" s="59" t="s">
        <v>380</v>
      </c>
      <c r="U287" s="52">
        <f>'Расчет субсидий'!AB287-1</f>
        <v>-3.5714285714285698E-2</v>
      </c>
      <c r="V287" s="52">
        <f>U287*'Расчет субсидий'!AC287</f>
        <v>-0.71428571428571397</v>
      </c>
      <c r="W287" s="53">
        <f t="shared" si="53"/>
        <v>-8.7676279806479354</v>
      </c>
      <c r="X287" s="27" t="s">
        <v>365</v>
      </c>
      <c r="Y287" s="27" t="s">
        <v>365</v>
      </c>
      <c r="Z287" s="27" t="s">
        <v>365</v>
      </c>
      <c r="AA287" s="27" t="s">
        <v>365</v>
      </c>
      <c r="AB287" s="27" t="s">
        <v>365</v>
      </c>
      <c r="AC287" s="27" t="s">
        <v>365</v>
      </c>
      <c r="AD287" s="27" t="s">
        <v>365</v>
      </c>
      <c r="AE287" s="27" t="s">
        <v>365</v>
      </c>
      <c r="AF287" s="27" t="s">
        <v>365</v>
      </c>
      <c r="AG287" s="52">
        <f t="shared" si="54"/>
        <v>-2.4759025195532947</v>
      </c>
      <c r="AH287" s="82"/>
    </row>
    <row r="288" spans="1:34" ht="15" customHeight="1">
      <c r="A288" s="33" t="s">
        <v>272</v>
      </c>
      <c r="B288" s="50">
        <f>'Расчет субсидий'!AT288</f>
        <v>0</v>
      </c>
      <c r="C288" s="52">
        <f>'Расчет субсидий'!D288-1</f>
        <v>-1.2119221867767593E-2</v>
      </c>
      <c r="D288" s="52">
        <f>C288*'Расчет субсидий'!E288</f>
        <v>-6.0596109338837967E-2</v>
      </c>
      <c r="E288" s="53">
        <f t="shared" si="57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2">
        <f>'Расчет субсидий'!P288-1</f>
        <v>0.21373171253895373</v>
      </c>
      <c r="M288" s="52">
        <f>L288*'Расчет субсидий'!Q288</f>
        <v>4.2746342507790747</v>
      </c>
      <c r="N288" s="53">
        <f t="shared" si="58"/>
        <v>0</v>
      </c>
      <c r="O288" s="27" t="s">
        <v>365</v>
      </c>
      <c r="P288" s="27" t="s">
        <v>365</v>
      </c>
      <c r="Q288" s="27" t="s">
        <v>365</v>
      </c>
      <c r="R288" s="58" t="s">
        <v>380</v>
      </c>
      <c r="S288" s="58" t="s">
        <v>380</v>
      </c>
      <c r="T288" s="59" t="s">
        <v>380</v>
      </c>
      <c r="U288" s="52">
        <f>'Расчет субсидий'!AB288-1</f>
        <v>0</v>
      </c>
      <c r="V288" s="52">
        <f>U288*'Расчет субсидий'!AC288</f>
        <v>0</v>
      </c>
      <c r="W288" s="53">
        <f t="shared" si="53"/>
        <v>0</v>
      </c>
      <c r="X288" s="27" t="s">
        <v>365</v>
      </c>
      <c r="Y288" s="27" t="s">
        <v>365</v>
      </c>
      <c r="Z288" s="27" t="s">
        <v>365</v>
      </c>
      <c r="AA288" s="27" t="s">
        <v>365</v>
      </c>
      <c r="AB288" s="27" t="s">
        <v>365</v>
      </c>
      <c r="AC288" s="27" t="s">
        <v>365</v>
      </c>
      <c r="AD288" s="27" t="s">
        <v>365</v>
      </c>
      <c r="AE288" s="27" t="s">
        <v>365</v>
      </c>
      <c r="AF288" s="27" t="s">
        <v>365</v>
      </c>
      <c r="AG288" s="52">
        <f t="shared" si="54"/>
        <v>4.2140381414402368</v>
      </c>
      <c r="AH288" s="82"/>
    </row>
    <row r="289" spans="1:34" ht="15" customHeight="1">
      <c r="A289" s="33" t="s">
        <v>165</v>
      </c>
      <c r="B289" s="50">
        <f>'Расчет субсидий'!AT289</f>
        <v>-79.454545454545439</v>
      </c>
      <c r="C289" s="52">
        <f>'Расчет субсидий'!D289-1</f>
        <v>-1</v>
      </c>
      <c r="D289" s="52">
        <f>C289*'Расчет субсидий'!E289</f>
        <v>0</v>
      </c>
      <c r="E289" s="53">
        <f t="shared" si="57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2">
        <f>'Расчет субсидий'!P289-1</f>
        <v>-0.3633745733788396</v>
      </c>
      <c r="M289" s="52">
        <f>L289*'Расчет субсидий'!Q289</f>
        <v>-7.2674914675767921</v>
      </c>
      <c r="N289" s="53">
        <f t="shared" si="58"/>
        <v>-79.454545454545439</v>
      </c>
      <c r="O289" s="27" t="s">
        <v>365</v>
      </c>
      <c r="P289" s="27" t="s">
        <v>365</v>
      </c>
      <c r="Q289" s="27" t="s">
        <v>365</v>
      </c>
      <c r="R289" s="58" t="s">
        <v>380</v>
      </c>
      <c r="S289" s="58" t="s">
        <v>380</v>
      </c>
      <c r="T289" s="59" t="s">
        <v>380</v>
      </c>
      <c r="U289" s="52">
        <f>'Расчет субсидий'!AB289-1</f>
        <v>0</v>
      </c>
      <c r="V289" s="52">
        <f>U289*'Расчет субсидий'!AC289</f>
        <v>0</v>
      </c>
      <c r="W289" s="53">
        <f t="shared" si="53"/>
        <v>0</v>
      </c>
      <c r="X289" s="27" t="s">
        <v>365</v>
      </c>
      <c r="Y289" s="27" t="s">
        <v>365</v>
      </c>
      <c r="Z289" s="27" t="s">
        <v>365</v>
      </c>
      <c r="AA289" s="27" t="s">
        <v>365</v>
      </c>
      <c r="AB289" s="27" t="s">
        <v>365</v>
      </c>
      <c r="AC289" s="27" t="s">
        <v>365</v>
      </c>
      <c r="AD289" s="27" t="s">
        <v>365</v>
      </c>
      <c r="AE289" s="27" t="s">
        <v>365</v>
      </c>
      <c r="AF289" s="27" t="s">
        <v>365</v>
      </c>
      <c r="AG289" s="52">
        <f t="shared" si="54"/>
        <v>-7.2674914675767921</v>
      </c>
      <c r="AH289" s="82"/>
    </row>
    <row r="290" spans="1:34" ht="15" customHeight="1">
      <c r="A290" s="32" t="s">
        <v>273</v>
      </c>
      <c r="B290" s="54"/>
      <c r="C290" s="55"/>
      <c r="D290" s="55"/>
      <c r="E290" s="56"/>
      <c r="F290" s="55"/>
      <c r="G290" s="55"/>
      <c r="H290" s="56"/>
      <c r="I290" s="56"/>
      <c r="J290" s="56"/>
      <c r="K290" s="56"/>
      <c r="L290" s="55"/>
      <c r="M290" s="55"/>
      <c r="N290" s="56"/>
      <c r="O290" s="55"/>
      <c r="P290" s="55"/>
      <c r="Q290" s="56"/>
      <c r="R290" s="56"/>
      <c r="S290" s="56"/>
      <c r="T290" s="56"/>
      <c r="U290" s="56"/>
      <c r="V290" s="56"/>
      <c r="W290" s="56"/>
      <c r="X290" s="27"/>
      <c r="Y290" s="27"/>
      <c r="Z290" s="27"/>
      <c r="AA290" s="27"/>
      <c r="AB290" s="27"/>
      <c r="AC290" s="27"/>
      <c r="AD290" s="27"/>
      <c r="AE290" s="27"/>
      <c r="AF290" s="27"/>
      <c r="AG290" s="56"/>
      <c r="AH290" s="82"/>
    </row>
    <row r="291" spans="1:34" ht="15" customHeight="1">
      <c r="A291" s="33" t="s">
        <v>69</v>
      </c>
      <c r="B291" s="50">
        <f>'Расчет субсидий'!AT291</f>
        <v>-18.399999999999977</v>
      </c>
      <c r="C291" s="52">
        <f>'Расчет субсидий'!D291-1</f>
        <v>0.20810879999999998</v>
      </c>
      <c r="D291" s="52">
        <f>C291*'Расчет субсидий'!E291</f>
        <v>1.0405439999999999</v>
      </c>
      <c r="E291" s="53">
        <f t="shared" ref="E291:E314" si="59">$B291*D291/$AG291</f>
        <v>8.3315708809496822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2">
        <f>'Расчет субсидий'!P291-1</f>
        <v>-0.35923525067695095</v>
      </c>
      <c r="M291" s="52">
        <f>L291*'Расчет субсидий'!Q291</f>
        <v>-7.1847050135390189</v>
      </c>
      <c r="N291" s="53">
        <f t="shared" ref="N291:N314" si="60">$B291*M291/$AG291</f>
        <v>-57.52748473780531</v>
      </c>
      <c r="O291" s="27" t="s">
        <v>365</v>
      </c>
      <c r="P291" s="27" t="s">
        <v>365</v>
      </c>
      <c r="Q291" s="27" t="s">
        <v>365</v>
      </c>
      <c r="R291" s="58" t="s">
        <v>380</v>
      </c>
      <c r="S291" s="58" t="s">
        <v>380</v>
      </c>
      <c r="T291" s="59" t="s">
        <v>380</v>
      </c>
      <c r="U291" s="52">
        <f>'Расчет субсидий'!AB291-1</f>
        <v>0.19230769230769229</v>
      </c>
      <c r="V291" s="52">
        <f>U291*'Расчет субсидий'!AC291</f>
        <v>3.8461538461538458</v>
      </c>
      <c r="W291" s="53">
        <f t="shared" si="53"/>
        <v>30.795913856855655</v>
      </c>
      <c r="X291" s="27" t="s">
        <v>365</v>
      </c>
      <c r="Y291" s="27" t="s">
        <v>365</v>
      </c>
      <c r="Z291" s="27" t="s">
        <v>365</v>
      </c>
      <c r="AA291" s="27" t="s">
        <v>365</v>
      </c>
      <c r="AB291" s="27" t="s">
        <v>365</v>
      </c>
      <c r="AC291" s="27" t="s">
        <v>365</v>
      </c>
      <c r="AD291" s="27" t="s">
        <v>365</v>
      </c>
      <c r="AE291" s="27" t="s">
        <v>365</v>
      </c>
      <c r="AF291" s="27" t="s">
        <v>365</v>
      </c>
      <c r="AG291" s="52">
        <f t="shared" si="54"/>
        <v>-2.2980071673851734</v>
      </c>
      <c r="AH291" s="82"/>
    </row>
    <row r="292" spans="1:34" ht="15" customHeight="1">
      <c r="A292" s="33" t="s">
        <v>274</v>
      </c>
      <c r="B292" s="50">
        <f>'Расчет субсидий'!AT292</f>
        <v>-64.481818181818198</v>
      </c>
      <c r="C292" s="52">
        <f>'Расчет субсидий'!D292-1</f>
        <v>0.20184813753581654</v>
      </c>
      <c r="D292" s="52">
        <f>C292*'Расчет субсидий'!E292</f>
        <v>1.0092406876790827</v>
      </c>
      <c r="E292" s="53">
        <f t="shared" si="59"/>
        <v>7.5795975784206577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2">
        <f>'Расчет субсидий'!P292-1</f>
        <v>-0.47975708502024295</v>
      </c>
      <c r="M292" s="52">
        <f>L292*'Расчет субсидий'!Q292</f>
        <v>-9.5951417004048594</v>
      </c>
      <c r="N292" s="53">
        <f t="shared" si="60"/>
        <v>-72.061415760238845</v>
      </c>
      <c r="O292" s="27" t="s">
        <v>365</v>
      </c>
      <c r="P292" s="27" t="s">
        <v>365</v>
      </c>
      <c r="Q292" s="27" t="s">
        <v>365</v>
      </c>
      <c r="R292" s="58" t="s">
        <v>380</v>
      </c>
      <c r="S292" s="58" t="s">
        <v>380</v>
      </c>
      <c r="T292" s="59" t="s">
        <v>380</v>
      </c>
      <c r="U292" s="52">
        <f>'Расчет субсидий'!AB292-1</f>
        <v>0</v>
      </c>
      <c r="V292" s="52">
        <f>U292*'Расчет субсидий'!AC292</f>
        <v>0</v>
      </c>
      <c r="W292" s="53">
        <f t="shared" si="53"/>
        <v>0</v>
      </c>
      <c r="X292" s="27" t="s">
        <v>365</v>
      </c>
      <c r="Y292" s="27" t="s">
        <v>365</v>
      </c>
      <c r="Z292" s="27" t="s">
        <v>365</v>
      </c>
      <c r="AA292" s="27" t="s">
        <v>365</v>
      </c>
      <c r="AB292" s="27" t="s">
        <v>365</v>
      </c>
      <c r="AC292" s="27" t="s">
        <v>365</v>
      </c>
      <c r="AD292" s="27" t="s">
        <v>365</v>
      </c>
      <c r="AE292" s="27" t="s">
        <v>365</v>
      </c>
      <c r="AF292" s="27" t="s">
        <v>365</v>
      </c>
      <c r="AG292" s="52">
        <f t="shared" si="54"/>
        <v>-8.5859010127257775</v>
      </c>
      <c r="AH292" s="82"/>
    </row>
    <row r="293" spans="1:34" ht="15" customHeight="1">
      <c r="A293" s="33" t="s">
        <v>275</v>
      </c>
      <c r="B293" s="50">
        <f>'Расчет субсидий'!AT293</f>
        <v>-19.445454545454545</v>
      </c>
      <c r="C293" s="52">
        <f>'Расчет субсидий'!D293-1</f>
        <v>-1</v>
      </c>
      <c r="D293" s="52">
        <f>C293*'Расчет субсидий'!E293</f>
        <v>0</v>
      </c>
      <c r="E293" s="53">
        <f t="shared" si="59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2">
        <f>'Расчет субсидий'!P293-1</f>
        <v>-0.58507642799678194</v>
      </c>
      <c r="M293" s="52">
        <f>L293*'Расчет субсидий'!Q293</f>
        <v>-11.701528559935639</v>
      </c>
      <c r="N293" s="53">
        <f t="shared" si="60"/>
        <v>-19.445454545454545</v>
      </c>
      <c r="O293" s="27" t="s">
        <v>365</v>
      </c>
      <c r="P293" s="27" t="s">
        <v>365</v>
      </c>
      <c r="Q293" s="27" t="s">
        <v>365</v>
      </c>
      <c r="R293" s="58" t="s">
        <v>380</v>
      </c>
      <c r="S293" s="58" t="s">
        <v>380</v>
      </c>
      <c r="T293" s="59" t="s">
        <v>380</v>
      </c>
      <c r="U293" s="52">
        <f>'Расчет субсидий'!AB293-1</f>
        <v>0</v>
      </c>
      <c r="V293" s="52">
        <f>U293*'Расчет субсидий'!AC293</f>
        <v>0</v>
      </c>
      <c r="W293" s="53">
        <f t="shared" si="53"/>
        <v>0</v>
      </c>
      <c r="X293" s="27" t="s">
        <v>365</v>
      </c>
      <c r="Y293" s="27" t="s">
        <v>365</v>
      </c>
      <c r="Z293" s="27" t="s">
        <v>365</v>
      </c>
      <c r="AA293" s="27" t="s">
        <v>365</v>
      </c>
      <c r="AB293" s="27" t="s">
        <v>365</v>
      </c>
      <c r="AC293" s="27" t="s">
        <v>365</v>
      </c>
      <c r="AD293" s="27" t="s">
        <v>365</v>
      </c>
      <c r="AE293" s="27" t="s">
        <v>365</v>
      </c>
      <c r="AF293" s="27" t="s">
        <v>365</v>
      </c>
      <c r="AG293" s="52">
        <f t="shared" si="54"/>
        <v>-11.701528559935639</v>
      </c>
      <c r="AH293" s="82"/>
    </row>
    <row r="294" spans="1:34" ht="15" customHeight="1">
      <c r="A294" s="33" t="s">
        <v>51</v>
      </c>
      <c r="B294" s="50">
        <f>'Расчет субсидий'!AT294</f>
        <v>0.43636363636363029</v>
      </c>
      <c r="C294" s="52">
        <f>'Расчет субсидий'!D294-1</f>
        <v>0.20688261656515849</v>
      </c>
      <c r="D294" s="52">
        <f>C294*'Расчет субсидий'!E294</f>
        <v>1.0344130828257925</v>
      </c>
      <c r="E294" s="53">
        <f t="shared" si="59"/>
        <v>0.88383206592791907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2">
        <f>'Расчет субсидий'!P294-1</f>
        <v>5.8338563732412752E-2</v>
      </c>
      <c r="M294" s="52">
        <f>L294*'Расчет субсидий'!Q294</f>
        <v>1.166771274648255</v>
      </c>
      <c r="N294" s="53">
        <f t="shared" si="60"/>
        <v>0.99692268326752209</v>
      </c>
      <c r="O294" s="27" t="s">
        <v>365</v>
      </c>
      <c r="P294" s="27" t="s">
        <v>365</v>
      </c>
      <c r="Q294" s="27" t="s">
        <v>365</v>
      </c>
      <c r="R294" s="58" t="s">
        <v>380</v>
      </c>
      <c r="S294" s="58" t="s">
        <v>380</v>
      </c>
      <c r="T294" s="59" t="s">
        <v>380</v>
      </c>
      <c r="U294" s="52">
        <f>'Расчет субсидий'!AB294-1</f>
        <v>-8.4523809523809557E-2</v>
      </c>
      <c r="V294" s="52">
        <f>U294*'Расчет субсидий'!AC294</f>
        <v>-1.6904761904761911</v>
      </c>
      <c r="W294" s="53">
        <f t="shared" si="53"/>
        <v>-1.4443911128318108</v>
      </c>
      <c r="X294" s="27" t="s">
        <v>365</v>
      </c>
      <c r="Y294" s="27" t="s">
        <v>365</v>
      </c>
      <c r="Z294" s="27" t="s">
        <v>365</v>
      </c>
      <c r="AA294" s="27" t="s">
        <v>365</v>
      </c>
      <c r="AB294" s="27" t="s">
        <v>365</v>
      </c>
      <c r="AC294" s="27" t="s">
        <v>365</v>
      </c>
      <c r="AD294" s="27" t="s">
        <v>365</v>
      </c>
      <c r="AE294" s="27" t="s">
        <v>365</v>
      </c>
      <c r="AF294" s="27" t="s">
        <v>365</v>
      </c>
      <c r="AG294" s="52">
        <f t="shared" si="54"/>
        <v>0.51070816699785615</v>
      </c>
      <c r="AH294" s="82"/>
    </row>
    <row r="295" spans="1:34" ht="15" customHeight="1">
      <c r="A295" s="33" t="s">
        <v>276</v>
      </c>
      <c r="B295" s="50">
        <f>'Расчет субсидий'!AT295</f>
        <v>95.054545454545519</v>
      </c>
      <c r="C295" s="52">
        <f>'Расчет субсидий'!D295-1</f>
        <v>0.30000000000000004</v>
      </c>
      <c r="D295" s="52">
        <f>C295*'Расчет субсидий'!E295</f>
        <v>1.5000000000000002</v>
      </c>
      <c r="E295" s="53">
        <f t="shared" si="59"/>
        <v>20.412240119879868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2">
        <f>'Расчет субсидий'!P295-1</f>
        <v>0.22162410623084772</v>
      </c>
      <c r="M295" s="52">
        <f>L295*'Расчет субсидий'!Q295</f>
        <v>4.4324821246169543</v>
      </c>
      <c r="N295" s="53">
        <f t="shared" si="60"/>
        <v>60.317926303171021</v>
      </c>
      <c r="O295" s="27" t="s">
        <v>365</v>
      </c>
      <c r="P295" s="27" t="s">
        <v>365</v>
      </c>
      <c r="Q295" s="27" t="s">
        <v>365</v>
      </c>
      <c r="R295" s="58" t="s">
        <v>380</v>
      </c>
      <c r="S295" s="58" t="s">
        <v>380</v>
      </c>
      <c r="T295" s="59" t="s">
        <v>380</v>
      </c>
      <c r="U295" s="52">
        <f>'Расчет субсидий'!AB295-1</f>
        <v>5.2631578947368363E-2</v>
      </c>
      <c r="V295" s="52">
        <f>U295*'Расчет субсидий'!AC295</f>
        <v>1.0526315789473673</v>
      </c>
      <c r="W295" s="53">
        <f t="shared" si="53"/>
        <v>14.324379031494626</v>
      </c>
      <c r="X295" s="27" t="s">
        <v>365</v>
      </c>
      <c r="Y295" s="27" t="s">
        <v>365</v>
      </c>
      <c r="Z295" s="27" t="s">
        <v>365</v>
      </c>
      <c r="AA295" s="27" t="s">
        <v>365</v>
      </c>
      <c r="AB295" s="27" t="s">
        <v>365</v>
      </c>
      <c r="AC295" s="27" t="s">
        <v>365</v>
      </c>
      <c r="AD295" s="27" t="s">
        <v>365</v>
      </c>
      <c r="AE295" s="27" t="s">
        <v>365</v>
      </c>
      <c r="AF295" s="27" t="s">
        <v>365</v>
      </c>
      <c r="AG295" s="52">
        <f t="shared" si="54"/>
        <v>6.9851137035643216</v>
      </c>
      <c r="AH295" s="82"/>
    </row>
    <row r="296" spans="1:34" ht="15" customHeight="1">
      <c r="A296" s="33" t="s">
        <v>277</v>
      </c>
      <c r="B296" s="50">
        <f>'Расчет субсидий'!AT296</f>
        <v>-118.34545454545452</v>
      </c>
      <c r="C296" s="52">
        <f>'Расчет субсидий'!D296-1</f>
        <v>0.30000000000000004</v>
      </c>
      <c r="D296" s="52">
        <f>C296*'Расчет субсидий'!E296</f>
        <v>1.5000000000000002</v>
      </c>
      <c r="E296" s="53">
        <f t="shared" si="59"/>
        <v>19.820874221460439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2">
        <f>'Расчет субсидий'!P296-1</f>
        <v>-0.43927945354530618</v>
      </c>
      <c r="M296" s="52">
        <f>L296*'Расчет субсидий'!Q296</f>
        <v>-8.7855890709061235</v>
      </c>
      <c r="N296" s="53">
        <f t="shared" si="60"/>
        <v>-116.09203729057847</v>
      </c>
      <c r="O296" s="27" t="s">
        <v>365</v>
      </c>
      <c r="P296" s="27" t="s">
        <v>365</v>
      </c>
      <c r="Q296" s="27" t="s">
        <v>365</v>
      </c>
      <c r="R296" s="58" t="s">
        <v>380</v>
      </c>
      <c r="S296" s="58" t="s">
        <v>380</v>
      </c>
      <c r="T296" s="59" t="s">
        <v>380</v>
      </c>
      <c r="U296" s="52">
        <f>'Расчет субсидий'!AB296-1</f>
        <v>-8.3526682134570818E-2</v>
      </c>
      <c r="V296" s="52">
        <f>U296*'Расчет субсидий'!AC296</f>
        <v>-1.6705336426914164</v>
      </c>
      <c r="W296" s="53">
        <f t="shared" si="53"/>
        <v>-22.074291476336462</v>
      </c>
      <c r="X296" s="27" t="s">
        <v>365</v>
      </c>
      <c r="Y296" s="27" t="s">
        <v>365</v>
      </c>
      <c r="Z296" s="27" t="s">
        <v>365</v>
      </c>
      <c r="AA296" s="27" t="s">
        <v>365</v>
      </c>
      <c r="AB296" s="27" t="s">
        <v>365</v>
      </c>
      <c r="AC296" s="27" t="s">
        <v>365</v>
      </c>
      <c r="AD296" s="27" t="s">
        <v>365</v>
      </c>
      <c r="AE296" s="27" t="s">
        <v>365</v>
      </c>
      <c r="AF296" s="27" t="s">
        <v>365</v>
      </c>
      <c r="AG296" s="52">
        <f t="shared" si="54"/>
        <v>-8.9561227135975408</v>
      </c>
      <c r="AH296" s="82"/>
    </row>
    <row r="297" spans="1:34" ht="15" customHeight="1">
      <c r="A297" s="33" t="s">
        <v>278</v>
      </c>
      <c r="B297" s="50">
        <f>'Расчет субсидий'!AT297</f>
        <v>56.118181818181824</v>
      </c>
      <c r="C297" s="52">
        <f>'Расчет субсидий'!D297-1</f>
        <v>-1</v>
      </c>
      <c r="D297" s="52">
        <f>C297*'Расчет субсидий'!E297</f>
        <v>0</v>
      </c>
      <c r="E297" s="53">
        <f t="shared" si="59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2">
        <f>'Расчет субсидий'!P297-1</f>
        <v>0.22731230564193683</v>
      </c>
      <c r="M297" s="52">
        <f>L297*'Расчет субсидий'!Q297</f>
        <v>4.5462461128387366</v>
      </c>
      <c r="N297" s="53">
        <f t="shared" si="60"/>
        <v>56.118181818181824</v>
      </c>
      <c r="O297" s="27" t="s">
        <v>365</v>
      </c>
      <c r="P297" s="27" t="s">
        <v>365</v>
      </c>
      <c r="Q297" s="27" t="s">
        <v>365</v>
      </c>
      <c r="R297" s="58" t="s">
        <v>380</v>
      </c>
      <c r="S297" s="58" t="s">
        <v>380</v>
      </c>
      <c r="T297" s="59" t="s">
        <v>380</v>
      </c>
      <c r="U297" s="52">
        <f>'Расчет субсидий'!AB297-1</f>
        <v>0</v>
      </c>
      <c r="V297" s="52">
        <f>U297*'Расчет субсидий'!AC297</f>
        <v>0</v>
      </c>
      <c r="W297" s="53">
        <f t="shared" si="53"/>
        <v>0</v>
      </c>
      <c r="X297" s="27" t="s">
        <v>365</v>
      </c>
      <c r="Y297" s="27" t="s">
        <v>365</v>
      </c>
      <c r="Z297" s="27" t="s">
        <v>365</v>
      </c>
      <c r="AA297" s="27" t="s">
        <v>365</v>
      </c>
      <c r="AB297" s="27" t="s">
        <v>365</v>
      </c>
      <c r="AC297" s="27" t="s">
        <v>365</v>
      </c>
      <c r="AD297" s="27" t="s">
        <v>365</v>
      </c>
      <c r="AE297" s="27" t="s">
        <v>365</v>
      </c>
      <c r="AF297" s="27" t="s">
        <v>365</v>
      </c>
      <c r="AG297" s="52">
        <f t="shared" si="54"/>
        <v>4.5462461128387366</v>
      </c>
      <c r="AH297" s="82"/>
    </row>
    <row r="298" spans="1:34" ht="15" customHeight="1">
      <c r="A298" s="33" t="s">
        <v>279</v>
      </c>
      <c r="B298" s="50">
        <f>'Расчет субсидий'!AT298</f>
        <v>-76.145454545454527</v>
      </c>
      <c r="C298" s="52">
        <f>'Расчет субсидий'!D298-1</f>
        <v>-6.2587878787878859E-2</v>
      </c>
      <c r="D298" s="52">
        <f>C298*'Расчет субсидий'!E298</f>
        <v>-0.31293939393939429</v>
      </c>
      <c r="E298" s="53">
        <f t="shared" si="59"/>
        <v>-4.5534955914621493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2">
        <f>'Расчет субсидий'!P298-1</f>
        <v>-0.25535398519876884</v>
      </c>
      <c r="M298" s="52">
        <f>L298*'Расчет субсидий'!Q298</f>
        <v>-5.1070797039753764</v>
      </c>
      <c r="N298" s="53">
        <f t="shared" si="60"/>
        <v>-74.311720951953433</v>
      </c>
      <c r="O298" s="27" t="s">
        <v>365</v>
      </c>
      <c r="P298" s="27" t="s">
        <v>365</v>
      </c>
      <c r="Q298" s="27" t="s">
        <v>365</v>
      </c>
      <c r="R298" s="58" t="s">
        <v>380</v>
      </c>
      <c r="S298" s="58" t="s">
        <v>380</v>
      </c>
      <c r="T298" s="59" t="s">
        <v>380</v>
      </c>
      <c r="U298" s="52">
        <f>'Расчет субсидий'!AB298-1</f>
        <v>9.3457943925232545E-3</v>
      </c>
      <c r="V298" s="52">
        <f>U298*'Расчет субсидий'!AC298</f>
        <v>0.18691588785046509</v>
      </c>
      <c r="W298" s="53">
        <f t="shared" si="53"/>
        <v>2.7197619979610472</v>
      </c>
      <c r="X298" s="27" t="s">
        <v>365</v>
      </c>
      <c r="Y298" s="27" t="s">
        <v>365</v>
      </c>
      <c r="Z298" s="27" t="s">
        <v>365</v>
      </c>
      <c r="AA298" s="27" t="s">
        <v>365</v>
      </c>
      <c r="AB298" s="27" t="s">
        <v>365</v>
      </c>
      <c r="AC298" s="27" t="s">
        <v>365</v>
      </c>
      <c r="AD298" s="27" t="s">
        <v>365</v>
      </c>
      <c r="AE298" s="27" t="s">
        <v>365</v>
      </c>
      <c r="AF298" s="27" t="s">
        <v>365</v>
      </c>
      <c r="AG298" s="52">
        <f t="shared" si="54"/>
        <v>-5.2331032100643053</v>
      </c>
      <c r="AH298" s="82"/>
    </row>
    <row r="299" spans="1:34" ht="15" customHeight="1">
      <c r="A299" s="33" t="s">
        <v>280</v>
      </c>
      <c r="B299" s="50">
        <f>'Расчет субсидий'!AT299</f>
        <v>-15.127272727272725</v>
      </c>
      <c r="C299" s="52">
        <f>'Расчет субсидий'!D299-1</f>
        <v>-1</v>
      </c>
      <c r="D299" s="52">
        <f>C299*'Расчет субсидий'!E299</f>
        <v>0</v>
      </c>
      <c r="E299" s="53">
        <f t="shared" si="59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2">
        <f>'Расчет субсидий'!P299-1</f>
        <v>-0.19570762052877133</v>
      </c>
      <c r="M299" s="52">
        <f>L299*'Расчет субсидий'!Q299</f>
        <v>-3.9141524105754266</v>
      </c>
      <c r="N299" s="53">
        <f t="shared" si="60"/>
        <v>-10.829429256933796</v>
      </c>
      <c r="O299" s="27" t="s">
        <v>365</v>
      </c>
      <c r="P299" s="27" t="s">
        <v>365</v>
      </c>
      <c r="Q299" s="27" t="s">
        <v>365</v>
      </c>
      <c r="R299" s="58" t="s">
        <v>380</v>
      </c>
      <c r="S299" s="58" t="s">
        <v>380</v>
      </c>
      <c r="T299" s="59" t="s">
        <v>380</v>
      </c>
      <c r="U299" s="52">
        <f>'Расчет субсидий'!AB299-1</f>
        <v>-7.7669902912621325E-2</v>
      </c>
      <c r="V299" s="52">
        <f>U299*'Расчет субсидий'!AC299</f>
        <v>-1.5533980582524265</v>
      </c>
      <c r="W299" s="53">
        <f t="shared" si="53"/>
        <v>-4.297843470338929</v>
      </c>
      <c r="X299" s="27" t="s">
        <v>365</v>
      </c>
      <c r="Y299" s="27" t="s">
        <v>365</v>
      </c>
      <c r="Z299" s="27" t="s">
        <v>365</v>
      </c>
      <c r="AA299" s="27" t="s">
        <v>365</v>
      </c>
      <c r="AB299" s="27" t="s">
        <v>365</v>
      </c>
      <c r="AC299" s="27" t="s">
        <v>365</v>
      </c>
      <c r="AD299" s="27" t="s">
        <v>365</v>
      </c>
      <c r="AE299" s="27" t="s">
        <v>365</v>
      </c>
      <c r="AF299" s="27" t="s">
        <v>365</v>
      </c>
      <c r="AG299" s="52">
        <f t="shared" si="54"/>
        <v>-5.4675504688278531</v>
      </c>
      <c r="AH299" s="82"/>
    </row>
    <row r="300" spans="1:34" ht="15" customHeight="1">
      <c r="A300" s="33" t="s">
        <v>281</v>
      </c>
      <c r="B300" s="50">
        <f>'Расчет субсидий'!AT300</f>
        <v>-86</v>
      </c>
      <c r="C300" s="52">
        <f>'Расчет субсидий'!D300-1</f>
        <v>0.22120148856990962</v>
      </c>
      <c r="D300" s="52">
        <f>C300*'Расчет субсидий'!E300</f>
        <v>1.1060074428495481</v>
      </c>
      <c r="E300" s="53">
        <f t="shared" si="59"/>
        <v>10.617020557329885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2">
        <f>'Расчет субсидий'!P300-1</f>
        <v>-0.51055444060255817</v>
      </c>
      <c r="M300" s="52">
        <f>L300*'Расчет субсидий'!Q300</f>
        <v>-10.211088812051162</v>
      </c>
      <c r="N300" s="53">
        <f t="shared" si="60"/>
        <v>-98.020443290105192</v>
      </c>
      <c r="O300" s="27" t="s">
        <v>365</v>
      </c>
      <c r="P300" s="27" t="s">
        <v>365</v>
      </c>
      <c r="Q300" s="27" t="s">
        <v>365</v>
      </c>
      <c r="R300" s="58" t="s">
        <v>380</v>
      </c>
      <c r="S300" s="58" t="s">
        <v>380</v>
      </c>
      <c r="T300" s="59" t="s">
        <v>380</v>
      </c>
      <c r="U300" s="52">
        <f>'Расчет субсидий'!AB300-1</f>
        <v>7.309941520467822E-3</v>
      </c>
      <c r="V300" s="52">
        <f>U300*'Расчет субсидий'!AC300</f>
        <v>0.14619883040935644</v>
      </c>
      <c r="W300" s="53">
        <f t="shared" si="53"/>
        <v>1.4034227327752897</v>
      </c>
      <c r="X300" s="27" t="s">
        <v>365</v>
      </c>
      <c r="Y300" s="27" t="s">
        <v>365</v>
      </c>
      <c r="Z300" s="27" t="s">
        <v>365</v>
      </c>
      <c r="AA300" s="27" t="s">
        <v>365</v>
      </c>
      <c r="AB300" s="27" t="s">
        <v>365</v>
      </c>
      <c r="AC300" s="27" t="s">
        <v>365</v>
      </c>
      <c r="AD300" s="27" t="s">
        <v>365</v>
      </c>
      <c r="AE300" s="27" t="s">
        <v>365</v>
      </c>
      <c r="AF300" s="27" t="s">
        <v>365</v>
      </c>
      <c r="AG300" s="52">
        <f t="shared" si="54"/>
        <v>-8.9588825387922562</v>
      </c>
      <c r="AH300" s="82"/>
    </row>
    <row r="301" spans="1:34" ht="15" customHeight="1">
      <c r="A301" s="33" t="s">
        <v>282</v>
      </c>
      <c r="B301" s="50">
        <f>'Расчет субсидий'!AT301</f>
        <v>-167.4727272727273</v>
      </c>
      <c r="C301" s="52">
        <f>'Расчет субсидий'!D301-1</f>
        <v>-1</v>
      </c>
      <c r="D301" s="52">
        <f>C301*'Расчет субсидий'!E301</f>
        <v>0</v>
      </c>
      <c r="E301" s="53">
        <f t="shared" si="59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2">
        <f>'Расчет субсидий'!P301-1</f>
        <v>-0.28506475613116555</v>
      </c>
      <c r="M301" s="52">
        <f>L301*'Расчет субсидий'!Q301</f>
        <v>-5.7012951226233106</v>
      </c>
      <c r="N301" s="53">
        <f t="shared" si="60"/>
        <v>-115.92432494256627</v>
      </c>
      <c r="O301" s="27" t="s">
        <v>365</v>
      </c>
      <c r="P301" s="27" t="s">
        <v>365</v>
      </c>
      <c r="Q301" s="27" t="s">
        <v>365</v>
      </c>
      <c r="R301" s="58" t="s">
        <v>380</v>
      </c>
      <c r="S301" s="58" t="s">
        <v>380</v>
      </c>
      <c r="T301" s="59" t="s">
        <v>380</v>
      </c>
      <c r="U301" s="52">
        <f>'Расчет субсидий'!AB301-1</f>
        <v>-0.12676056338028174</v>
      </c>
      <c r="V301" s="52">
        <f>U301*'Расчет субсидий'!AC301</f>
        <v>-2.5352112676056349</v>
      </c>
      <c r="W301" s="53">
        <f t="shared" si="53"/>
        <v>-51.548402330160997</v>
      </c>
      <c r="X301" s="27" t="s">
        <v>365</v>
      </c>
      <c r="Y301" s="27" t="s">
        <v>365</v>
      </c>
      <c r="Z301" s="27" t="s">
        <v>365</v>
      </c>
      <c r="AA301" s="27" t="s">
        <v>365</v>
      </c>
      <c r="AB301" s="27" t="s">
        <v>365</v>
      </c>
      <c r="AC301" s="27" t="s">
        <v>365</v>
      </c>
      <c r="AD301" s="27" t="s">
        <v>365</v>
      </c>
      <c r="AE301" s="27" t="s">
        <v>365</v>
      </c>
      <c r="AF301" s="27" t="s">
        <v>365</v>
      </c>
      <c r="AG301" s="52">
        <f t="shared" si="54"/>
        <v>-8.2365063902289464</v>
      </c>
      <c r="AH301" s="82"/>
    </row>
    <row r="302" spans="1:34" ht="15" customHeight="1">
      <c r="A302" s="33" t="s">
        <v>283</v>
      </c>
      <c r="B302" s="50">
        <f>'Расчет субсидий'!AT302</f>
        <v>-8.1636363636363676</v>
      </c>
      <c r="C302" s="52">
        <f>'Расчет субсидий'!D302-1</f>
        <v>-1</v>
      </c>
      <c r="D302" s="52">
        <f>C302*'Расчет субсидий'!E302</f>
        <v>0</v>
      </c>
      <c r="E302" s="53">
        <f t="shared" si="59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2">
        <f>'Расчет субсидий'!P302-1</f>
        <v>-0.7134319576363789</v>
      </c>
      <c r="M302" s="52">
        <f>L302*'Расчет субсидий'!Q302</f>
        <v>-14.268639152727578</v>
      </c>
      <c r="N302" s="53">
        <f t="shared" si="60"/>
        <v>-10.07387916265469</v>
      </c>
      <c r="O302" s="27" t="s">
        <v>365</v>
      </c>
      <c r="P302" s="27" t="s">
        <v>365</v>
      </c>
      <c r="Q302" s="27" t="s">
        <v>365</v>
      </c>
      <c r="R302" s="58" t="s">
        <v>380</v>
      </c>
      <c r="S302" s="58" t="s">
        <v>380</v>
      </c>
      <c r="T302" s="59" t="s">
        <v>380</v>
      </c>
      <c r="U302" s="52">
        <f>'Расчет субсидий'!AB302-1</f>
        <v>0.13528336380255945</v>
      </c>
      <c r="V302" s="52">
        <f>U302*'Расчет субсидий'!AC302</f>
        <v>2.7056672760511891</v>
      </c>
      <c r="W302" s="53">
        <f t="shared" si="53"/>
        <v>1.9102427990183217</v>
      </c>
      <c r="X302" s="27" t="s">
        <v>365</v>
      </c>
      <c r="Y302" s="27" t="s">
        <v>365</v>
      </c>
      <c r="Z302" s="27" t="s">
        <v>365</v>
      </c>
      <c r="AA302" s="27" t="s">
        <v>365</v>
      </c>
      <c r="AB302" s="27" t="s">
        <v>365</v>
      </c>
      <c r="AC302" s="27" t="s">
        <v>365</v>
      </c>
      <c r="AD302" s="27" t="s">
        <v>365</v>
      </c>
      <c r="AE302" s="27" t="s">
        <v>365</v>
      </c>
      <c r="AF302" s="27" t="s">
        <v>365</v>
      </c>
      <c r="AG302" s="52">
        <f t="shared" si="54"/>
        <v>-11.562971876676389</v>
      </c>
      <c r="AH302" s="82"/>
    </row>
    <row r="303" spans="1:34" ht="15" customHeight="1">
      <c r="A303" s="33" t="s">
        <v>284</v>
      </c>
      <c r="B303" s="50">
        <f>'Расчет субсидий'!AT303</f>
        <v>-43.681818181818187</v>
      </c>
      <c r="C303" s="52">
        <f>'Расчет субсидий'!D303-1</f>
        <v>-1</v>
      </c>
      <c r="D303" s="52">
        <f>C303*'Расчет субсидий'!E303</f>
        <v>0</v>
      </c>
      <c r="E303" s="53">
        <f t="shared" si="59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2">
        <f>'Расчет субсидий'!P303-1</f>
        <v>-0.28829147506190311</v>
      </c>
      <c r="M303" s="52">
        <f>L303*'Расчет субсидий'!Q303</f>
        <v>-5.7658295012380627</v>
      </c>
      <c r="N303" s="53">
        <f t="shared" si="60"/>
        <v>-45.323750523917077</v>
      </c>
      <c r="O303" s="27" t="s">
        <v>365</v>
      </c>
      <c r="P303" s="27" t="s">
        <v>365</v>
      </c>
      <c r="Q303" s="27" t="s">
        <v>365</v>
      </c>
      <c r="R303" s="58" t="s">
        <v>380</v>
      </c>
      <c r="S303" s="58" t="s">
        <v>380</v>
      </c>
      <c r="T303" s="59" t="s">
        <v>380</v>
      </c>
      <c r="U303" s="52">
        <f>'Расчет субсидий'!AB303-1</f>
        <v>1.0443864229765065E-2</v>
      </c>
      <c r="V303" s="52">
        <f>U303*'Расчет субсидий'!AC303</f>
        <v>0.2088772845953013</v>
      </c>
      <c r="W303" s="53">
        <f t="shared" si="53"/>
        <v>1.6419323420988858</v>
      </c>
      <c r="X303" s="27" t="s">
        <v>365</v>
      </c>
      <c r="Y303" s="27" t="s">
        <v>365</v>
      </c>
      <c r="Z303" s="27" t="s">
        <v>365</v>
      </c>
      <c r="AA303" s="27" t="s">
        <v>365</v>
      </c>
      <c r="AB303" s="27" t="s">
        <v>365</v>
      </c>
      <c r="AC303" s="27" t="s">
        <v>365</v>
      </c>
      <c r="AD303" s="27" t="s">
        <v>365</v>
      </c>
      <c r="AE303" s="27" t="s">
        <v>365</v>
      </c>
      <c r="AF303" s="27" t="s">
        <v>365</v>
      </c>
      <c r="AG303" s="52">
        <f t="shared" si="54"/>
        <v>-5.5569522166427614</v>
      </c>
      <c r="AH303" s="82"/>
    </row>
    <row r="304" spans="1:34" ht="15" customHeight="1">
      <c r="A304" s="33" t="s">
        <v>285</v>
      </c>
      <c r="B304" s="50">
        <f>'Расчет субсидий'!AT304</f>
        <v>-9.0545454545454547</v>
      </c>
      <c r="C304" s="52">
        <f>'Расчет субсидий'!D304-1</f>
        <v>-1</v>
      </c>
      <c r="D304" s="52">
        <f>C304*'Расчет субсидий'!E304</f>
        <v>0</v>
      </c>
      <c r="E304" s="53">
        <f t="shared" si="59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2">
        <f>'Расчет субсидий'!P304-1</f>
        <v>-0.35513930277659522</v>
      </c>
      <c r="M304" s="52">
        <f>L304*'Расчет субсидий'!Q304</f>
        <v>-7.1027860555319045</v>
      </c>
      <c r="N304" s="53">
        <f t="shared" si="60"/>
        <v>-11.642718557982146</v>
      </c>
      <c r="O304" s="27" t="s">
        <v>365</v>
      </c>
      <c r="P304" s="27" t="s">
        <v>365</v>
      </c>
      <c r="Q304" s="27" t="s">
        <v>365</v>
      </c>
      <c r="R304" s="58" t="s">
        <v>380</v>
      </c>
      <c r="S304" s="58" t="s">
        <v>380</v>
      </c>
      <c r="T304" s="59" t="s">
        <v>380</v>
      </c>
      <c r="U304" s="52">
        <f>'Расчет субсидий'!AB304-1</f>
        <v>7.8947368421052655E-2</v>
      </c>
      <c r="V304" s="52">
        <f>U304*'Расчет субсидий'!AC304</f>
        <v>1.5789473684210531</v>
      </c>
      <c r="W304" s="53">
        <f t="shared" si="53"/>
        <v>2.5881731034366919</v>
      </c>
      <c r="X304" s="27" t="s">
        <v>365</v>
      </c>
      <c r="Y304" s="27" t="s">
        <v>365</v>
      </c>
      <c r="Z304" s="27" t="s">
        <v>365</v>
      </c>
      <c r="AA304" s="27" t="s">
        <v>365</v>
      </c>
      <c r="AB304" s="27" t="s">
        <v>365</v>
      </c>
      <c r="AC304" s="27" t="s">
        <v>365</v>
      </c>
      <c r="AD304" s="27" t="s">
        <v>365</v>
      </c>
      <c r="AE304" s="27" t="s">
        <v>365</v>
      </c>
      <c r="AF304" s="27" t="s">
        <v>365</v>
      </c>
      <c r="AG304" s="52">
        <f t="shared" si="54"/>
        <v>-5.5238386871108514</v>
      </c>
      <c r="AH304" s="82"/>
    </row>
    <row r="305" spans="1:34" ht="15" customHeight="1">
      <c r="A305" s="33" t="s">
        <v>286</v>
      </c>
      <c r="B305" s="50">
        <f>'Расчет субсидий'!AT305</f>
        <v>-11.445454545454545</v>
      </c>
      <c r="C305" s="52">
        <f>'Расчет субсидий'!D305-1</f>
        <v>-0.6053348105621863</v>
      </c>
      <c r="D305" s="52">
        <f>C305*'Расчет субсидий'!E305</f>
        <v>-3.0266740528109315</v>
      </c>
      <c r="E305" s="53">
        <f t="shared" si="59"/>
        <v>-4.8659341932764821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2">
        <f>'Расчет субсидий'!P305-1</f>
        <v>-0.27389141047837406</v>
      </c>
      <c r="M305" s="52">
        <f>L305*'Расчет субсидий'!Q305</f>
        <v>-5.4778282095674813</v>
      </c>
      <c r="N305" s="53">
        <f t="shared" si="60"/>
        <v>-8.8066144965541007</v>
      </c>
      <c r="O305" s="27" t="s">
        <v>365</v>
      </c>
      <c r="P305" s="27" t="s">
        <v>365</v>
      </c>
      <c r="Q305" s="27" t="s">
        <v>365</v>
      </c>
      <c r="R305" s="58" t="s">
        <v>380</v>
      </c>
      <c r="S305" s="58" t="s">
        <v>380</v>
      </c>
      <c r="T305" s="59" t="s">
        <v>380</v>
      </c>
      <c r="U305" s="52">
        <f>'Расчет субсидий'!AB305-1</f>
        <v>6.9264069264069361E-2</v>
      </c>
      <c r="V305" s="52">
        <f>U305*'Расчет субсидий'!AC305</f>
        <v>1.3852813852813872</v>
      </c>
      <c r="W305" s="53">
        <f t="shared" si="53"/>
        <v>2.2270941443760375</v>
      </c>
      <c r="X305" s="27" t="s">
        <v>365</v>
      </c>
      <c r="Y305" s="27" t="s">
        <v>365</v>
      </c>
      <c r="Z305" s="27" t="s">
        <v>365</v>
      </c>
      <c r="AA305" s="27" t="s">
        <v>365</v>
      </c>
      <c r="AB305" s="27" t="s">
        <v>365</v>
      </c>
      <c r="AC305" s="27" t="s">
        <v>365</v>
      </c>
      <c r="AD305" s="27" t="s">
        <v>365</v>
      </c>
      <c r="AE305" s="27" t="s">
        <v>365</v>
      </c>
      <c r="AF305" s="27" t="s">
        <v>365</v>
      </c>
      <c r="AG305" s="52">
        <f t="shared" si="54"/>
        <v>-7.1192208770970256</v>
      </c>
      <c r="AH305" s="82"/>
    </row>
    <row r="306" spans="1:34" ht="15" customHeight="1">
      <c r="A306" s="33" t="s">
        <v>287</v>
      </c>
      <c r="B306" s="50">
        <f>'Расчет субсидий'!AT306</f>
        <v>1.0272727272727273</v>
      </c>
      <c r="C306" s="52">
        <f>'Расчет субсидий'!D306-1</f>
        <v>0.27390713129452449</v>
      </c>
      <c r="D306" s="52">
        <f>C306*'Расчет субсидий'!E306</f>
        <v>1.3695356564726224</v>
      </c>
      <c r="E306" s="53">
        <f t="shared" si="59"/>
        <v>0.45690619820403267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2">
        <f>'Расчет субсидий'!P306-1</f>
        <v>-0.12144193200881093</v>
      </c>
      <c r="M306" s="52">
        <f>L306*'Расчет субсидий'!Q306</f>
        <v>-2.4288386401762185</v>
      </c>
      <c r="N306" s="53">
        <f t="shared" si="60"/>
        <v>-0.81031218419843531</v>
      </c>
      <c r="O306" s="27" t="s">
        <v>365</v>
      </c>
      <c r="P306" s="27" t="s">
        <v>365</v>
      </c>
      <c r="Q306" s="27" t="s">
        <v>365</v>
      </c>
      <c r="R306" s="58" t="s">
        <v>380</v>
      </c>
      <c r="S306" s="58" t="s">
        <v>380</v>
      </c>
      <c r="T306" s="59" t="s">
        <v>380</v>
      </c>
      <c r="U306" s="52">
        <f>'Расчет субсидий'!AB306-1</f>
        <v>0.20692307692307699</v>
      </c>
      <c r="V306" s="52">
        <f>U306*'Расчет субсидий'!AC306</f>
        <v>4.1384615384615397</v>
      </c>
      <c r="W306" s="53">
        <f t="shared" si="53"/>
        <v>1.3806787132671299</v>
      </c>
      <c r="X306" s="27" t="s">
        <v>365</v>
      </c>
      <c r="Y306" s="27" t="s">
        <v>365</v>
      </c>
      <c r="Z306" s="27" t="s">
        <v>365</v>
      </c>
      <c r="AA306" s="27" t="s">
        <v>365</v>
      </c>
      <c r="AB306" s="27" t="s">
        <v>365</v>
      </c>
      <c r="AC306" s="27" t="s">
        <v>365</v>
      </c>
      <c r="AD306" s="27" t="s">
        <v>365</v>
      </c>
      <c r="AE306" s="27" t="s">
        <v>365</v>
      </c>
      <c r="AF306" s="27" t="s">
        <v>365</v>
      </c>
      <c r="AG306" s="52">
        <f t="shared" si="54"/>
        <v>3.0791585547579436</v>
      </c>
      <c r="AH306" s="82"/>
    </row>
    <row r="307" spans="1:34" ht="15" customHeight="1">
      <c r="A307" s="33" t="s">
        <v>288</v>
      </c>
      <c r="B307" s="50">
        <f>'Расчет субсидий'!AT307</f>
        <v>1.9363636363636374</v>
      </c>
      <c r="C307" s="52">
        <f>'Расчет субсидий'!D307-1</f>
        <v>3.4230710621222071E-2</v>
      </c>
      <c r="D307" s="52">
        <f>C307*'Расчет субсидий'!E307</f>
        <v>0.17115355310611036</v>
      </c>
      <c r="E307" s="53">
        <f t="shared" si="59"/>
        <v>3.9160780367482384E-2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2">
        <f>'Расчет субсидий'!P307-1</f>
        <v>0.1901451101044116</v>
      </c>
      <c r="M307" s="52">
        <f>L307*'Расчет субсидий'!Q307</f>
        <v>3.8029022020882319</v>
      </c>
      <c r="N307" s="53">
        <f t="shared" si="60"/>
        <v>0.87012285279677082</v>
      </c>
      <c r="O307" s="27" t="s">
        <v>365</v>
      </c>
      <c r="P307" s="27" t="s">
        <v>365</v>
      </c>
      <c r="Q307" s="27" t="s">
        <v>365</v>
      </c>
      <c r="R307" s="58" t="s">
        <v>380</v>
      </c>
      <c r="S307" s="58" t="s">
        <v>380</v>
      </c>
      <c r="T307" s="59" t="s">
        <v>380</v>
      </c>
      <c r="U307" s="52">
        <f>'Расчет субсидий'!AB307-1</f>
        <v>0.22444444444444445</v>
      </c>
      <c r="V307" s="52">
        <f>U307*'Расчет субсидий'!AC307</f>
        <v>4.4888888888888889</v>
      </c>
      <c r="W307" s="53">
        <f t="shared" si="53"/>
        <v>1.0270800031993843</v>
      </c>
      <c r="X307" s="27" t="s">
        <v>365</v>
      </c>
      <c r="Y307" s="27" t="s">
        <v>365</v>
      </c>
      <c r="Z307" s="27" t="s">
        <v>365</v>
      </c>
      <c r="AA307" s="27" t="s">
        <v>365</v>
      </c>
      <c r="AB307" s="27" t="s">
        <v>365</v>
      </c>
      <c r="AC307" s="27" t="s">
        <v>365</v>
      </c>
      <c r="AD307" s="27" t="s">
        <v>365</v>
      </c>
      <c r="AE307" s="27" t="s">
        <v>365</v>
      </c>
      <c r="AF307" s="27" t="s">
        <v>365</v>
      </c>
      <c r="AG307" s="52">
        <f t="shared" si="54"/>
        <v>8.4629446440832314</v>
      </c>
      <c r="AH307" s="82"/>
    </row>
    <row r="308" spans="1:34" ht="15" customHeight="1">
      <c r="A308" s="33" t="s">
        <v>289</v>
      </c>
      <c r="B308" s="50">
        <f>'Расчет субсидий'!AT308</f>
        <v>-32.936363636363637</v>
      </c>
      <c r="C308" s="52">
        <f>'Расчет субсидий'!D308-1</f>
        <v>-1</v>
      </c>
      <c r="D308" s="52">
        <f>C308*'Расчет субсидий'!E308</f>
        <v>0</v>
      </c>
      <c r="E308" s="53">
        <f t="shared" si="59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2">
        <f>'Расчет субсидий'!P308-1</f>
        <v>-0.32891107316432422</v>
      </c>
      <c r="M308" s="52">
        <f>L308*'Расчет субсидий'!Q308</f>
        <v>-6.5782214632864839</v>
      </c>
      <c r="N308" s="53">
        <f t="shared" si="60"/>
        <v>-43.750750485594487</v>
      </c>
      <c r="O308" s="27" t="s">
        <v>365</v>
      </c>
      <c r="P308" s="27" t="s">
        <v>365</v>
      </c>
      <c r="Q308" s="27" t="s">
        <v>365</v>
      </c>
      <c r="R308" s="58" t="s">
        <v>380</v>
      </c>
      <c r="S308" s="58" t="s">
        <v>380</v>
      </c>
      <c r="T308" s="59" t="s">
        <v>380</v>
      </c>
      <c r="U308" s="52">
        <f>'Расчет субсидий'!AB308-1</f>
        <v>8.1300813008130079E-2</v>
      </c>
      <c r="V308" s="52">
        <f>U308*'Расчет субсидий'!AC308</f>
        <v>1.6260162601626016</v>
      </c>
      <c r="W308" s="53">
        <f t="shared" si="53"/>
        <v>10.81438684923085</v>
      </c>
      <c r="X308" s="27" t="s">
        <v>365</v>
      </c>
      <c r="Y308" s="27" t="s">
        <v>365</v>
      </c>
      <c r="Z308" s="27" t="s">
        <v>365</v>
      </c>
      <c r="AA308" s="27" t="s">
        <v>365</v>
      </c>
      <c r="AB308" s="27" t="s">
        <v>365</v>
      </c>
      <c r="AC308" s="27" t="s">
        <v>365</v>
      </c>
      <c r="AD308" s="27" t="s">
        <v>365</v>
      </c>
      <c r="AE308" s="27" t="s">
        <v>365</v>
      </c>
      <c r="AF308" s="27" t="s">
        <v>365</v>
      </c>
      <c r="AG308" s="52">
        <f t="shared" si="54"/>
        <v>-4.9522052031238823</v>
      </c>
      <c r="AH308" s="82"/>
    </row>
    <row r="309" spans="1:34" ht="15" customHeight="1">
      <c r="A309" s="33" t="s">
        <v>290</v>
      </c>
      <c r="B309" s="50">
        <f>'Расчет субсидий'!AT309</f>
        <v>7.636363636363626</v>
      </c>
      <c r="C309" s="52">
        <f>'Расчет субсидий'!D309-1</f>
        <v>0.2120157384987893</v>
      </c>
      <c r="D309" s="52">
        <f>C309*'Расчет субсидий'!E309</f>
        <v>1.0600786924939465</v>
      </c>
      <c r="E309" s="53">
        <f t="shared" si="59"/>
        <v>11.535285776910278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2">
        <f>'Расчет субсидий'!P309-1</f>
        <v>0.1351791530944626</v>
      </c>
      <c r="M309" s="52">
        <f>L309*'Расчет субсидий'!Q309</f>
        <v>2.703583061889252</v>
      </c>
      <c r="N309" s="53">
        <f t="shared" si="60"/>
        <v>29.419139787761296</v>
      </c>
      <c r="O309" s="27" t="s">
        <v>365</v>
      </c>
      <c r="P309" s="27" t="s">
        <v>365</v>
      </c>
      <c r="Q309" s="27" t="s">
        <v>365</v>
      </c>
      <c r="R309" s="58" t="s">
        <v>380</v>
      </c>
      <c r="S309" s="58" t="s">
        <v>380</v>
      </c>
      <c r="T309" s="59" t="s">
        <v>380</v>
      </c>
      <c r="U309" s="52">
        <f>'Расчет субсидий'!AB309-1</f>
        <v>-0.15309446254071657</v>
      </c>
      <c r="V309" s="52">
        <f>U309*'Расчет субсидий'!AC309</f>
        <v>-3.0618892508143314</v>
      </c>
      <c r="W309" s="53">
        <f t="shared" si="53"/>
        <v>-33.318061928307955</v>
      </c>
      <c r="X309" s="27" t="s">
        <v>365</v>
      </c>
      <c r="Y309" s="27" t="s">
        <v>365</v>
      </c>
      <c r="Z309" s="27" t="s">
        <v>365</v>
      </c>
      <c r="AA309" s="27" t="s">
        <v>365</v>
      </c>
      <c r="AB309" s="27" t="s">
        <v>365</v>
      </c>
      <c r="AC309" s="27" t="s">
        <v>365</v>
      </c>
      <c r="AD309" s="27" t="s">
        <v>365</v>
      </c>
      <c r="AE309" s="27" t="s">
        <v>365</v>
      </c>
      <c r="AF309" s="27" t="s">
        <v>365</v>
      </c>
      <c r="AG309" s="52">
        <f t="shared" si="54"/>
        <v>0.70177250356886711</v>
      </c>
      <c r="AH309" s="82"/>
    </row>
    <row r="310" spans="1:34" ht="15" customHeight="1">
      <c r="A310" s="33" t="s">
        <v>291</v>
      </c>
      <c r="B310" s="50">
        <f>'Расчет субсидий'!AT310</f>
        <v>-15.872727272727275</v>
      </c>
      <c r="C310" s="52">
        <f>'Расчет субсидий'!D310-1</f>
        <v>0.2726756700167503</v>
      </c>
      <c r="D310" s="52">
        <f>C310*'Расчет субсидий'!E310</f>
        <v>1.3633783500837515</v>
      </c>
      <c r="E310" s="53">
        <f t="shared" si="59"/>
        <v>21.791349009752704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2">
        <f>'Расчет субсидий'!P310-1</f>
        <v>-0.31938250428816461</v>
      </c>
      <c r="M310" s="52">
        <f>L310*'Расчет субсидий'!Q310</f>
        <v>-6.3876500857632923</v>
      </c>
      <c r="N310" s="53">
        <f t="shared" si="60"/>
        <v>-102.09602665503232</v>
      </c>
      <c r="O310" s="27" t="s">
        <v>365</v>
      </c>
      <c r="P310" s="27" t="s">
        <v>365</v>
      </c>
      <c r="Q310" s="27" t="s">
        <v>365</v>
      </c>
      <c r="R310" s="58" t="s">
        <v>380</v>
      </c>
      <c r="S310" s="58" t="s">
        <v>380</v>
      </c>
      <c r="T310" s="59" t="s">
        <v>380</v>
      </c>
      <c r="U310" s="52">
        <f>'Расчет субсидий'!AB310-1</f>
        <v>0.20155963302752289</v>
      </c>
      <c r="V310" s="52">
        <f>U310*'Расчет субсидий'!AC310</f>
        <v>4.0311926605504578</v>
      </c>
      <c r="W310" s="53">
        <f t="shared" si="53"/>
        <v>64.43195037255235</v>
      </c>
      <c r="X310" s="27" t="s">
        <v>365</v>
      </c>
      <c r="Y310" s="27" t="s">
        <v>365</v>
      </c>
      <c r="Z310" s="27" t="s">
        <v>365</v>
      </c>
      <c r="AA310" s="27" t="s">
        <v>365</v>
      </c>
      <c r="AB310" s="27" t="s">
        <v>365</v>
      </c>
      <c r="AC310" s="27" t="s">
        <v>365</v>
      </c>
      <c r="AD310" s="27" t="s">
        <v>365</v>
      </c>
      <c r="AE310" s="27" t="s">
        <v>365</v>
      </c>
      <c r="AF310" s="27" t="s">
        <v>365</v>
      </c>
      <c r="AG310" s="52">
        <f t="shared" si="54"/>
        <v>-0.99307907512908322</v>
      </c>
      <c r="AH310" s="82"/>
    </row>
    <row r="311" spans="1:34" ht="15" customHeight="1">
      <c r="A311" s="33" t="s">
        <v>292</v>
      </c>
      <c r="B311" s="50">
        <f>'Расчет субсидий'!AT311</f>
        <v>2.5727272727272705</v>
      </c>
      <c r="C311" s="52">
        <f>'Расчет субсидий'!D311-1</f>
        <v>-0.11414448198275695</v>
      </c>
      <c r="D311" s="52">
        <f>C311*'Расчет субсидий'!E311</f>
        <v>-0.57072240991378476</v>
      </c>
      <c r="E311" s="53">
        <f t="shared" si="59"/>
        <v>-0.42307840040869021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2">
        <f>'Расчет субсидий'!P311-1</f>
        <v>0.14849199888716025</v>
      </c>
      <c r="M311" s="52">
        <f>L311*'Расчет субсидий'!Q311</f>
        <v>2.969839977743205</v>
      </c>
      <c r="N311" s="53">
        <f t="shared" si="60"/>
        <v>2.2015521476424635</v>
      </c>
      <c r="O311" s="27" t="s">
        <v>365</v>
      </c>
      <c r="P311" s="27" t="s">
        <v>365</v>
      </c>
      <c r="Q311" s="27" t="s">
        <v>365</v>
      </c>
      <c r="R311" s="58" t="s">
        <v>380</v>
      </c>
      <c r="S311" s="58" t="s">
        <v>380</v>
      </c>
      <c r="T311" s="59" t="s">
        <v>380</v>
      </c>
      <c r="U311" s="52">
        <f>'Расчет субсидий'!AB311-1</f>
        <v>5.3571428571428603E-2</v>
      </c>
      <c r="V311" s="52">
        <f>U311*'Расчет субсидий'!AC311</f>
        <v>1.0714285714285721</v>
      </c>
      <c r="W311" s="53">
        <f t="shared" si="53"/>
        <v>0.79425352549349704</v>
      </c>
      <c r="X311" s="27" t="s">
        <v>365</v>
      </c>
      <c r="Y311" s="27" t="s">
        <v>365</v>
      </c>
      <c r="Z311" s="27" t="s">
        <v>365</v>
      </c>
      <c r="AA311" s="27" t="s">
        <v>365</v>
      </c>
      <c r="AB311" s="27" t="s">
        <v>365</v>
      </c>
      <c r="AC311" s="27" t="s">
        <v>365</v>
      </c>
      <c r="AD311" s="27" t="s">
        <v>365</v>
      </c>
      <c r="AE311" s="27" t="s">
        <v>365</v>
      </c>
      <c r="AF311" s="27" t="s">
        <v>365</v>
      </c>
      <c r="AG311" s="52">
        <f t="shared" si="54"/>
        <v>3.4705461392579924</v>
      </c>
      <c r="AH311" s="82"/>
    </row>
    <row r="312" spans="1:34" ht="15" customHeight="1">
      <c r="A312" s="33" t="s">
        <v>293</v>
      </c>
      <c r="B312" s="50">
        <f>'Расчет субсидий'!AT312</f>
        <v>-52.74545454545455</v>
      </c>
      <c r="C312" s="52">
        <f>'Расчет субсидий'!D312-1</f>
        <v>-0.16349373979928961</v>
      </c>
      <c r="D312" s="52">
        <f>C312*'Расчет субсидий'!E312</f>
        <v>-0.81746869899644803</v>
      </c>
      <c r="E312" s="53">
        <f t="shared" si="59"/>
        <v>-7.5347049132389801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2">
        <f>'Расчет субсидий'!P312-1</f>
        <v>-0.20873742681279084</v>
      </c>
      <c r="M312" s="52">
        <f>L312*'Расчет субсидий'!Q312</f>
        <v>-4.1747485362558168</v>
      </c>
      <c r="N312" s="53">
        <f t="shared" si="60"/>
        <v>-38.479147086952402</v>
      </c>
      <c r="O312" s="27" t="s">
        <v>365</v>
      </c>
      <c r="P312" s="27" t="s">
        <v>365</v>
      </c>
      <c r="Q312" s="27" t="s">
        <v>365</v>
      </c>
      <c r="R312" s="58" t="s">
        <v>380</v>
      </c>
      <c r="S312" s="58" t="s">
        <v>380</v>
      </c>
      <c r="T312" s="59" t="s">
        <v>380</v>
      </c>
      <c r="U312" s="52">
        <f>'Расчет субсидий'!AB312-1</f>
        <v>-3.6516853932584303E-2</v>
      </c>
      <c r="V312" s="52">
        <f>U312*'Расчет субсидий'!AC312</f>
        <v>-0.73033707865168607</v>
      </c>
      <c r="W312" s="53">
        <f t="shared" si="53"/>
        <v>-6.7316025452631703</v>
      </c>
      <c r="X312" s="27" t="s">
        <v>365</v>
      </c>
      <c r="Y312" s="27" t="s">
        <v>365</v>
      </c>
      <c r="Z312" s="27" t="s">
        <v>365</v>
      </c>
      <c r="AA312" s="27" t="s">
        <v>365</v>
      </c>
      <c r="AB312" s="27" t="s">
        <v>365</v>
      </c>
      <c r="AC312" s="27" t="s">
        <v>365</v>
      </c>
      <c r="AD312" s="27" t="s">
        <v>365</v>
      </c>
      <c r="AE312" s="27" t="s">
        <v>365</v>
      </c>
      <c r="AF312" s="27" t="s">
        <v>365</v>
      </c>
      <c r="AG312" s="52">
        <f t="shared" si="54"/>
        <v>-5.7225543139039505</v>
      </c>
      <c r="AH312" s="82"/>
    </row>
    <row r="313" spans="1:34" ht="15" customHeight="1">
      <c r="A313" s="33" t="s">
        <v>294</v>
      </c>
      <c r="B313" s="50">
        <f>'Расчет субсидий'!AT313</f>
        <v>1.7545454545454504</v>
      </c>
      <c r="C313" s="52">
        <f>'Расчет субсидий'!D313-1</f>
        <v>9.0032141225608653E-2</v>
      </c>
      <c r="D313" s="52">
        <f>C313*'Расчет субсидий'!E313</f>
        <v>0.45016070612804326</v>
      </c>
      <c r="E313" s="53">
        <f t="shared" si="59"/>
        <v>4.1026476379535213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2">
        <f>'Расчет субсидий'!P313-1</f>
        <v>1.5963944231498273E-2</v>
      </c>
      <c r="M313" s="52">
        <f>L313*'Расчет субсидий'!Q313</f>
        <v>0.31927888462996545</v>
      </c>
      <c r="N313" s="53">
        <f t="shared" si="60"/>
        <v>2.9098247449056096</v>
      </c>
      <c r="O313" s="27" t="s">
        <v>365</v>
      </c>
      <c r="P313" s="27" t="s">
        <v>365</v>
      </c>
      <c r="Q313" s="27" t="s">
        <v>365</v>
      </c>
      <c r="R313" s="58" t="s">
        <v>380</v>
      </c>
      <c r="S313" s="58" t="s">
        <v>380</v>
      </c>
      <c r="T313" s="59" t="s">
        <v>380</v>
      </c>
      <c r="U313" s="52">
        <f>'Расчет субсидий'!AB313-1</f>
        <v>-2.8846153846153855E-2</v>
      </c>
      <c r="V313" s="52">
        <f>U313*'Расчет субсидий'!AC313</f>
        <v>-0.57692307692307709</v>
      </c>
      <c r="W313" s="53">
        <f t="shared" ref="W313:W376" si="61">$B313*V313/$AG313</f>
        <v>-5.2579269283136796</v>
      </c>
      <c r="X313" s="27" t="s">
        <v>365</v>
      </c>
      <c r="Y313" s="27" t="s">
        <v>365</v>
      </c>
      <c r="Z313" s="27" t="s">
        <v>365</v>
      </c>
      <c r="AA313" s="27" t="s">
        <v>365</v>
      </c>
      <c r="AB313" s="27" t="s">
        <v>365</v>
      </c>
      <c r="AC313" s="27" t="s">
        <v>365</v>
      </c>
      <c r="AD313" s="27" t="s">
        <v>365</v>
      </c>
      <c r="AE313" s="27" t="s">
        <v>365</v>
      </c>
      <c r="AF313" s="27" t="s">
        <v>365</v>
      </c>
      <c r="AG313" s="52">
        <f t="shared" si="54"/>
        <v>0.19251651383493162</v>
      </c>
      <c r="AH313" s="82"/>
    </row>
    <row r="314" spans="1:34" ht="15" customHeight="1">
      <c r="A314" s="33" t="s">
        <v>295</v>
      </c>
      <c r="B314" s="50">
        <f>'Расчет субсидий'!AT314</f>
        <v>141.07272727272721</v>
      </c>
      <c r="C314" s="52">
        <f>'Расчет субсидий'!D314-1</f>
        <v>-0.16924207775236855</v>
      </c>
      <c r="D314" s="52">
        <f>C314*'Расчет субсидий'!E314</f>
        <v>-0.84621038876184274</v>
      </c>
      <c r="E314" s="53">
        <f t="shared" si="59"/>
        <v>-20.691662461530679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2">
        <f>'Расчет субсидий'!P314-1</f>
        <v>0.21449838076207528</v>
      </c>
      <c r="M314" s="52">
        <f>L314*'Расчет субсидий'!Q314</f>
        <v>4.2899676152415056</v>
      </c>
      <c r="N314" s="53">
        <f t="shared" si="60"/>
        <v>104.8989270804821</v>
      </c>
      <c r="O314" s="27" t="s">
        <v>365</v>
      </c>
      <c r="P314" s="27" t="s">
        <v>365</v>
      </c>
      <c r="Q314" s="27" t="s">
        <v>365</v>
      </c>
      <c r="R314" s="58" t="s">
        <v>380</v>
      </c>
      <c r="S314" s="58" t="s">
        <v>380</v>
      </c>
      <c r="T314" s="59" t="s">
        <v>380</v>
      </c>
      <c r="U314" s="52">
        <f>'Расчет субсидий'!AB314-1</f>
        <v>0.11627906976744184</v>
      </c>
      <c r="V314" s="52">
        <f>U314*'Расчет субсидий'!AC314</f>
        <v>2.3255813953488369</v>
      </c>
      <c r="W314" s="53">
        <f t="shared" si="61"/>
        <v>56.865462653775801</v>
      </c>
      <c r="X314" s="27" t="s">
        <v>365</v>
      </c>
      <c r="Y314" s="27" t="s">
        <v>365</v>
      </c>
      <c r="Z314" s="27" t="s">
        <v>365</v>
      </c>
      <c r="AA314" s="27" t="s">
        <v>365</v>
      </c>
      <c r="AB314" s="27" t="s">
        <v>365</v>
      </c>
      <c r="AC314" s="27" t="s">
        <v>365</v>
      </c>
      <c r="AD314" s="27" t="s">
        <v>365</v>
      </c>
      <c r="AE314" s="27" t="s">
        <v>365</v>
      </c>
      <c r="AF314" s="27" t="s">
        <v>365</v>
      </c>
      <c r="AG314" s="52">
        <f t="shared" ref="AG314:AG377" si="62">D314+M314+V314</f>
        <v>5.7693386218284992</v>
      </c>
      <c r="AH314" s="82"/>
    </row>
    <row r="315" spans="1:34" ht="15" customHeight="1">
      <c r="A315" s="32" t="s">
        <v>296</v>
      </c>
      <c r="B315" s="54"/>
      <c r="C315" s="55"/>
      <c r="D315" s="55"/>
      <c r="E315" s="56"/>
      <c r="F315" s="55"/>
      <c r="G315" s="55"/>
      <c r="H315" s="56"/>
      <c r="I315" s="56"/>
      <c r="J315" s="56"/>
      <c r="K315" s="56"/>
      <c r="L315" s="55"/>
      <c r="M315" s="55"/>
      <c r="N315" s="56"/>
      <c r="O315" s="55"/>
      <c r="P315" s="55"/>
      <c r="Q315" s="56"/>
      <c r="R315" s="56"/>
      <c r="S315" s="56"/>
      <c r="T315" s="56"/>
      <c r="U315" s="56"/>
      <c r="V315" s="56"/>
      <c r="W315" s="56"/>
      <c r="X315" s="27"/>
      <c r="Y315" s="27"/>
      <c r="Z315" s="27"/>
      <c r="AA315" s="27"/>
      <c r="AB315" s="27"/>
      <c r="AC315" s="27"/>
      <c r="AD315" s="27"/>
      <c r="AE315" s="27"/>
      <c r="AF315" s="27"/>
      <c r="AG315" s="56"/>
      <c r="AH315" s="82"/>
    </row>
    <row r="316" spans="1:34" ht="15" customHeight="1">
      <c r="A316" s="33" t="s">
        <v>297</v>
      </c>
      <c r="B316" s="50">
        <f>'Расчет субсидий'!AT316</f>
        <v>-4.3545454545454518</v>
      </c>
      <c r="C316" s="52">
        <f>'Расчет субсидий'!D316-1</f>
        <v>0.12174948113783413</v>
      </c>
      <c r="D316" s="52">
        <f>C316*'Расчет субсидий'!E316</f>
        <v>0.60874740568917063</v>
      </c>
      <c r="E316" s="53">
        <f t="shared" ref="E316:E330" si="63">$B316*D316/$AG316</f>
        <v>0.39915561598757343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2">
        <f>'Расчет субсидий'!P316-1</f>
        <v>-0.17730541725179794</v>
      </c>
      <c r="M316" s="52">
        <f>L316*'Расчет субсидий'!Q316</f>
        <v>-3.5461083450359587</v>
      </c>
      <c r="N316" s="53">
        <f t="shared" ref="N316:N330" si="64">$B316*M316/$AG316</f>
        <v>-2.3251829044249561</v>
      </c>
      <c r="O316" s="27" t="s">
        <v>365</v>
      </c>
      <c r="P316" s="27" t="s">
        <v>365</v>
      </c>
      <c r="Q316" s="27" t="s">
        <v>365</v>
      </c>
      <c r="R316" s="58" t="s">
        <v>380</v>
      </c>
      <c r="S316" s="58" t="s">
        <v>380</v>
      </c>
      <c r="T316" s="59" t="s">
        <v>380</v>
      </c>
      <c r="U316" s="52">
        <f>'Расчет субсидий'!AB316-1</f>
        <v>-0.18518518518518523</v>
      </c>
      <c r="V316" s="52">
        <f>U316*'Расчет субсидий'!AC316</f>
        <v>-3.7037037037037046</v>
      </c>
      <c r="W316" s="53">
        <f t="shared" si="61"/>
        <v>-2.428518166108069</v>
      </c>
      <c r="X316" s="27" t="s">
        <v>365</v>
      </c>
      <c r="Y316" s="27" t="s">
        <v>365</v>
      </c>
      <c r="Z316" s="27" t="s">
        <v>365</v>
      </c>
      <c r="AA316" s="27" t="s">
        <v>365</v>
      </c>
      <c r="AB316" s="27" t="s">
        <v>365</v>
      </c>
      <c r="AC316" s="27" t="s">
        <v>365</v>
      </c>
      <c r="AD316" s="27" t="s">
        <v>365</v>
      </c>
      <c r="AE316" s="27" t="s">
        <v>365</v>
      </c>
      <c r="AF316" s="27" t="s">
        <v>365</v>
      </c>
      <c r="AG316" s="52">
        <f t="shared" si="62"/>
        <v>-6.6410646430504929</v>
      </c>
      <c r="AH316" s="82"/>
    </row>
    <row r="317" spans="1:34" ht="15" customHeight="1">
      <c r="A317" s="33" t="s">
        <v>298</v>
      </c>
      <c r="B317" s="50">
        <f>'Расчет субсидий'!AT317</f>
        <v>0.31818181818182012</v>
      </c>
      <c r="C317" s="52">
        <f>'Расчет субсидий'!D317-1</f>
        <v>0.20494476768698866</v>
      </c>
      <c r="D317" s="52">
        <f>C317*'Расчет субсидий'!E317</f>
        <v>1.0247238384349433</v>
      </c>
      <c r="E317" s="53">
        <f t="shared" si="63"/>
        <v>0.69719054205102837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2">
        <f>'Расчет субсидий'!P317-1</f>
        <v>-0.24494993992791358</v>
      </c>
      <c r="M317" s="52">
        <f>L317*'Расчет субсидий'!Q317</f>
        <v>-4.8989987985582717</v>
      </c>
      <c r="N317" s="53">
        <f t="shared" si="64"/>
        <v>-3.3331279118974262</v>
      </c>
      <c r="O317" s="27" t="s">
        <v>365</v>
      </c>
      <c r="P317" s="27" t="s">
        <v>365</v>
      </c>
      <c r="Q317" s="27" t="s">
        <v>365</v>
      </c>
      <c r="R317" s="58" t="s">
        <v>380</v>
      </c>
      <c r="S317" s="58" t="s">
        <v>380</v>
      </c>
      <c r="T317" s="59" t="s">
        <v>380</v>
      </c>
      <c r="U317" s="52">
        <f>'Расчет субсидий'!AB317-1</f>
        <v>0.21709677419354834</v>
      </c>
      <c r="V317" s="52">
        <f>U317*'Расчет субсидий'!AC317</f>
        <v>4.3419354838709667</v>
      </c>
      <c r="W317" s="53">
        <f t="shared" si="61"/>
        <v>2.9541191880282178</v>
      </c>
      <c r="X317" s="27" t="s">
        <v>365</v>
      </c>
      <c r="Y317" s="27" t="s">
        <v>365</v>
      </c>
      <c r="Z317" s="27" t="s">
        <v>365</v>
      </c>
      <c r="AA317" s="27" t="s">
        <v>365</v>
      </c>
      <c r="AB317" s="27" t="s">
        <v>365</v>
      </c>
      <c r="AC317" s="27" t="s">
        <v>365</v>
      </c>
      <c r="AD317" s="27" t="s">
        <v>365</v>
      </c>
      <c r="AE317" s="27" t="s">
        <v>365</v>
      </c>
      <c r="AF317" s="27" t="s">
        <v>365</v>
      </c>
      <c r="AG317" s="52">
        <f t="shared" si="62"/>
        <v>0.46766052374763856</v>
      </c>
      <c r="AH317" s="82"/>
    </row>
    <row r="318" spans="1:34" ht="15" customHeight="1">
      <c r="A318" s="33" t="s">
        <v>299</v>
      </c>
      <c r="B318" s="50">
        <f>'Расчет субсидий'!AT318</f>
        <v>-21.618181818181824</v>
      </c>
      <c r="C318" s="52">
        <f>'Расчет субсидий'!D318-1</f>
        <v>-7.6540392514833466E-2</v>
      </c>
      <c r="D318" s="52">
        <f>C318*'Расчет субсидий'!E318</f>
        <v>-0.38270196257416733</v>
      </c>
      <c r="E318" s="53">
        <f t="shared" si="63"/>
        <v>-2.63439521678495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2">
        <f>'Расчет субсидий'!P318-1</f>
        <v>-0.13788994800693244</v>
      </c>
      <c r="M318" s="52">
        <f>L318*'Расчет субсидий'!Q318</f>
        <v>-2.7577989601386488</v>
      </c>
      <c r="N318" s="53">
        <f t="shared" si="64"/>
        <v>-18.983786601396876</v>
      </c>
      <c r="O318" s="27" t="s">
        <v>365</v>
      </c>
      <c r="P318" s="27" t="s">
        <v>365</v>
      </c>
      <c r="Q318" s="27" t="s">
        <v>365</v>
      </c>
      <c r="R318" s="58" t="s">
        <v>380</v>
      </c>
      <c r="S318" s="58" t="s">
        <v>380</v>
      </c>
      <c r="T318" s="59" t="s">
        <v>380</v>
      </c>
      <c r="U318" s="52">
        <f>'Расчет субсидий'!AB318-1</f>
        <v>0</v>
      </c>
      <c r="V318" s="52">
        <f>U318*'Расчет субсидий'!AC318</f>
        <v>0</v>
      </c>
      <c r="W318" s="53">
        <f t="shared" si="61"/>
        <v>0</v>
      </c>
      <c r="X318" s="27" t="s">
        <v>365</v>
      </c>
      <c r="Y318" s="27" t="s">
        <v>365</v>
      </c>
      <c r="Z318" s="27" t="s">
        <v>365</v>
      </c>
      <c r="AA318" s="27" t="s">
        <v>365</v>
      </c>
      <c r="AB318" s="27" t="s">
        <v>365</v>
      </c>
      <c r="AC318" s="27" t="s">
        <v>365</v>
      </c>
      <c r="AD318" s="27" t="s">
        <v>365</v>
      </c>
      <c r="AE318" s="27" t="s">
        <v>365</v>
      </c>
      <c r="AF318" s="27" t="s">
        <v>365</v>
      </c>
      <c r="AG318" s="52">
        <f t="shared" si="62"/>
        <v>-3.1405009227128162</v>
      </c>
      <c r="AH318" s="82"/>
    </row>
    <row r="319" spans="1:34" ht="15" customHeight="1">
      <c r="A319" s="33" t="s">
        <v>300</v>
      </c>
      <c r="B319" s="50">
        <f>'Расчет субсидий'!AT319</f>
        <v>65.345454545454515</v>
      </c>
      <c r="C319" s="52">
        <f>'Расчет субсидий'!D319-1</f>
        <v>-3.2597765363128417E-2</v>
      </c>
      <c r="D319" s="52">
        <f>C319*'Расчет субсидий'!E319</f>
        <v>-0.16298882681564208</v>
      </c>
      <c r="E319" s="53">
        <f t="shared" si="63"/>
        <v>-1.8246631123524328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2">
        <f>'Расчет субсидий'!P319-1</f>
        <v>0.30000000000000004</v>
      </c>
      <c r="M319" s="52">
        <f>L319*'Расчет субсидий'!Q319</f>
        <v>6.0000000000000009</v>
      </c>
      <c r="N319" s="53">
        <f t="shared" si="64"/>
        <v>67.170117657806955</v>
      </c>
      <c r="O319" s="27" t="s">
        <v>365</v>
      </c>
      <c r="P319" s="27" t="s">
        <v>365</v>
      </c>
      <c r="Q319" s="27" t="s">
        <v>365</v>
      </c>
      <c r="R319" s="58" t="s">
        <v>380</v>
      </c>
      <c r="S319" s="58" t="s">
        <v>380</v>
      </c>
      <c r="T319" s="59" t="s">
        <v>380</v>
      </c>
      <c r="U319" s="52">
        <f>'Расчет субсидий'!AB319-1</f>
        <v>0</v>
      </c>
      <c r="V319" s="52">
        <f>U319*'Расчет субсидий'!AC319</f>
        <v>0</v>
      </c>
      <c r="W319" s="53">
        <f t="shared" si="61"/>
        <v>0</v>
      </c>
      <c r="X319" s="27" t="s">
        <v>365</v>
      </c>
      <c r="Y319" s="27" t="s">
        <v>365</v>
      </c>
      <c r="Z319" s="27" t="s">
        <v>365</v>
      </c>
      <c r="AA319" s="27" t="s">
        <v>365</v>
      </c>
      <c r="AB319" s="27" t="s">
        <v>365</v>
      </c>
      <c r="AC319" s="27" t="s">
        <v>365</v>
      </c>
      <c r="AD319" s="27" t="s">
        <v>365</v>
      </c>
      <c r="AE319" s="27" t="s">
        <v>365</v>
      </c>
      <c r="AF319" s="27" t="s">
        <v>365</v>
      </c>
      <c r="AG319" s="52">
        <f t="shared" si="62"/>
        <v>5.8370111731843588</v>
      </c>
      <c r="AH319" s="82"/>
    </row>
    <row r="320" spans="1:34" ht="15" customHeight="1">
      <c r="A320" s="33" t="s">
        <v>301</v>
      </c>
      <c r="B320" s="50">
        <f>'Расчет субсидий'!AT320</f>
        <v>-86.490909090909042</v>
      </c>
      <c r="C320" s="52">
        <f>'Расчет субсидий'!D320-1</f>
        <v>-1</v>
      </c>
      <c r="D320" s="52">
        <f>C320*'Расчет субсидий'!E320</f>
        <v>0</v>
      </c>
      <c r="E320" s="53">
        <f t="shared" si="63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2">
        <f>'Расчет субсидий'!P320-1</f>
        <v>-0.50420499342969771</v>
      </c>
      <c r="M320" s="52">
        <f>L320*'Расчет субсидий'!Q320</f>
        <v>-10.084099868593954</v>
      </c>
      <c r="N320" s="53">
        <f t="shared" si="64"/>
        <v>-86.490909090909042</v>
      </c>
      <c r="O320" s="27" t="s">
        <v>365</v>
      </c>
      <c r="P320" s="27" t="s">
        <v>365</v>
      </c>
      <c r="Q320" s="27" t="s">
        <v>365</v>
      </c>
      <c r="R320" s="58" t="s">
        <v>380</v>
      </c>
      <c r="S320" s="58" t="s">
        <v>380</v>
      </c>
      <c r="T320" s="59" t="s">
        <v>380</v>
      </c>
      <c r="U320" s="52">
        <f>'Расчет субсидий'!AB320-1</f>
        <v>0</v>
      </c>
      <c r="V320" s="52">
        <f>U320*'Расчет субсидий'!AC320</f>
        <v>0</v>
      </c>
      <c r="W320" s="53">
        <f t="shared" si="61"/>
        <v>0</v>
      </c>
      <c r="X320" s="27" t="s">
        <v>365</v>
      </c>
      <c r="Y320" s="27" t="s">
        <v>365</v>
      </c>
      <c r="Z320" s="27" t="s">
        <v>365</v>
      </c>
      <c r="AA320" s="27" t="s">
        <v>365</v>
      </c>
      <c r="AB320" s="27" t="s">
        <v>365</v>
      </c>
      <c r="AC320" s="27" t="s">
        <v>365</v>
      </c>
      <c r="AD320" s="27" t="s">
        <v>365</v>
      </c>
      <c r="AE320" s="27" t="s">
        <v>365</v>
      </c>
      <c r="AF320" s="27" t="s">
        <v>365</v>
      </c>
      <c r="AG320" s="52">
        <f t="shared" si="62"/>
        <v>-10.084099868593954</v>
      </c>
      <c r="AH320" s="82"/>
    </row>
    <row r="321" spans="1:34" ht="15" customHeight="1">
      <c r="A321" s="33" t="s">
        <v>302</v>
      </c>
      <c r="B321" s="50">
        <f>'Расчет субсидий'!AT321</f>
        <v>23.118181818181824</v>
      </c>
      <c r="C321" s="52">
        <f>'Расчет субсидий'!D321-1</f>
        <v>0.13864600299956464</v>
      </c>
      <c r="D321" s="52">
        <f>C321*'Расчет субсидий'!E321</f>
        <v>0.69323001499782322</v>
      </c>
      <c r="E321" s="53">
        <f t="shared" si="63"/>
        <v>3.6341326271566716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2">
        <f>'Расчет субсидий'!P321-1</f>
        <v>0.20452585927891764</v>
      </c>
      <c r="M321" s="52">
        <f>L321*'Расчет субсидий'!Q321</f>
        <v>4.0905171855783529</v>
      </c>
      <c r="N321" s="53">
        <f t="shared" si="64"/>
        <v>21.443794475780237</v>
      </c>
      <c r="O321" s="27" t="s">
        <v>365</v>
      </c>
      <c r="P321" s="27" t="s">
        <v>365</v>
      </c>
      <c r="Q321" s="27" t="s">
        <v>365</v>
      </c>
      <c r="R321" s="58" t="s">
        <v>380</v>
      </c>
      <c r="S321" s="58" t="s">
        <v>380</v>
      </c>
      <c r="T321" s="59" t="s">
        <v>380</v>
      </c>
      <c r="U321" s="52">
        <f>'Расчет субсидий'!AB321-1</f>
        <v>-1.8691588785046731E-2</v>
      </c>
      <c r="V321" s="52">
        <f>U321*'Расчет субсидий'!AC321</f>
        <v>-0.37383177570093462</v>
      </c>
      <c r="W321" s="53">
        <f t="shared" si="61"/>
        <v>-1.9597452847550851</v>
      </c>
      <c r="X321" s="27" t="s">
        <v>365</v>
      </c>
      <c r="Y321" s="27" t="s">
        <v>365</v>
      </c>
      <c r="Z321" s="27" t="s">
        <v>365</v>
      </c>
      <c r="AA321" s="27" t="s">
        <v>365</v>
      </c>
      <c r="AB321" s="27" t="s">
        <v>365</v>
      </c>
      <c r="AC321" s="27" t="s">
        <v>365</v>
      </c>
      <c r="AD321" s="27" t="s">
        <v>365</v>
      </c>
      <c r="AE321" s="27" t="s">
        <v>365</v>
      </c>
      <c r="AF321" s="27" t="s">
        <v>365</v>
      </c>
      <c r="AG321" s="52">
        <f t="shared" si="62"/>
        <v>4.4099154248752415</v>
      </c>
      <c r="AH321" s="82"/>
    </row>
    <row r="322" spans="1:34" ht="15" customHeight="1">
      <c r="A322" s="33" t="s">
        <v>303</v>
      </c>
      <c r="B322" s="50">
        <f>'Расчет субсидий'!AT322</f>
        <v>40.227272727272748</v>
      </c>
      <c r="C322" s="52">
        <f>'Расчет субсидий'!D322-1</f>
        <v>0.12004256526674251</v>
      </c>
      <c r="D322" s="52">
        <f>C322*'Расчет субсидий'!E322</f>
        <v>0.60021282633371253</v>
      </c>
      <c r="E322" s="53">
        <f t="shared" si="63"/>
        <v>5.3285832213917059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2">
        <f>'Расчет субсидий'!P322-1</f>
        <v>-3.3450183722599891E-2</v>
      </c>
      <c r="M322" s="52">
        <f>L322*'Расчет субсидий'!Q322</f>
        <v>-0.66900367445199782</v>
      </c>
      <c r="N322" s="53">
        <f t="shared" si="64"/>
        <v>-5.9392961935010318</v>
      </c>
      <c r="O322" s="27" t="s">
        <v>365</v>
      </c>
      <c r="P322" s="27" t="s">
        <v>365</v>
      </c>
      <c r="Q322" s="27" t="s">
        <v>365</v>
      </c>
      <c r="R322" s="58" t="s">
        <v>380</v>
      </c>
      <c r="S322" s="58" t="s">
        <v>380</v>
      </c>
      <c r="T322" s="59" t="s">
        <v>380</v>
      </c>
      <c r="U322" s="52">
        <f>'Расчет субсидий'!AB322-1</f>
        <v>0.22999999999999998</v>
      </c>
      <c r="V322" s="52">
        <f>U322*'Расчет субсидий'!AC322</f>
        <v>4.5999999999999996</v>
      </c>
      <c r="W322" s="53">
        <f t="shared" si="61"/>
        <v>40.837985699382067</v>
      </c>
      <c r="X322" s="27" t="s">
        <v>365</v>
      </c>
      <c r="Y322" s="27" t="s">
        <v>365</v>
      </c>
      <c r="Z322" s="27" t="s">
        <v>365</v>
      </c>
      <c r="AA322" s="27" t="s">
        <v>365</v>
      </c>
      <c r="AB322" s="27" t="s">
        <v>365</v>
      </c>
      <c r="AC322" s="27" t="s">
        <v>365</v>
      </c>
      <c r="AD322" s="27" t="s">
        <v>365</v>
      </c>
      <c r="AE322" s="27" t="s">
        <v>365</v>
      </c>
      <c r="AF322" s="27" t="s">
        <v>365</v>
      </c>
      <c r="AG322" s="52">
        <f t="shared" si="62"/>
        <v>4.5312091518817148</v>
      </c>
      <c r="AH322" s="82"/>
    </row>
    <row r="323" spans="1:34" ht="15" customHeight="1">
      <c r="A323" s="33" t="s">
        <v>304</v>
      </c>
      <c r="B323" s="50">
        <f>'Расчет субсидий'!AT323</f>
        <v>-76.690909090909059</v>
      </c>
      <c r="C323" s="52">
        <f>'Расчет субсидий'!D323-1</f>
        <v>-1.9199999999999995E-2</v>
      </c>
      <c r="D323" s="52">
        <f>C323*'Расчет субсидий'!E323</f>
        <v>-9.5999999999999974E-2</v>
      </c>
      <c r="E323" s="53">
        <f t="shared" si="63"/>
        <v>-0.53964586765365852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2">
        <f>'Расчет субсидий'!P323-1</f>
        <v>-0.68669011477230657</v>
      </c>
      <c r="M323" s="52">
        <f>L323*'Расчет субсидий'!Q323</f>
        <v>-13.733802295446132</v>
      </c>
      <c r="N323" s="53">
        <f t="shared" si="64"/>
        <v>-77.201975582394127</v>
      </c>
      <c r="O323" s="27" t="s">
        <v>365</v>
      </c>
      <c r="P323" s="27" t="s">
        <v>365</v>
      </c>
      <c r="Q323" s="27" t="s">
        <v>365</v>
      </c>
      <c r="R323" s="58" t="s">
        <v>380</v>
      </c>
      <c r="S323" s="58" t="s">
        <v>380</v>
      </c>
      <c r="T323" s="59" t="s">
        <v>380</v>
      </c>
      <c r="U323" s="52">
        <f>'Расчет субсидий'!AB323-1</f>
        <v>9.3457943925232545E-3</v>
      </c>
      <c r="V323" s="52">
        <f>U323*'Расчет субсидий'!AC323</f>
        <v>0.18691588785046509</v>
      </c>
      <c r="W323" s="53">
        <f t="shared" si="61"/>
        <v>1.0507123591387311</v>
      </c>
      <c r="X323" s="27" t="s">
        <v>365</v>
      </c>
      <c r="Y323" s="27" t="s">
        <v>365</v>
      </c>
      <c r="Z323" s="27" t="s">
        <v>365</v>
      </c>
      <c r="AA323" s="27" t="s">
        <v>365</v>
      </c>
      <c r="AB323" s="27" t="s">
        <v>365</v>
      </c>
      <c r="AC323" s="27" t="s">
        <v>365</v>
      </c>
      <c r="AD323" s="27" t="s">
        <v>365</v>
      </c>
      <c r="AE323" s="27" t="s">
        <v>365</v>
      </c>
      <c r="AF323" s="27" t="s">
        <v>365</v>
      </c>
      <c r="AG323" s="52">
        <f t="shared" si="62"/>
        <v>-13.642886407595668</v>
      </c>
      <c r="AH323" s="82"/>
    </row>
    <row r="324" spans="1:34" ht="15" customHeight="1">
      <c r="A324" s="33" t="s">
        <v>305</v>
      </c>
      <c r="B324" s="50">
        <f>'Расчет субсидий'!AT324</f>
        <v>-1.0818181818181074</v>
      </c>
      <c r="C324" s="52">
        <f>'Расчет субсидий'!D324-1</f>
        <v>-1</v>
      </c>
      <c r="D324" s="52">
        <f>C324*'Расчет субсидий'!E324</f>
        <v>0</v>
      </c>
      <c r="E324" s="53">
        <f t="shared" si="63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2">
        <f>'Расчет субсидий'!P324-1</f>
        <v>-0.2255989352262644</v>
      </c>
      <c r="M324" s="52">
        <f>L324*'Расчет субсидий'!Q324</f>
        <v>-4.5119787045252879</v>
      </c>
      <c r="N324" s="53">
        <f t="shared" si="64"/>
        <v>-59.451293488971849</v>
      </c>
      <c r="O324" s="27" t="s">
        <v>365</v>
      </c>
      <c r="P324" s="27" t="s">
        <v>365</v>
      </c>
      <c r="Q324" s="27" t="s">
        <v>365</v>
      </c>
      <c r="R324" s="58" t="s">
        <v>380</v>
      </c>
      <c r="S324" s="58" t="s">
        <v>380</v>
      </c>
      <c r="T324" s="59" t="s">
        <v>380</v>
      </c>
      <c r="U324" s="52">
        <f>'Расчет субсидий'!AB324-1</f>
        <v>0.22149377593360997</v>
      </c>
      <c r="V324" s="52">
        <f>U324*'Расчет субсидий'!AC324</f>
        <v>4.4298755186721994</v>
      </c>
      <c r="W324" s="53">
        <f t="shared" si="61"/>
        <v>58.369475307153742</v>
      </c>
      <c r="X324" s="27" t="s">
        <v>365</v>
      </c>
      <c r="Y324" s="27" t="s">
        <v>365</v>
      </c>
      <c r="Z324" s="27" t="s">
        <v>365</v>
      </c>
      <c r="AA324" s="27" t="s">
        <v>365</v>
      </c>
      <c r="AB324" s="27" t="s">
        <v>365</v>
      </c>
      <c r="AC324" s="27" t="s">
        <v>365</v>
      </c>
      <c r="AD324" s="27" t="s">
        <v>365</v>
      </c>
      <c r="AE324" s="27" t="s">
        <v>365</v>
      </c>
      <c r="AF324" s="27" t="s">
        <v>365</v>
      </c>
      <c r="AG324" s="52">
        <f t="shared" si="62"/>
        <v>-8.2103185853088512E-2</v>
      </c>
      <c r="AH324" s="82"/>
    </row>
    <row r="325" spans="1:34" ht="15" customHeight="1">
      <c r="A325" s="33" t="s">
        <v>306</v>
      </c>
      <c r="B325" s="50">
        <f>'Расчет субсидий'!AT325</f>
        <v>3.1181818181818244</v>
      </c>
      <c r="C325" s="52">
        <f>'Расчет субсидий'!D325-1</f>
        <v>-1</v>
      </c>
      <c r="D325" s="52">
        <f>C325*'Расчет субсидий'!E325</f>
        <v>0</v>
      </c>
      <c r="E325" s="53">
        <f t="shared" si="63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2">
        <f>'Расчет субсидий'!P325-1</f>
        <v>0.22813644466050875</v>
      </c>
      <c r="M325" s="52">
        <f>L325*'Расчет субсидий'!Q325</f>
        <v>4.5627288932101751</v>
      </c>
      <c r="N325" s="53">
        <f t="shared" si="64"/>
        <v>17.808954835862927</v>
      </c>
      <c r="O325" s="27" t="s">
        <v>365</v>
      </c>
      <c r="P325" s="27" t="s">
        <v>365</v>
      </c>
      <c r="Q325" s="27" t="s">
        <v>365</v>
      </c>
      <c r="R325" s="58" t="s">
        <v>380</v>
      </c>
      <c r="S325" s="58" t="s">
        <v>380</v>
      </c>
      <c r="T325" s="59" t="s">
        <v>380</v>
      </c>
      <c r="U325" s="52">
        <f>'Расчет субсидий'!AB325-1</f>
        <v>-0.18819188191881919</v>
      </c>
      <c r="V325" s="52">
        <f>U325*'Расчет субсидий'!AC325</f>
        <v>-3.7638376383763839</v>
      </c>
      <c r="W325" s="53">
        <f t="shared" si="61"/>
        <v>-14.690773017681101</v>
      </c>
      <c r="X325" s="27" t="s">
        <v>365</v>
      </c>
      <c r="Y325" s="27" t="s">
        <v>365</v>
      </c>
      <c r="Z325" s="27" t="s">
        <v>365</v>
      </c>
      <c r="AA325" s="27" t="s">
        <v>365</v>
      </c>
      <c r="AB325" s="27" t="s">
        <v>365</v>
      </c>
      <c r="AC325" s="27" t="s">
        <v>365</v>
      </c>
      <c r="AD325" s="27" t="s">
        <v>365</v>
      </c>
      <c r="AE325" s="27" t="s">
        <v>365</v>
      </c>
      <c r="AF325" s="27" t="s">
        <v>365</v>
      </c>
      <c r="AG325" s="52">
        <f t="shared" si="62"/>
        <v>0.7988912548337912</v>
      </c>
      <c r="AH325" s="82"/>
    </row>
    <row r="326" spans="1:34" ht="15" customHeight="1">
      <c r="A326" s="33" t="s">
        <v>307</v>
      </c>
      <c r="B326" s="50">
        <f>'Расчет субсидий'!AT326</f>
        <v>-66.145454545454584</v>
      </c>
      <c r="C326" s="52">
        <f>'Расчет субсидий'!D326-1</f>
        <v>4.6349614395886807E-2</v>
      </c>
      <c r="D326" s="52">
        <f>C326*'Расчет субсидий'!E326</f>
        <v>0.23174807197943403</v>
      </c>
      <c r="E326" s="53">
        <f t="shared" si="63"/>
        <v>2.5382132490712932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2">
        <f>'Расчет субсидий'!P326-1</f>
        <v>-0.43120045300113252</v>
      </c>
      <c r="M326" s="52">
        <f>L326*'Расчет субсидий'!Q326</f>
        <v>-8.6240090600226509</v>
      </c>
      <c r="N326" s="53">
        <f t="shared" si="64"/>
        <v>-94.454179787967789</v>
      </c>
      <c r="O326" s="27" t="s">
        <v>365</v>
      </c>
      <c r="P326" s="27" t="s">
        <v>365</v>
      </c>
      <c r="Q326" s="27" t="s">
        <v>365</v>
      </c>
      <c r="R326" s="58" t="s">
        <v>380</v>
      </c>
      <c r="S326" s="58" t="s">
        <v>380</v>
      </c>
      <c r="T326" s="59" t="s">
        <v>380</v>
      </c>
      <c r="U326" s="52">
        <f>'Расчет субсидий'!AB326-1</f>
        <v>0.11764705882352944</v>
      </c>
      <c r="V326" s="52">
        <f>U326*'Расчет субсидий'!AC326</f>
        <v>2.3529411764705888</v>
      </c>
      <c r="W326" s="53">
        <f t="shared" si="61"/>
        <v>25.770511993441911</v>
      </c>
      <c r="X326" s="27" t="s">
        <v>365</v>
      </c>
      <c r="Y326" s="27" t="s">
        <v>365</v>
      </c>
      <c r="Z326" s="27" t="s">
        <v>365</v>
      </c>
      <c r="AA326" s="27" t="s">
        <v>365</v>
      </c>
      <c r="AB326" s="27" t="s">
        <v>365</v>
      </c>
      <c r="AC326" s="27" t="s">
        <v>365</v>
      </c>
      <c r="AD326" s="27" t="s">
        <v>365</v>
      </c>
      <c r="AE326" s="27" t="s">
        <v>365</v>
      </c>
      <c r="AF326" s="27" t="s">
        <v>365</v>
      </c>
      <c r="AG326" s="52">
        <f t="shared" si="62"/>
        <v>-6.0393198115726285</v>
      </c>
      <c r="AH326" s="82"/>
    </row>
    <row r="327" spans="1:34" ht="15" customHeight="1">
      <c r="A327" s="33" t="s">
        <v>308</v>
      </c>
      <c r="B327" s="50">
        <f>'Расчет субсидий'!AT327</f>
        <v>-34.890909090909076</v>
      </c>
      <c r="C327" s="52">
        <f>'Расчет субсидий'!D327-1</f>
        <v>-0.10065557236510336</v>
      </c>
      <c r="D327" s="52">
        <f>C327*'Расчет субсидий'!E327</f>
        <v>-0.50327786182551681</v>
      </c>
      <c r="E327" s="53">
        <f t="shared" si="63"/>
        <v>-7.3180191727730106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2">
        <f>'Расчет субсидий'!P327-1</f>
        <v>-0.10314604668327343</v>
      </c>
      <c r="M327" s="52">
        <f>L327*'Расчет субсидий'!Q327</f>
        <v>-2.0629209336654686</v>
      </c>
      <c r="N327" s="53">
        <f t="shared" si="64"/>
        <v>-29.996342159219704</v>
      </c>
      <c r="O327" s="27" t="s">
        <v>365</v>
      </c>
      <c r="P327" s="27" t="s">
        <v>365</v>
      </c>
      <c r="Q327" s="27" t="s">
        <v>365</v>
      </c>
      <c r="R327" s="58" t="s">
        <v>380</v>
      </c>
      <c r="S327" s="58" t="s">
        <v>380</v>
      </c>
      <c r="T327" s="59" t="s">
        <v>380</v>
      </c>
      <c r="U327" s="52">
        <f>'Расчет субсидий'!AB327-1</f>
        <v>8.3333333333333037E-3</v>
      </c>
      <c r="V327" s="52">
        <f>U327*'Расчет субсидий'!AC327</f>
        <v>0.16666666666666607</v>
      </c>
      <c r="W327" s="53">
        <f t="shared" si="61"/>
        <v>2.423452241083639</v>
      </c>
      <c r="X327" s="27" t="s">
        <v>365</v>
      </c>
      <c r="Y327" s="27" t="s">
        <v>365</v>
      </c>
      <c r="Z327" s="27" t="s">
        <v>365</v>
      </c>
      <c r="AA327" s="27" t="s">
        <v>365</v>
      </c>
      <c r="AB327" s="27" t="s">
        <v>365</v>
      </c>
      <c r="AC327" s="27" t="s">
        <v>365</v>
      </c>
      <c r="AD327" s="27" t="s">
        <v>365</v>
      </c>
      <c r="AE327" s="27" t="s">
        <v>365</v>
      </c>
      <c r="AF327" s="27" t="s">
        <v>365</v>
      </c>
      <c r="AG327" s="52">
        <f t="shared" si="62"/>
        <v>-2.3995321288243194</v>
      </c>
      <c r="AH327" s="82"/>
    </row>
    <row r="328" spans="1:34" ht="15" customHeight="1">
      <c r="A328" s="33" t="s">
        <v>309</v>
      </c>
      <c r="B328" s="50">
        <f>'Расчет субсидий'!AT328</f>
        <v>18</v>
      </c>
      <c r="C328" s="52">
        <f>'Расчет субсидий'!D328-1</f>
        <v>-1</v>
      </c>
      <c r="D328" s="52">
        <f>C328*'Расчет субсидий'!E328</f>
        <v>0</v>
      </c>
      <c r="E328" s="53">
        <f t="shared" si="63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2">
        <f>'Расчет субсидий'!P328-1</f>
        <v>6.9626026147765474E-2</v>
      </c>
      <c r="M328" s="52">
        <f>L328*'Расчет субсидий'!Q328</f>
        <v>1.3925205229553095</v>
      </c>
      <c r="N328" s="53">
        <f t="shared" si="64"/>
        <v>18</v>
      </c>
      <c r="O328" s="27" t="s">
        <v>365</v>
      </c>
      <c r="P328" s="27" t="s">
        <v>365</v>
      </c>
      <c r="Q328" s="27" t="s">
        <v>365</v>
      </c>
      <c r="R328" s="58" t="s">
        <v>380</v>
      </c>
      <c r="S328" s="58" t="s">
        <v>380</v>
      </c>
      <c r="T328" s="59" t="s">
        <v>380</v>
      </c>
      <c r="U328" s="52">
        <f>'Расчет субсидий'!AB328-1</f>
        <v>0</v>
      </c>
      <c r="V328" s="52">
        <f>U328*'Расчет субсидий'!AC328</f>
        <v>0</v>
      </c>
      <c r="W328" s="53">
        <f t="shared" si="61"/>
        <v>0</v>
      </c>
      <c r="X328" s="27" t="s">
        <v>365</v>
      </c>
      <c r="Y328" s="27" t="s">
        <v>365</v>
      </c>
      <c r="Z328" s="27" t="s">
        <v>365</v>
      </c>
      <c r="AA328" s="27" t="s">
        <v>365</v>
      </c>
      <c r="AB328" s="27" t="s">
        <v>365</v>
      </c>
      <c r="AC328" s="27" t="s">
        <v>365</v>
      </c>
      <c r="AD328" s="27" t="s">
        <v>365</v>
      </c>
      <c r="AE328" s="27" t="s">
        <v>365</v>
      </c>
      <c r="AF328" s="27" t="s">
        <v>365</v>
      </c>
      <c r="AG328" s="52">
        <f t="shared" si="62"/>
        <v>1.3925205229553095</v>
      </c>
      <c r="AH328" s="82"/>
    </row>
    <row r="329" spans="1:34" ht="15" customHeight="1">
      <c r="A329" s="33" t="s">
        <v>310</v>
      </c>
      <c r="B329" s="50">
        <f>'Расчет субсидий'!AT329</f>
        <v>57.527272727272702</v>
      </c>
      <c r="C329" s="52">
        <f>'Расчет субсидий'!D329-1</f>
        <v>0.23241081081081072</v>
      </c>
      <c r="D329" s="52">
        <f>C329*'Расчет субсидий'!E329</f>
        <v>1.1620540540540536</v>
      </c>
      <c r="E329" s="53">
        <f t="shared" si="63"/>
        <v>17.286510376505262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2">
        <f>'Расчет субсидий'!P329-1</f>
        <v>0.20255416191562148</v>
      </c>
      <c r="M329" s="52">
        <f>L329*'Расчет субсидий'!Q329</f>
        <v>4.0510832383124296</v>
      </c>
      <c r="N329" s="53">
        <f t="shared" si="64"/>
        <v>60.263197043944835</v>
      </c>
      <c r="O329" s="27" t="s">
        <v>365</v>
      </c>
      <c r="P329" s="27" t="s">
        <v>365</v>
      </c>
      <c r="Q329" s="27" t="s">
        <v>365</v>
      </c>
      <c r="R329" s="58" t="s">
        <v>380</v>
      </c>
      <c r="S329" s="58" t="s">
        <v>380</v>
      </c>
      <c r="T329" s="59" t="s">
        <v>380</v>
      </c>
      <c r="U329" s="52">
        <f>'Расчет субсидий'!AB329-1</f>
        <v>-6.7298578199052161E-2</v>
      </c>
      <c r="V329" s="52">
        <f>U329*'Расчет субсидий'!AC329</f>
        <v>-1.3459715639810432</v>
      </c>
      <c r="W329" s="53">
        <f t="shared" si="61"/>
        <v>-20.022434693177395</v>
      </c>
      <c r="X329" s="27" t="s">
        <v>365</v>
      </c>
      <c r="Y329" s="27" t="s">
        <v>365</v>
      </c>
      <c r="Z329" s="27" t="s">
        <v>365</v>
      </c>
      <c r="AA329" s="27" t="s">
        <v>365</v>
      </c>
      <c r="AB329" s="27" t="s">
        <v>365</v>
      </c>
      <c r="AC329" s="27" t="s">
        <v>365</v>
      </c>
      <c r="AD329" s="27" t="s">
        <v>365</v>
      </c>
      <c r="AE329" s="27" t="s">
        <v>365</v>
      </c>
      <c r="AF329" s="27" t="s">
        <v>365</v>
      </c>
      <c r="AG329" s="52">
        <f t="shared" si="62"/>
        <v>3.8671657283854395</v>
      </c>
      <c r="AH329" s="82"/>
    </row>
    <row r="330" spans="1:34" ht="15" customHeight="1">
      <c r="A330" s="33" t="s">
        <v>311</v>
      </c>
      <c r="B330" s="50">
        <f>'Расчет субсидий'!AT330</f>
        <v>-25.481818181818198</v>
      </c>
      <c r="C330" s="52">
        <f>'Расчет субсидий'!D330-1</f>
        <v>-1</v>
      </c>
      <c r="D330" s="52">
        <f>C330*'Расчет субсидий'!E330</f>
        <v>0</v>
      </c>
      <c r="E330" s="53">
        <f t="shared" si="63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2">
        <f>'Расчет субсидий'!P330-1</f>
        <v>-0.28301886792452824</v>
      </c>
      <c r="M330" s="52">
        <f>L330*'Расчет субсидий'!Q330</f>
        <v>-5.6603773584905648</v>
      </c>
      <c r="N330" s="53">
        <f t="shared" si="64"/>
        <v>-36.783377710155968</v>
      </c>
      <c r="O330" s="27" t="s">
        <v>365</v>
      </c>
      <c r="P330" s="27" t="s">
        <v>365</v>
      </c>
      <c r="Q330" s="27" t="s">
        <v>365</v>
      </c>
      <c r="R330" s="58" t="s">
        <v>380</v>
      </c>
      <c r="S330" s="58" t="s">
        <v>380</v>
      </c>
      <c r="T330" s="59" t="s">
        <v>380</v>
      </c>
      <c r="U330" s="52">
        <f>'Расчет субсидий'!AB330-1</f>
        <v>8.6956521739130377E-2</v>
      </c>
      <c r="V330" s="52">
        <f>U330*'Расчет субсидий'!AC330</f>
        <v>1.7391304347826075</v>
      </c>
      <c r="W330" s="53">
        <f t="shared" si="61"/>
        <v>11.301559528337771</v>
      </c>
      <c r="X330" s="27" t="s">
        <v>365</v>
      </c>
      <c r="Y330" s="27" t="s">
        <v>365</v>
      </c>
      <c r="Z330" s="27" t="s">
        <v>365</v>
      </c>
      <c r="AA330" s="27" t="s">
        <v>365</v>
      </c>
      <c r="AB330" s="27" t="s">
        <v>365</v>
      </c>
      <c r="AC330" s="27" t="s">
        <v>365</v>
      </c>
      <c r="AD330" s="27" t="s">
        <v>365</v>
      </c>
      <c r="AE330" s="27" t="s">
        <v>365</v>
      </c>
      <c r="AF330" s="27" t="s">
        <v>365</v>
      </c>
      <c r="AG330" s="52">
        <f t="shared" si="62"/>
        <v>-3.9212469237079572</v>
      </c>
      <c r="AH330" s="82"/>
    </row>
    <row r="331" spans="1:34" ht="15" customHeight="1">
      <c r="A331" s="32" t="s">
        <v>312</v>
      </c>
      <c r="B331" s="54"/>
      <c r="C331" s="55"/>
      <c r="D331" s="55"/>
      <c r="E331" s="56"/>
      <c r="F331" s="55"/>
      <c r="G331" s="55"/>
      <c r="H331" s="56"/>
      <c r="I331" s="56"/>
      <c r="J331" s="56"/>
      <c r="K331" s="56"/>
      <c r="L331" s="55"/>
      <c r="M331" s="55"/>
      <c r="N331" s="56"/>
      <c r="O331" s="55"/>
      <c r="P331" s="55"/>
      <c r="Q331" s="56"/>
      <c r="R331" s="56"/>
      <c r="S331" s="56"/>
      <c r="T331" s="56"/>
      <c r="U331" s="56"/>
      <c r="V331" s="56"/>
      <c r="W331" s="56"/>
      <c r="X331" s="27"/>
      <c r="Y331" s="27"/>
      <c r="Z331" s="27"/>
      <c r="AA331" s="27"/>
      <c r="AB331" s="27"/>
      <c r="AC331" s="27"/>
      <c r="AD331" s="27"/>
      <c r="AE331" s="27"/>
      <c r="AF331" s="27"/>
      <c r="AG331" s="56"/>
      <c r="AH331" s="82"/>
    </row>
    <row r="332" spans="1:34" ht="15" customHeight="1">
      <c r="A332" s="33" t="s">
        <v>313</v>
      </c>
      <c r="B332" s="50">
        <f>'Расчет субсидий'!AT332</f>
        <v>-197.39999999999998</v>
      </c>
      <c r="C332" s="52">
        <f>'Расчет субсидий'!D332-1</f>
        <v>0.16591865357643742</v>
      </c>
      <c r="D332" s="52">
        <f>C332*'Расчет субсидий'!E332</f>
        <v>0.82959326788218712</v>
      </c>
      <c r="E332" s="53">
        <f t="shared" ref="E332:E342" si="65">$B332*D332/$AG332</f>
        <v>17.700974379148004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2">
        <f>'Расчет субсидий'!P332-1</f>
        <v>-0.63977218794494539</v>
      </c>
      <c r="M332" s="52">
        <f>L332*'Расчет субсидий'!Q332</f>
        <v>-12.795443758898909</v>
      </c>
      <c r="N332" s="53">
        <f t="shared" ref="N332:N342" si="66">$B332*M332/$AG332</f>
        <v>-273.01550158946509</v>
      </c>
      <c r="O332" s="27" t="s">
        <v>365</v>
      </c>
      <c r="P332" s="27" t="s">
        <v>365</v>
      </c>
      <c r="Q332" s="27" t="s">
        <v>365</v>
      </c>
      <c r="R332" s="58" t="s">
        <v>380</v>
      </c>
      <c r="S332" s="58" t="s">
        <v>380</v>
      </c>
      <c r="T332" s="59" t="s">
        <v>380</v>
      </c>
      <c r="U332" s="52">
        <f>'Расчет субсидий'!AB332-1</f>
        <v>0.13571428571428568</v>
      </c>
      <c r="V332" s="52">
        <f>U332*'Расчет субсидий'!AC332</f>
        <v>2.7142857142857135</v>
      </c>
      <c r="W332" s="53">
        <f t="shared" si="61"/>
        <v>57.914527210317168</v>
      </c>
      <c r="X332" s="27" t="s">
        <v>365</v>
      </c>
      <c r="Y332" s="27" t="s">
        <v>365</v>
      </c>
      <c r="Z332" s="27" t="s">
        <v>365</v>
      </c>
      <c r="AA332" s="27" t="s">
        <v>365</v>
      </c>
      <c r="AB332" s="27" t="s">
        <v>365</v>
      </c>
      <c r="AC332" s="27" t="s">
        <v>365</v>
      </c>
      <c r="AD332" s="27" t="s">
        <v>365</v>
      </c>
      <c r="AE332" s="27" t="s">
        <v>365</v>
      </c>
      <c r="AF332" s="27" t="s">
        <v>365</v>
      </c>
      <c r="AG332" s="52">
        <f t="shared" si="62"/>
        <v>-9.2515647767310085</v>
      </c>
      <c r="AH332" s="82"/>
    </row>
    <row r="333" spans="1:34" ht="15" customHeight="1">
      <c r="A333" s="33" t="s">
        <v>314</v>
      </c>
      <c r="B333" s="50">
        <f>'Расчет субсидий'!AT333</f>
        <v>-15.681818181818244</v>
      </c>
      <c r="C333" s="52">
        <f>'Расчет субсидий'!D333-1</f>
        <v>9.164969450101923E-3</v>
      </c>
      <c r="D333" s="52">
        <f>C333*'Расчет субсидий'!E333</f>
        <v>4.5824847250509615E-2</v>
      </c>
      <c r="E333" s="53">
        <f t="shared" si="65"/>
        <v>0.90313656024496425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2">
        <f>'Расчет субсидий'!P333-1</f>
        <v>-0.1106471816283926</v>
      </c>
      <c r="M333" s="52">
        <f>L333*'Расчет субсидий'!Q333</f>
        <v>-2.212943632567852</v>
      </c>
      <c r="N333" s="53">
        <f t="shared" si="66"/>
        <v>-43.61368166505126</v>
      </c>
      <c r="O333" s="27" t="s">
        <v>365</v>
      </c>
      <c r="P333" s="27" t="s">
        <v>365</v>
      </c>
      <c r="Q333" s="27" t="s">
        <v>365</v>
      </c>
      <c r="R333" s="58" t="s">
        <v>380</v>
      </c>
      <c r="S333" s="58" t="s">
        <v>380</v>
      </c>
      <c r="T333" s="59" t="s">
        <v>380</v>
      </c>
      <c r="U333" s="52">
        <f>'Расчет субсидий'!AB333-1</f>
        <v>6.8571428571428505E-2</v>
      </c>
      <c r="V333" s="52">
        <f>U333*'Расчет субсидий'!AC333</f>
        <v>1.3714285714285701</v>
      </c>
      <c r="W333" s="53">
        <f t="shared" si="61"/>
        <v>27.028726922988046</v>
      </c>
      <c r="X333" s="27" t="s">
        <v>365</v>
      </c>
      <c r="Y333" s="27" t="s">
        <v>365</v>
      </c>
      <c r="Z333" s="27" t="s">
        <v>365</v>
      </c>
      <c r="AA333" s="27" t="s">
        <v>365</v>
      </c>
      <c r="AB333" s="27" t="s">
        <v>365</v>
      </c>
      <c r="AC333" s="27" t="s">
        <v>365</v>
      </c>
      <c r="AD333" s="27" t="s">
        <v>365</v>
      </c>
      <c r="AE333" s="27" t="s">
        <v>365</v>
      </c>
      <c r="AF333" s="27" t="s">
        <v>365</v>
      </c>
      <c r="AG333" s="52">
        <f t="shared" si="62"/>
        <v>-0.79569021388877204</v>
      </c>
      <c r="AH333" s="82"/>
    </row>
    <row r="334" spans="1:34" ht="15" customHeight="1">
      <c r="A334" s="33" t="s">
        <v>267</v>
      </c>
      <c r="B334" s="50">
        <f>'Расчет субсидий'!AT334</f>
        <v>131.60909090909092</v>
      </c>
      <c r="C334" s="52">
        <f>'Расчет субсидий'!D334-1</f>
        <v>9.9999999999999867E-2</v>
      </c>
      <c r="D334" s="52">
        <f>C334*'Расчет субсидий'!E334</f>
        <v>0.49999999999999933</v>
      </c>
      <c r="E334" s="53">
        <f t="shared" si="65"/>
        <v>8.0812599681020636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2">
        <f>'Расчет субсидий'!P334-1</f>
        <v>0.30000000000000004</v>
      </c>
      <c r="M334" s="52">
        <f>L334*'Расчет субсидий'!Q334</f>
        <v>6.0000000000000009</v>
      </c>
      <c r="N334" s="53">
        <f t="shared" si="66"/>
        <v>96.975119617224905</v>
      </c>
      <c r="O334" s="27" t="s">
        <v>365</v>
      </c>
      <c r="P334" s="27" t="s">
        <v>365</v>
      </c>
      <c r="Q334" s="27" t="s">
        <v>365</v>
      </c>
      <c r="R334" s="58" t="s">
        <v>380</v>
      </c>
      <c r="S334" s="58" t="s">
        <v>380</v>
      </c>
      <c r="T334" s="59" t="s">
        <v>380</v>
      </c>
      <c r="U334" s="52">
        <f>'Расчет субсидий'!AB334-1</f>
        <v>8.2142857142857073E-2</v>
      </c>
      <c r="V334" s="52">
        <f>U334*'Расчет субсидий'!AC334</f>
        <v>1.6428571428571415</v>
      </c>
      <c r="W334" s="53">
        <f t="shared" si="61"/>
        <v>26.552711323763937</v>
      </c>
      <c r="X334" s="27" t="s">
        <v>365</v>
      </c>
      <c r="Y334" s="27" t="s">
        <v>365</v>
      </c>
      <c r="Z334" s="27" t="s">
        <v>365</v>
      </c>
      <c r="AA334" s="27" t="s">
        <v>365</v>
      </c>
      <c r="AB334" s="27" t="s">
        <v>365</v>
      </c>
      <c r="AC334" s="27" t="s">
        <v>365</v>
      </c>
      <c r="AD334" s="27" t="s">
        <v>365</v>
      </c>
      <c r="AE334" s="27" t="s">
        <v>365</v>
      </c>
      <c r="AF334" s="27" t="s">
        <v>365</v>
      </c>
      <c r="AG334" s="52">
        <f t="shared" si="62"/>
        <v>8.1428571428571423</v>
      </c>
      <c r="AH334" s="82"/>
    </row>
    <row r="335" spans="1:34" ht="15" customHeight="1">
      <c r="A335" s="33" t="s">
        <v>315</v>
      </c>
      <c r="B335" s="50">
        <f>'Расчет субсидий'!AT335</f>
        <v>-129.21818181818185</v>
      </c>
      <c r="C335" s="52">
        <f>'Расчет субсидий'!D335-1</f>
        <v>3.7270642201834958E-2</v>
      </c>
      <c r="D335" s="52">
        <f>C335*'Расчет субсидий'!E335</f>
        <v>0.18635321100917479</v>
      </c>
      <c r="E335" s="53">
        <f t="shared" si="65"/>
        <v>5.0588151164728181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2">
        <f>'Расчет субсидий'!P335-1</f>
        <v>-0.38065359477124183</v>
      </c>
      <c r="M335" s="52">
        <f>L335*'Расчет субсидий'!Q335</f>
        <v>-7.6130718954248362</v>
      </c>
      <c r="N335" s="53">
        <f t="shared" si="66"/>
        <v>-206.66734411929934</v>
      </c>
      <c r="O335" s="27" t="s">
        <v>365</v>
      </c>
      <c r="P335" s="27" t="s">
        <v>365</v>
      </c>
      <c r="Q335" s="27" t="s">
        <v>365</v>
      </c>
      <c r="R335" s="58" t="s">
        <v>380</v>
      </c>
      <c r="S335" s="58" t="s">
        <v>380</v>
      </c>
      <c r="T335" s="59" t="s">
        <v>380</v>
      </c>
      <c r="U335" s="52">
        <f>'Расчет субсидий'!AB335-1</f>
        <v>0.1333333333333333</v>
      </c>
      <c r="V335" s="52">
        <f>U335*'Расчет субсидий'!AC335</f>
        <v>2.6666666666666661</v>
      </c>
      <c r="W335" s="53">
        <f t="shared" si="61"/>
        <v>72.390347184644668</v>
      </c>
      <c r="X335" s="27" t="s">
        <v>365</v>
      </c>
      <c r="Y335" s="27" t="s">
        <v>365</v>
      </c>
      <c r="Z335" s="27" t="s">
        <v>365</v>
      </c>
      <c r="AA335" s="27" t="s">
        <v>365</v>
      </c>
      <c r="AB335" s="27" t="s">
        <v>365</v>
      </c>
      <c r="AC335" s="27" t="s">
        <v>365</v>
      </c>
      <c r="AD335" s="27" t="s">
        <v>365</v>
      </c>
      <c r="AE335" s="27" t="s">
        <v>365</v>
      </c>
      <c r="AF335" s="27" t="s">
        <v>365</v>
      </c>
      <c r="AG335" s="52">
        <f t="shared" si="62"/>
        <v>-4.7600520177489951</v>
      </c>
      <c r="AH335" s="82"/>
    </row>
    <row r="336" spans="1:34" ht="15" customHeight="1">
      <c r="A336" s="33" t="s">
        <v>316</v>
      </c>
      <c r="B336" s="50">
        <f>'Расчет субсидий'!AT336</f>
        <v>26.036363636363831</v>
      </c>
      <c r="C336" s="52">
        <f>'Расчет субсидий'!D336-1</f>
        <v>-1</v>
      </c>
      <c r="D336" s="52">
        <f>C336*'Расчет субсидий'!E336</f>
        <v>0</v>
      </c>
      <c r="E336" s="53">
        <f t="shared" si="65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2">
        <f>'Расчет субсидий'!P336-1</f>
        <v>-2.5433638666926495E-2</v>
      </c>
      <c r="M336" s="52">
        <f>L336*'Расчет субсидий'!Q336</f>
        <v>-0.50867277333852989</v>
      </c>
      <c r="N336" s="53">
        <f t="shared" si="66"/>
        <v>-17.288618305644508</v>
      </c>
      <c r="O336" s="27" t="s">
        <v>365</v>
      </c>
      <c r="P336" s="27" t="s">
        <v>365</v>
      </c>
      <c r="Q336" s="27" t="s">
        <v>365</v>
      </c>
      <c r="R336" s="58" t="s">
        <v>380</v>
      </c>
      <c r="S336" s="58" t="s">
        <v>380</v>
      </c>
      <c r="T336" s="59" t="s">
        <v>380</v>
      </c>
      <c r="U336" s="52">
        <f>'Расчет субсидий'!AB336-1</f>
        <v>6.3736263736263732E-2</v>
      </c>
      <c r="V336" s="52">
        <f>U336*'Расчет субсидий'!AC336</f>
        <v>1.2747252747252746</v>
      </c>
      <c r="W336" s="53">
        <f t="shared" si="61"/>
        <v>43.324981942008336</v>
      </c>
      <c r="X336" s="27" t="s">
        <v>365</v>
      </c>
      <c r="Y336" s="27" t="s">
        <v>365</v>
      </c>
      <c r="Z336" s="27" t="s">
        <v>365</v>
      </c>
      <c r="AA336" s="27" t="s">
        <v>365</v>
      </c>
      <c r="AB336" s="27" t="s">
        <v>365</v>
      </c>
      <c r="AC336" s="27" t="s">
        <v>365</v>
      </c>
      <c r="AD336" s="27" t="s">
        <v>365</v>
      </c>
      <c r="AE336" s="27" t="s">
        <v>365</v>
      </c>
      <c r="AF336" s="27" t="s">
        <v>365</v>
      </c>
      <c r="AG336" s="52">
        <f t="shared" si="62"/>
        <v>0.76605250138674474</v>
      </c>
      <c r="AH336" s="82"/>
    </row>
    <row r="337" spans="1:34" ht="15" customHeight="1">
      <c r="A337" s="33" t="s">
        <v>317</v>
      </c>
      <c r="B337" s="50">
        <f>'Расчет субсидий'!AT337</f>
        <v>102.22727272727275</v>
      </c>
      <c r="C337" s="52">
        <f>'Расчет субсидий'!D337-1</f>
        <v>3.7523452157598447E-2</v>
      </c>
      <c r="D337" s="52">
        <f>C337*'Расчет субсидий'!E337</f>
        <v>0.18761726078799223</v>
      </c>
      <c r="E337" s="53">
        <f t="shared" si="65"/>
        <v>4.3408649040438458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2">
        <f>'Расчет субсидий'!P337-1</f>
        <v>0.2051890482398957</v>
      </c>
      <c r="M337" s="52">
        <f>L337*'Расчет субсидий'!Q337</f>
        <v>4.103780964797914</v>
      </c>
      <c r="N337" s="53">
        <f t="shared" si="66"/>
        <v>94.94840021198398</v>
      </c>
      <c r="O337" s="27" t="s">
        <v>365</v>
      </c>
      <c r="P337" s="27" t="s">
        <v>365</v>
      </c>
      <c r="Q337" s="27" t="s">
        <v>365</v>
      </c>
      <c r="R337" s="58" t="s">
        <v>380</v>
      </c>
      <c r="S337" s="58" t="s">
        <v>380</v>
      </c>
      <c r="T337" s="59" t="s">
        <v>380</v>
      </c>
      <c r="U337" s="52">
        <f>'Расчет субсидий'!AB337-1</f>
        <v>6.3492063492063266E-3</v>
      </c>
      <c r="V337" s="52">
        <f>U337*'Расчет субсидий'!AC337</f>
        <v>0.12698412698412653</v>
      </c>
      <c r="W337" s="53">
        <f t="shared" si="61"/>
        <v>2.9380076112449074</v>
      </c>
      <c r="X337" s="27" t="s">
        <v>365</v>
      </c>
      <c r="Y337" s="27" t="s">
        <v>365</v>
      </c>
      <c r="Z337" s="27" t="s">
        <v>365</v>
      </c>
      <c r="AA337" s="27" t="s">
        <v>365</v>
      </c>
      <c r="AB337" s="27" t="s">
        <v>365</v>
      </c>
      <c r="AC337" s="27" t="s">
        <v>365</v>
      </c>
      <c r="AD337" s="27" t="s">
        <v>365</v>
      </c>
      <c r="AE337" s="27" t="s">
        <v>365</v>
      </c>
      <c r="AF337" s="27" t="s">
        <v>365</v>
      </c>
      <c r="AG337" s="52">
        <f t="shared" si="62"/>
        <v>4.418382352570033</v>
      </c>
      <c r="AH337" s="82"/>
    </row>
    <row r="338" spans="1:34" ht="15" customHeight="1">
      <c r="A338" s="33" t="s">
        <v>318</v>
      </c>
      <c r="B338" s="50">
        <f>'Расчет субсидий'!AT338</f>
        <v>65.072727272727207</v>
      </c>
      <c r="C338" s="52">
        <f>'Расчет субсидий'!D338-1</f>
        <v>0.13098039215686264</v>
      </c>
      <c r="D338" s="52">
        <f>C338*'Расчет субсидий'!E338</f>
        <v>0.65490196078431318</v>
      </c>
      <c r="E338" s="53">
        <f t="shared" si="65"/>
        <v>11.822610377902572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2">
        <f>'Расчет субсидий'!P338-1</f>
        <v>-4.5846421172224816E-2</v>
      </c>
      <c r="M338" s="52">
        <f>L338*'Расчет субсидий'!Q338</f>
        <v>-0.91692842344449632</v>
      </c>
      <c r="N338" s="53">
        <f t="shared" si="66"/>
        <v>-16.552840186684026</v>
      </c>
      <c r="O338" s="27" t="s">
        <v>365</v>
      </c>
      <c r="P338" s="27" t="s">
        <v>365</v>
      </c>
      <c r="Q338" s="27" t="s">
        <v>365</v>
      </c>
      <c r="R338" s="58" t="s">
        <v>380</v>
      </c>
      <c r="S338" s="58" t="s">
        <v>380</v>
      </c>
      <c r="T338" s="59" t="s">
        <v>380</v>
      </c>
      <c r="U338" s="52">
        <f>'Расчет субсидий'!AB338-1</f>
        <v>0.19333333333333336</v>
      </c>
      <c r="V338" s="52">
        <f>U338*'Расчет субсидий'!AC338</f>
        <v>3.8666666666666671</v>
      </c>
      <c r="W338" s="53">
        <f t="shared" si="61"/>
        <v>69.802957081508666</v>
      </c>
      <c r="X338" s="27" t="s">
        <v>365</v>
      </c>
      <c r="Y338" s="27" t="s">
        <v>365</v>
      </c>
      <c r="Z338" s="27" t="s">
        <v>365</v>
      </c>
      <c r="AA338" s="27" t="s">
        <v>365</v>
      </c>
      <c r="AB338" s="27" t="s">
        <v>365</v>
      </c>
      <c r="AC338" s="27" t="s">
        <v>365</v>
      </c>
      <c r="AD338" s="27" t="s">
        <v>365</v>
      </c>
      <c r="AE338" s="27" t="s">
        <v>365</v>
      </c>
      <c r="AF338" s="27" t="s">
        <v>365</v>
      </c>
      <c r="AG338" s="52">
        <f t="shared" si="62"/>
        <v>3.604640204006484</v>
      </c>
      <c r="AH338" s="82"/>
    </row>
    <row r="339" spans="1:34" ht="15" customHeight="1">
      <c r="A339" s="33" t="s">
        <v>319</v>
      </c>
      <c r="B339" s="50">
        <f>'Расчет субсидий'!AT339</f>
        <v>-194.9545454545455</v>
      </c>
      <c r="C339" s="52">
        <f>'Расчет субсидий'!D339-1</f>
        <v>2.0987654320987703E-2</v>
      </c>
      <c r="D339" s="52">
        <f>C339*'Расчет субсидий'!E339</f>
        <v>0.10493827160493852</v>
      </c>
      <c r="E339" s="53">
        <f t="shared" si="65"/>
        <v>1.7193851212906015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2">
        <f>'Расчет субсидий'!P339-1</f>
        <v>-0.64017450682852806</v>
      </c>
      <c r="M339" s="52">
        <f>L339*'Расчет субсидий'!Q339</f>
        <v>-12.803490136570561</v>
      </c>
      <c r="N339" s="53">
        <f t="shared" si="66"/>
        <v>-209.7817136181456</v>
      </c>
      <c r="O339" s="27" t="s">
        <v>365</v>
      </c>
      <c r="P339" s="27" t="s">
        <v>365</v>
      </c>
      <c r="Q339" s="27" t="s">
        <v>365</v>
      </c>
      <c r="R339" s="58" t="s">
        <v>380</v>
      </c>
      <c r="S339" s="58" t="s">
        <v>380</v>
      </c>
      <c r="T339" s="59" t="s">
        <v>380</v>
      </c>
      <c r="U339" s="52">
        <f>'Расчет субсидий'!AB339-1</f>
        <v>4.0000000000000036E-2</v>
      </c>
      <c r="V339" s="52">
        <f>U339*'Расчет субсидий'!AC339</f>
        <v>0.80000000000000071</v>
      </c>
      <c r="W339" s="53">
        <f t="shared" si="61"/>
        <v>13.107783042309507</v>
      </c>
      <c r="X339" s="27" t="s">
        <v>365</v>
      </c>
      <c r="Y339" s="27" t="s">
        <v>365</v>
      </c>
      <c r="Z339" s="27" t="s">
        <v>365</v>
      </c>
      <c r="AA339" s="27" t="s">
        <v>365</v>
      </c>
      <c r="AB339" s="27" t="s">
        <v>365</v>
      </c>
      <c r="AC339" s="27" t="s">
        <v>365</v>
      </c>
      <c r="AD339" s="27" t="s">
        <v>365</v>
      </c>
      <c r="AE339" s="27" t="s">
        <v>365</v>
      </c>
      <c r="AF339" s="27" t="s">
        <v>365</v>
      </c>
      <c r="AG339" s="52">
        <f t="shared" si="62"/>
        <v>-11.898551864965622</v>
      </c>
      <c r="AH339" s="82"/>
    </row>
    <row r="340" spans="1:34" ht="15" customHeight="1">
      <c r="A340" s="33" t="s">
        <v>320</v>
      </c>
      <c r="B340" s="50">
        <f>'Расчет субсидий'!AT340</f>
        <v>91.918181818181893</v>
      </c>
      <c r="C340" s="52">
        <f>'Расчет субсидий'!D340-1</f>
        <v>4.6688741721854443E-2</v>
      </c>
      <c r="D340" s="52">
        <f>C340*'Расчет субсидий'!E340</f>
        <v>0.23344370860927222</v>
      </c>
      <c r="E340" s="53">
        <f t="shared" si="65"/>
        <v>3.6531668720625232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2">
        <f>'Расчет субсидий'!P340-1</f>
        <v>0.28201438848920857</v>
      </c>
      <c r="M340" s="52">
        <f>L340*'Расчет субсидий'!Q340</f>
        <v>5.6402877697841713</v>
      </c>
      <c r="N340" s="53">
        <f t="shared" si="66"/>
        <v>88.265014946119379</v>
      </c>
      <c r="O340" s="27" t="s">
        <v>365</v>
      </c>
      <c r="P340" s="27" t="s">
        <v>365</v>
      </c>
      <c r="Q340" s="27" t="s">
        <v>365</v>
      </c>
      <c r="R340" s="58" t="s">
        <v>380</v>
      </c>
      <c r="S340" s="58" t="s">
        <v>380</v>
      </c>
      <c r="T340" s="59" t="s">
        <v>380</v>
      </c>
      <c r="U340" s="52">
        <f>'Расчет субсидий'!AB340-1</f>
        <v>0</v>
      </c>
      <c r="V340" s="52">
        <f>U340*'Расчет субсидий'!AC340</f>
        <v>0</v>
      </c>
      <c r="W340" s="53">
        <f t="shared" si="61"/>
        <v>0</v>
      </c>
      <c r="X340" s="27" t="s">
        <v>365</v>
      </c>
      <c r="Y340" s="27" t="s">
        <v>365</v>
      </c>
      <c r="Z340" s="27" t="s">
        <v>365</v>
      </c>
      <c r="AA340" s="27" t="s">
        <v>365</v>
      </c>
      <c r="AB340" s="27" t="s">
        <v>365</v>
      </c>
      <c r="AC340" s="27" t="s">
        <v>365</v>
      </c>
      <c r="AD340" s="27" t="s">
        <v>365</v>
      </c>
      <c r="AE340" s="27" t="s">
        <v>365</v>
      </c>
      <c r="AF340" s="27" t="s">
        <v>365</v>
      </c>
      <c r="AG340" s="52">
        <f t="shared" si="62"/>
        <v>5.8737314783934433</v>
      </c>
      <c r="AH340" s="82"/>
    </row>
    <row r="341" spans="1:34" ht="15" customHeight="1">
      <c r="A341" s="33" t="s">
        <v>321</v>
      </c>
      <c r="B341" s="50">
        <f>'Расчет субсидий'!AT341</f>
        <v>-281.79999999999995</v>
      </c>
      <c r="C341" s="52">
        <f>'Расчет субсидий'!D341-1</f>
        <v>1.9663865546218462E-2</v>
      </c>
      <c r="D341" s="52">
        <f>C341*'Расчет субсидий'!E341</f>
        <v>9.831932773109231E-2</v>
      </c>
      <c r="E341" s="53">
        <f t="shared" si="65"/>
        <v>2.1764816209460576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2">
        <f>'Расчет субсидий'!P341-1</f>
        <v>-0.26998223801065724</v>
      </c>
      <c r="M341" s="52">
        <f>L341*'Расчет субсидий'!Q341</f>
        <v>-5.3996447602131443</v>
      </c>
      <c r="N341" s="53">
        <f t="shared" si="66"/>
        <v>-119.53120359391033</v>
      </c>
      <c r="O341" s="27" t="s">
        <v>365</v>
      </c>
      <c r="P341" s="27" t="s">
        <v>365</v>
      </c>
      <c r="Q341" s="27" t="s">
        <v>365</v>
      </c>
      <c r="R341" s="58" t="s">
        <v>380</v>
      </c>
      <c r="S341" s="58" t="s">
        <v>380</v>
      </c>
      <c r="T341" s="59" t="s">
        <v>380</v>
      </c>
      <c r="U341" s="52">
        <f>'Расчет субсидий'!AB341-1</f>
        <v>-0.37142857142857144</v>
      </c>
      <c r="V341" s="52">
        <f>U341*'Расчет субсидий'!AC341</f>
        <v>-7.4285714285714288</v>
      </c>
      <c r="W341" s="53">
        <f t="shared" si="61"/>
        <v>-164.44527802703564</v>
      </c>
      <c r="X341" s="27" t="s">
        <v>365</v>
      </c>
      <c r="Y341" s="27" t="s">
        <v>365</v>
      </c>
      <c r="Z341" s="27" t="s">
        <v>365</v>
      </c>
      <c r="AA341" s="27" t="s">
        <v>365</v>
      </c>
      <c r="AB341" s="27" t="s">
        <v>365</v>
      </c>
      <c r="AC341" s="27" t="s">
        <v>365</v>
      </c>
      <c r="AD341" s="27" t="s">
        <v>365</v>
      </c>
      <c r="AE341" s="27" t="s">
        <v>365</v>
      </c>
      <c r="AF341" s="27" t="s">
        <v>365</v>
      </c>
      <c r="AG341" s="52">
        <f t="shared" si="62"/>
        <v>-12.729896861053481</v>
      </c>
      <c r="AH341" s="82"/>
    </row>
    <row r="342" spans="1:34" ht="15" customHeight="1">
      <c r="A342" s="33" t="s">
        <v>322</v>
      </c>
      <c r="B342" s="50">
        <f>'Расчет субсидий'!AT342</f>
        <v>98.372727272727388</v>
      </c>
      <c r="C342" s="52">
        <f>'Расчет субсидий'!D342-1</f>
        <v>0.154188673599162</v>
      </c>
      <c r="D342" s="52">
        <f>C342*'Расчет субсидий'!E342</f>
        <v>0.77094336799580998</v>
      </c>
      <c r="E342" s="53">
        <f t="shared" si="65"/>
        <v>34.797676762153344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2">
        <f>'Расчет субсидий'!P342-1</f>
        <v>-1.9109544845386406E-2</v>
      </c>
      <c r="M342" s="52">
        <f>L342*'Расчет субсидий'!Q342</f>
        <v>-0.38219089690772812</v>
      </c>
      <c r="N342" s="53">
        <f t="shared" si="66"/>
        <v>-17.250755171039849</v>
      </c>
      <c r="O342" s="27" t="s">
        <v>365</v>
      </c>
      <c r="P342" s="27" t="s">
        <v>365</v>
      </c>
      <c r="Q342" s="27" t="s">
        <v>365</v>
      </c>
      <c r="R342" s="58" t="s">
        <v>380</v>
      </c>
      <c r="S342" s="58" t="s">
        <v>380</v>
      </c>
      <c r="T342" s="59" t="s">
        <v>380</v>
      </c>
      <c r="U342" s="52">
        <f>'Расчет субсидий'!AB342-1</f>
        <v>8.9534883720930214E-2</v>
      </c>
      <c r="V342" s="52">
        <f>U342*'Расчет субсидий'!AC342</f>
        <v>1.7906976744186043</v>
      </c>
      <c r="W342" s="53">
        <f t="shared" si="61"/>
        <v>80.8258056816139</v>
      </c>
      <c r="X342" s="27" t="s">
        <v>365</v>
      </c>
      <c r="Y342" s="27" t="s">
        <v>365</v>
      </c>
      <c r="Z342" s="27" t="s">
        <v>365</v>
      </c>
      <c r="AA342" s="27" t="s">
        <v>365</v>
      </c>
      <c r="AB342" s="27" t="s">
        <v>365</v>
      </c>
      <c r="AC342" s="27" t="s">
        <v>365</v>
      </c>
      <c r="AD342" s="27" t="s">
        <v>365</v>
      </c>
      <c r="AE342" s="27" t="s">
        <v>365</v>
      </c>
      <c r="AF342" s="27" t="s">
        <v>365</v>
      </c>
      <c r="AG342" s="52">
        <f t="shared" si="62"/>
        <v>2.1794501455066859</v>
      </c>
      <c r="AH342" s="82"/>
    </row>
    <row r="343" spans="1:34" ht="15" customHeight="1">
      <c r="A343" s="32" t="s">
        <v>323</v>
      </c>
      <c r="B343" s="54"/>
      <c r="C343" s="55"/>
      <c r="D343" s="55"/>
      <c r="E343" s="56"/>
      <c r="F343" s="55"/>
      <c r="G343" s="55"/>
      <c r="H343" s="56"/>
      <c r="I343" s="56"/>
      <c r="J343" s="56"/>
      <c r="K343" s="56"/>
      <c r="L343" s="55"/>
      <c r="M343" s="55"/>
      <c r="N343" s="56"/>
      <c r="O343" s="55"/>
      <c r="P343" s="55"/>
      <c r="Q343" s="56"/>
      <c r="R343" s="56"/>
      <c r="S343" s="56"/>
      <c r="T343" s="56"/>
      <c r="U343" s="56"/>
      <c r="V343" s="56"/>
      <c r="W343" s="56"/>
      <c r="X343" s="27"/>
      <c r="Y343" s="27"/>
      <c r="Z343" s="27"/>
      <c r="AA343" s="27"/>
      <c r="AB343" s="27"/>
      <c r="AC343" s="27"/>
      <c r="AD343" s="27"/>
      <c r="AE343" s="27"/>
      <c r="AF343" s="27"/>
      <c r="AG343" s="56"/>
      <c r="AH343" s="82"/>
    </row>
    <row r="344" spans="1:34" ht="15" customHeight="1">
      <c r="A344" s="33" t="s">
        <v>324</v>
      </c>
      <c r="B344" s="50">
        <f>'Расчет субсидий'!AT344</f>
        <v>-103.05454545454552</v>
      </c>
      <c r="C344" s="52">
        <f>'Расчет субсидий'!D344-1</f>
        <v>-2.8037383177569319E-3</v>
      </c>
      <c r="D344" s="52">
        <f>C344*'Расчет субсидий'!E344</f>
        <v>-1.401869158878466E-2</v>
      </c>
      <c r="E344" s="53">
        <f t="shared" ref="E344:E354" si="67">$B344*D344/$AG344</f>
        <v>-0.21663496354764267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2">
        <f>'Расчет субсидий'!P344-1</f>
        <v>-0.3327378293881198</v>
      </c>
      <c r="M344" s="52">
        <f>L344*'Расчет субсидий'!Q344</f>
        <v>-6.654756587762396</v>
      </c>
      <c r="N344" s="53">
        <f t="shared" ref="N344:N354" si="68">$B344*M344/$AG344</f>
        <v>-102.83791049099787</v>
      </c>
      <c r="O344" s="27" t="s">
        <v>365</v>
      </c>
      <c r="P344" s="27" t="s">
        <v>365</v>
      </c>
      <c r="Q344" s="27" t="s">
        <v>365</v>
      </c>
      <c r="R344" s="58" t="s">
        <v>380</v>
      </c>
      <c r="S344" s="58" t="s">
        <v>380</v>
      </c>
      <c r="T344" s="59" t="s">
        <v>380</v>
      </c>
      <c r="U344" s="52">
        <f>'Расчет субсидий'!AB344-1</f>
        <v>0</v>
      </c>
      <c r="V344" s="52">
        <f>U344*'Расчет субсидий'!AC344</f>
        <v>0</v>
      </c>
      <c r="W344" s="53">
        <f t="shared" si="61"/>
        <v>0</v>
      </c>
      <c r="X344" s="27" t="s">
        <v>365</v>
      </c>
      <c r="Y344" s="27" t="s">
        <v>365</v>
      </c>
      <c r="Z344" s="27" t="s">
        <v>365</v>
      </c>
      <c r="AA344" s="27" t="s">
        <v>365</v>
      </c>
      <c r="AB344" s="27" t="s">
        <v>365</v>
      </c>
      <c r="AC344" s="27" t="s">
        <v>365</v>
      </c>
      <c r="AD344" s="27" t="s">
        <v>365</v>
      </c>
      <c r="AE344" s="27" t="s">
        <v>365</v>
      </c>
      <c r="AF344" s="27" t="s">
        <v>365</v>
      </c>
      <c r="AG344" s="52">
        <f t="shared" si="62"/>
        <v>-6.6687752793511805</v>
      </c>
      <c r="AH344" s="82"/>
    </row>
    <row r="345" spans="1:34" ht="15" customHeight="1">
      <c r="A345" s="33" t="s">
        <v>325</v>
      </c>
      <c r="B345" s="50">
        <f>'Расчет субсидий'!AT345</f>
        <v>3.7181818181818471</v>
      </c>
      <c r="C345" s="52">
        <f>'Расчет субсидий'!D345-1</f>
        <v>5.3090909090909078E-2</v>
      </c>
      <c r="D345" s="52">
        <f>C345*'Расчет субсидий'!E345</f>
        <v>0.26545454545454539</v>
      </c>
      <c r="E345" s="53">
        <f t="shared" si="67"/>
        <v>3.3458228293906074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2">
        <f>'Расчет субсидий'!P345-1</f>
        <v>-0.13779863481228671</v>
      </c>
      <c r="M345" s="52">
        <f>L345*'Расчет субсидий'!Q345</f>
        <v>-2.7559726962457343</v>
      </c>
      <c r="N345" s="53">
        <f t="shared" si="68"/>
        <v>-34.736630139396517</v>
      </c>
      <c r="O345" s="27" t="s">
        <v>365</v>
      </c>
      <c r="P345" s="27" t="s">
        <v>365</v>
      </c>
      <c r="Q345" s="27" t="s">
        <v>365</v>
      </c>
      <c r="R345" s="58" t="s">
        <v>380</v>
      </c>
      <c r="S345" s="58" t="s">
        <v>380</v>
      </c>
      <c r="T345" s="59" t="s">
        <v>380</v>
      </c>
      <c r="U345" s="52">
        <f>'Расчет субсидий'!AB345-1</f>
        <v>0.13927576601671299</v>
      </c>
      <c r="V345" s="52">
        <f>U345*'Расчет субсидий'!AC345</f>
        <v>2.7855153203342597</v>
      </c>
      <c r="W345" s="53">
        <f t="shared" si="61"/>
        <v>35.108989128187758</v>
      </c>
      <c r="X345" s="27" t="s">
        <v>365</v>
      </c>
      <c r="Y345" s="27" t="s">
        <v>365</v>
      </c>
      <c r="Z345" s="27" t="s">
        <v>365</v>
      </c>
      <c r="AA345" s="27" t="s">
        <v>365</v>
      </c>
      <c r="AB345" s="27" t="s">
        <v>365</v>
      </c>
      <c r="AC345" s="27" t="s">
        <v>365</v>
      </c>
      <c r="AD345" s="27" t="s">
        <v>365</v>
      </c>
      <c r="AE345" s="27" t="s">
        <v>365</v>
      </c>
      <c r="AF345" s="27" t="s">
        <v>365</v>
      </c>
      <c r="AG345" s="52">
        <f t="shared" si="62"/>
        <v>0.29499716954307065</v>
      </c>
      <c r="AH345" s="82"/>
    </row>
    <row r="346" spans="1:34" ht="15" customHeight="1">
      <c r="A346" s="33" t="s">
        <v>326</v>
      </c>
      <c r="B346" s="50">
        <f>'Расчет субсидий'!AT346</f>
        <v>-196.29999999999995</v>
      </c>
      <c r="C346" s="52">
        <f>'Расчет субсидий'!D346-1</f>
        <v>2.7624309392271229E-4</v>
      </c>
      <c r="D346" s="52">
        <f>C346*'Расчет субсидий'!E346</f>
        <v>1.3812154696135615E-3</v>
      </c>
      <c r="E346" s="53">
        <f t="shared" si="67"/>
        <v>2.3576226341126272E-2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2">
        <f>'Расчет субсидий'!P346-1</f>
        <v>-0.57508177222717816</v>
      </c>
      <c r="M346" s="52">
        <f>L346*'Расчет субсидий'!Q346</f>
        <v>-11.501635444543563</v>
      </c>
      <c r="N346" s="53">
        <f t="shared" si="68"/>
        <v>-196.32357622634109</v>
      </c>
      <c r="O346" s="27" t="s">
        <v>365</v>
      </c>
      <c r="P346" s="27" t="s">
        <v>365</v>
      </c>
      <c r="Q346" s="27" t="s">
        <v>365</v>
      </c>
      <c r="R346" s="58" t="s">
        <v>380</v>
      </c>
      <c r="S346" s="58" t="s">
        <v>380</v>
      </c>
      <c r="T346" s="59" t="s">
        <v>380</v>
      </c>
      <c r="U346" s="52">
        <f>'Расчет субсидий'!AB346-1</f>
        <v>0</v>
      </c>
      <c r="V346" s="52">
        <f>U346*'Расчет субсидий'!AC346</f>
        <v>0</v>
      </c>
      <c r="W346" s="53">
        <f t="shared" si="61"/>
        <v>0</v>
      </c>
      <c r="X346" s="27" t="s">
        <v>365</v>
      </c>
      <c r="Y346" s="27" t="s">
        <v>365</v>
      </c>
      <c r="Z346" s="27" t="s">
        <v>365</v>
      </c>
      <c r="AA346" s="27" t="s">
        <v>365</v>
      </c>
      <c r="AB346" s="27" t="s">
        <v>365</v>
      </c>
      <c r="AC346" s="27" t="s">
        <v>365</v>
      </c>
      <c r="AD346" s="27" t="s">
        <v>365</v>
      </c>
      <c r="AE346" s="27" t="s">
        <v>365</v>
      </c>
      <c r="AF346" s="27" t="s">
        <v>365</v>
      </c>
      <c r="AG346" s="52">
        <f t="shared" si="62"/>
        <v>-11.500254229073949</v>
      </c>
      <c r="AH346" s="82"/>
    </row>
    <row r="347" spans="1:34" ht="15" customHeight="1">
      <c r="A347" s="33" t="s">
        <v>327</v>
      </c>
      <c r="B347" s="50">
        <f>'Расчет субсидий'!AT347</f>
        <v>-159.32727272727277</v>
      </c>
      <c r="C347" s="52">
        <f>'Расчет субсидий'!D347-1</f>
        <v>-5.9687500000000004E-2</v>
      </c>
      <c r="D347" s="52">
        <f>C347*'Расчет субсидий'!E347</f>
        <v>-0.29843750000000002</v>
      </c>
      <c r="E347" s="53">
        <f t="shared" si="67"/>
        <v>-4.6730101327804903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2">
        <f>'Расчет субсидий'!P347-1</f>
        <v>-0.49384262158213321</v>
      </c>
      <c r="M347" s="52">
        <f>L347*'Расчет субсидий'!Q347</f>
        <v>-9.8768524316426642</v>
      </c>
      <c r="N347" s="53">
        <f t="shared" si="68"/>
        <v>-154.65426259449228</v>
      </c>
      <c r="O347" s="27" t="s">
        <v>365</v>
      </c>
      <c r="P347" s="27" t="s">
        <v>365</v>
      </c>
      <c r="Q347" s="27" t="s">
        <v>365</v>
      </c>
      <c r="R347" s="58" t="s">
        <v>380</v>
      </c>
      <c r="S347" s="58" t="s">
        <v>380</v>
      </c>
      <c r="T347" s="59" t="s">
        <v>380</v>
      </c>
      <c r="U347" s="52">
        <f>'Расчет субсидий'!AB347-1</f>
        <v>0</v>
      </c>
      <c r="V347" s="52">
        <f>U347*'Расчет субсидий'!AC347</f>
        <v>0</v>
      </c>
      <c r="W347" s="53">
        <f t="shared" si="61"/>
        <v>0</v>
      </c>
      <c r="X347" s="27" t="s">
        <v>365</v>
      </c>
      <c r="Y347" s="27" t="s">
        <v>365</v>
      </c>
      <c r="Z347" s="27" t="s">
        <v>365</v>
      </c>
      <c r="AA347" s="27" t="s">
        <v>365</v>
      </c>
      <c r="AB347" s="27" t="s">
        <v>365</v>
      </c>
      <c r="AC347" s="27" t="s">
        <v>365</v>
      </c>
      <c r="AD347" s="27" t="s">
        <v>365</v>
      </c>
      <c r="AE347" s="27" t="s">
        <v>365</v>
      </c>
      <c r="AF347" s="27" t="s">
        <v>365</v>
      </c>
      <c r="AG347" s="52">
        <f t="shared" si="62"/>
        <v>-10.175289931642665</v>
      </c>
      <c r="AH347" s="82"/>
    </row>
    <row r="348" spans="1:34" ht="15" customHeight="1">
      <c r="A348" s="33" t="s">
        <v>328</v>
      </c>
      <c r="B348" s="50">
        <f>'Расчет субсидий'!AT348</f>
        <v>4.8090909090909122</v>
      </c>
      <c r="C348" s="52">
        <f>'Расчет субсидий'!D348-1</f>
        <v>3.1446540880519791E-4</v>
      </c>
      <c r="D348" s="52">
        <f>C348*'Расчет субсидий'!E348</f>
        <v>1.5723270440259896E-3</v>
      </c>
      <c r="E348" s="53">
        <f t="shared" si="67"/>
        <v>1.0562797729417659E-2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2">
        <f>'Расчет субсидий'!P348-1</f>
        <v>3.5714285714285809E-2</v>
      </c>
      <c r="M348" s="52">
        <f>L348*'Расчет субсидий'!Q348</f>
        <v>0.71428571428571619</v>
      </c>
      <c r="N348" s="53">
        <f t="shared" si="68"/>
        <v>4.7985281113614944</v>
      </c>
      <c r="O348" s="27" t="s">
        <v>365</v>
      </c>
      <c r="P348" s="27" t="s">
        <v>365</v>
      </c>
      <c r="Q348" s="27" t="s">
        <v>365</v>
      </c>
      <c r="R348" s="58" t="s">
        <v>380</v>
      </c>
      <c r="S348" s="58" t="s">
        <v>380</v>
      </c>
      <c r="T348" s="59" t="s">
        <v>380</v>
      </c>
      <c r="U348" s="52">
        <f>'Расчет субсидий'!AB348-1</f>
        <v>0</v>
      </c>
      <c r="V348" s="52">
        <f>U348*'Расчет субсидий'!AC348</f>
        <v>0</v>
      </c>
      <c r="W348" s="53">
        <f t="shared" si="61"/>
        <v>0</v>
      </c>
      <c r="X348" s="27" t="s">
        <v>365</v>
      </c>
      <c r="Y348" s="27" t="s">
        <v>365</v>
      </c>
      <c r="Z348" s="27" t="s">
        <v>365</v>
      </c>
      <c r="AA348" s="27" t="s">
        <v>365</v>
      </c>
      <c r="AB348" s="27" t="s">
        <v>365</v>
      </c>
      <c r="AC348" s="27" t="s">
        <v>365</v>
      </c>
      <c r="AD348" s="27" t="s">
        <v>365</v>
      </c>
      <c r="AE348" s="27" t="s">
        <v>365</v>
      </c>
      <c r="AF348" s="27" t="s">
        <v>365</v>
      </c>
      <c r="AG348" s="52">
        <f t="shared" si="62"/>
        <v>0.71585804132974218</v>
      </c>
      <c r="AH348" s="82"/>
    </row>
    <row r="349" spans="1:34" ht="15" customHeight="1">
      <c r="A349" s="33" t="s">
        <v>329</v>
      </c>
      <c r="B349" s="50">
        <f>'Расчет субсидий'!AT349</f>
        <v>-10.945454545454481</v>
      </c>
      <c r="C349" s="52">
        <f>'Расчет субсидий'!D349-1</f>
        <v>0</v>
      </c>
      <c r="D349" s="52">
        <f>C349*'Расчет субсидий'!E349</f>
        <v>0</v>
      </c>
      <c r="E349" s="53">
        <f t="shared" si="67"/>
        <v>0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2">
        <f>'Расчет субсидий'!P349-1</f>
        <v>-9.535960684245337E-2</v>
      </c>
      <c r="M349" s="52">
        <f>L349*'Расчет субсидий'!Q349</f>
        <v>-1.9071921368490674</v>
      </c>
      <c r="N349" s="53">
        <f t="shared" si="68"/>
        <v>-27.081360938501327</v>
      </c>
      <c r="O349" s="27" t="s">
        <v>365</v>
      </c>
      <c r="P349" s="27" t="s">
        <v>365</v>
      </c>
      <c r="Q349" s="27" t="s">
        <v>365</v>
      </c>
      <c r="R349" s="58" t="s">
        <v>380</v>
      </c>
      <c r="S349" s="58" t="s">
        <v>380</v>
      </c>
      <c r="T349" s="59" t="s">
        <v>380</v>
      </c>
      <c r="U349" s="52">
        <f>'Расчет субсидий'!AB349-1</f>
        <v>5.6818181818181879E-2</v>
      </c>
      <c r="V349" s="52">
        <f>U349*'Расчет субсидий'!AC349</f>
        <v>1.1363636363636376</v>
      </c>
      <c r="W349" s="53">
        <f t="shared" si="61"/>
        <v>16.135906393046845</v>
      </c>
      <c r="X349" s="27" t="s">
        <v>365</v>
      </c>
      <c r="Y349" s="27" t="s">
        <v>365</v>
      </c>
      <c r="Z349" s="27" t="s">
        <v>365</v>
      </c>
      <c r="AA349" s="27" t="s">
        <v>365</v>
      </c>
      <c r="AB349" s="27" t="s">
        <v>365</v>
      </c>
      <c r="AC349" s="27" t="s">
        <v>365</v>
      </c>
      <c r="AD349" s="27" t="s">
        <v>365</v>
      </c>
      <c r="AE349" s="27" t="s">
        <v>365</v>
      </c>
      <c r="AF349" s="27" t="s">
        <v>365</v>
      </c>
      <c r="AG349" s="52">
        <f t="shared" si="62"/>
        <v>-0.77082850048542984</v>
      </c>
      <c r="AH349" s="82"/>
    </row>
    <row r="350" spans="1:34" ht="15" customHeight="1">
      <c r="A350" s="33" t="s">
        <v>330</v>
      </c>
      <c r="B350" s="50">
        <f>'Расчет субсидий'!AT350</f>
        <v>-135.58181818181811</v>
      </c>
      <c r="C350" s="52">
        <f>'Расчет субсидий'!D350-1</f>
        <v>-1</v>
      </c>
      <c r="D350" s="52">
        <f>C350*'Расчет субсидий'!E350</f>
        <v>0</v>
      </c>
      <c r="E350" s="53">
        <f t="shared" si="67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2">
        <f>'Расчет субсидий'!P350-1</f>
        <v>-0.3849389144802724</v>
      </c>
      <c r="M350" s="52">
        <f>L350*'Расчет субсидий'!Q350</f>
        <v>-7.698778289605448</v>
      </c>
      <c r="N350" s="53">
        <f t="shared" si="68"/>
        <v>-135.58181818181814</v>
      </c>
      <c r="O350" s="27" t="s">
        <v>365</v>
      </c>
      <c r="P350" s="27" t="s">
        <v>365</v>
      </c>
      <c r="Q350" s="27" t="s">
        <v>365</v>
      </c>
      <c r="R350" s="58" t="s">
        <v>380</v>
      </c>
      <c r="S350" s="58" t="s">
        <v>380</v>
      </c>
      <c r="T350" s="59" t="s">
        <v>380</v>
      </c>
      <c r="U350" s="52">
        <f>'Расчет субсидий'!AB350-1</f>
        <v>0</v>
      </c>
      <c r="V350" s="52">
        <f>U350*'Расчет субсидий'!AC350</f>
        <v>0</v>
      </c>
      <c r="W350" s="53">
        <f t="shared" si="61"/>
        <v>0</v>
      </c>
      <c r="X350" s="27" t="s">
        <v>365</v>
      </c>
      <c r="Y350" s="27" t="s">
        <v>365</v>
      </c>
      <c r="Z350" s="27" t="s">
        <v>365</v>
      </c>
      <c r="AA350" s="27" t="s">
        <v>365</v>
      </c>
      <c r="AB350" s="27" t="s">
        <v>365</v>
      </c>
      <c r="AC350" s="27" t="s">
        <v>365</v>
      </c>
      <c r="AD350" s="27" t="s">
        <v>365</v>
      </c>
      <c r="AE350" s="27" t="s">
        <v>365</v>
      </c>
      <c r="AF350" s="27" t="s">
        <v>365</v>
      </c>
      <c r="AG350" s="52">
        <f t="shared" si="62"/>
        <v>-7.698778289605448</v>
      </c>
      <c r="AH350" s="82"/>
    </row>
    <row r="351" spans="1:34" ht="15" customHeight="1">
      <c r="A351" s="33" t="s">
        <v>331</v>
      </c>
      <c r="B351" s="50">
        <f>'Расчет субсидий'!AT351</f>
        <v>-65.300000000000011</v>
      </c>
      <c r="C351" s="52">
        <f>'Расчет субсидий'!D351-1</f>
        <v>-9.7959183673469341E-2</v>
      </c>
      <c r="D351" s="52">
        <f>C351*'Расчет субсидий'!E351</f>
        <v>-0.48979591836734671</v>
      </c>
      <c r="E351" s="53">
        <f t="shared" si="67"/>
        <v>-3.9849941037735834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2">
        <f>'Расчет субсидий'!P351-1</f>
        <v>-0.37681159420289856</v>
      </c>
      <c r="M351" s="52">
        <f>L351*'Расчет субсидий'!Q351</f>
        <v>-7.5362318840579707</v>
      </c>
      <c r="N351" s="53">
        <f t="shared" si="68"/>
        <v>-61.315005896226417</v>
      </c>
      <c r="O351" s="27" t="s">
        <v>365</v>
      </c>
      <c r="P351" s="27" t="s">
        <v>365</v>
      </c>
      <c r="Q351" s="27" t="s">
        <v>365</v>
      </c>
      <c r="R351" s="58" t="s">
        <v>380</v>
      </c>
      <c r="S351" s="58" t="s">
        <v>380</v>
      </c>
      <c r="T351" s="59" t="s">
        <v>380</v>
      </c>
      <c r="U351" s="52">
        <f>'Расчет субсидий'!AB351-1</f>
        <v>0</v>
      </c>
      <c r="V351" s="52">
        <f>U351*'Расчет субсидий'!AC351</f>
        <v>0</v>
      </c>
      <c r="W351" s="53">
        <f t="shared" si="61"/>
        <v>0</v>
      </c>
      <c r="X351" s="27" t="s">
        <v>365</v>
      </c>
      <c r="Y351" s="27" t="s">
        <v>365</v>
      </c>
      <c r="Z351" s="27" t="s">
        <v>365</v>
      </c>
      <c r="AA351" s="27" t="s">
        <v>365</v>
      </c>
      <c r="AB351" s="27" t="s">
        <v>365</v>
      </c>
      <c r="AC351" s="27" t="s">
        <v>365</v>
      </c>
      <c r="AD351" s="27" t="s">
        <v>365</v>
      </c>
      <c r="AE351" s="27" t="s">
        <v>365</v>
      </c>
      <c r="AF351" s="27" t="s">
        <v>365</v>
      </c>
      <c r="AG351" s="52">
        <f t="shared" si="62"/>
        <v>-8.0260278024253182</v>
      </c>
      <c r="AH351" s="82"/>
    </row>
    <row r="352" spans="1:34" ht="15" customHeight="1">
      <c r="A352" s="33" t="s">
        <v>332</v>
      </c>
      <c r="B352" s="50">
        <f>'Расчет субсидий'!AT352</f>
        <v>-39.109090909091037</v>
      </c>
      <c r="C352" s="52">
        <f>'Расчет субсидий'!D352-1</f>
        <v>0.14461627546514277</v>
      </c>
      <c r="D352" s="52">
        <f>C352*'Расчет субсидий'!E352</f>
        <v>0.72308137732571387</v>
      </c>
      <c r="E352" s="53">
        <f t="shared" si="67"/>
        <v>16.843743047729667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2">
        <f>'Расчет субсидий'!P352-1</f>
        <v>-0.12009935121940785</v>
      </c>
      <c r="M352" s="52">
        <f>L352*'Расчет субсидий'!Q352</f>
        <v>-2.4019870243881569</v>
      </c>
      <c r="N352" s="53">
        <f t="shared" si="68"/>
        <v>-55.952833956820704</v>
      </c>
      <c r="O352" s="27" t="s">
        <v>365</v>
      </c>
      <c r="P352" s="27" t="s">
        <v>365</v>
      </c>
      <c r="Q352" s="27" t="s">
        <v>365</v>
      </c>
      <c r="R352" s="58" t="s">
        <v>380</v>
      </c>
      <c r="S352" s="58" t="s">
        <v>380</v>
      </c>
      <c r="T352" s="59" t="s">
        <v>380</v>
      </c>
      <c r="U352" s="52">
        <f>'Расчет субсидий'!AB352-1</f>
        <v>0</v>
      </c>
      <c r="V352" s="52">
        <f>U352*'Расчет субсидий'!AC352</f>
        <v>0</v>
      </c>
      <c r="W352" s="53">
        <f t="shared" si="61"/>
        <v>0</v>
      </c>
      <c r="X352" s="27" t="s">
        <v>365</v>
      </c>
      <c r="Y352" s="27" t="s">
        <v>365</v>
      </c>
      <c r="Z352" s="27" t="s">
        <v>365</v>
      </c>
      <c r="AA352" s="27" t="s">
        <v>365</v>
      </c>
      <c r="AB352" s="27" t="s">
        <v>365</v>
      </c>
      <c r="AC352" s="27" t="s">
        <v>365</v>
      </c>
      <c r="AD352" s="27" t="s">
        <v>365</v>
      </c>
      <c r="AE352" s="27" t="s">
        <v>365</v>
      </c>
      <c r="AF352" s="27" t="s">
        <v>365</v>
      </c>
      <c r="AG352" s="52">
        <f t="shared" si="62"/>
        <v>-1.6789056470624431</v>
      </c>
      <c r="AH352" s="82"/>
    </row>
    <row r="353" spans="1:34" ht="15" customHeight="1">
      <c r="A353" s="33" t="s">
        <v>333</v>
      </c>
      <c r="B353" s="50">
        <f>'Расчет субсидий'!AT353</f>
        <v>-50.336363636363615</v>
      </c>
      <c r="C353" s="52">
        <f>'Расчет субсидий'!D353-1</f>
        <v>-0.12349999999999994</v>
      </c>
      <c r="D353" s="52">
        <f>C353*'Расчет субсидий'!E353</f>
        <v>-0.61749999999999972</v>
      </c>
      <c r="E353" s="53">
        <f t="shared" si="67"/>
        <v>-4.7183868667161288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2">
        <f>'Расчет субсидий'!P353-1</f>
        <v>-0.32602644398051495</v>
      </c>
      <c r="M353" s="52">
        <f>L353*'Расчет субсидий'!Q353</f>
        <v>-6.5205288796102989</v>
      </c>
      <c r="N353" s="53">
        <f t="shared" si="68"/>
        <v>-49.824093651168397</v>
      </c>
      <c r="O353" s="27" t="s">
        <v>365</v>
      </c>
      <c r="P353" s="27" t="s">
        <v>365</v>
      </c>
      <c r="Q353" s="27" t="s">
        <v>365</v>
      </c>
      <c r="R353" s="58" t="s">
        <v>380</v>
      </c>
      <c r="S353" s="58" t="s">
        <v>380</v>
      </c>
      <c r="T353" s="59" t="s">
        <v>380</v>
      </c>
      <c r="U353" s="52">
        <f>'Расчет субсидий'!AB353-1</f>
        <v>2.7522935779816571E-2</v>
      </c>
      <c r="V353" s="52">
        <f>U353*'Расчет субсидий'!AC353</f>
        <v>0.55045871559633142</v>
      </c>
      <c r="W353" s="53">
        <f t="shared" si="61"/>
        <v>4.2061168815209067</v>
      </c>
      <c r="X353" s="27" t="s">
        <v>365</v>
      </c>
      <c r="Y353" s="27" t="s">
        <v>365</v>
      </c>
      <c r="Z353" s="27" t="s">
        <v>365</v>
      </c>
      <c r="AA353" s="27" t="s">
        <v>365</v>
      </c>
      <c r="AB353" s="27" t="s">
        <v>365</v>
      </c>
      <c r="AC353" s="27" t="s">
        <v>365</v>
      </c>
      <c r="AD353" s="27" t="s">
        <v>365</v>
      </c>
      <c r="AE353" s="27" t="s">
        <v>365</v>
      </c>
      <c r="AF353" s="27" t="s">
        <v>365</v>
      </c>
      <c r="AG353" s="52">
        <f t="shared" si="62"/>
        <v>-6.5875701640139672</v>
      </c>
      <c r="AH353" s="82"/>
    </row>
    <row r="354" spans="1:34" ht="15" customHeight="1">
      <c r="A354" s="33" t="s">
        <v>334</v>
      </c>
      <c r="B354" s="50">
        <f>'Расчет субсидий'!AT354</f>
        <v>-115.61818181818182</v>
      </c>
      <c r="C354" s="52">
        <f>'Расчет субсидий'!D354-1</f>
        <v>-0.17543859649122806</v>
      </c>
      <c r="D354" s="52">
        <f>C354*'Расчет субсидий'!E354</f>
        <v>-0.8771929824561403</v>
      </c>
      <c r="E354" s="53">
        <f t="shared" si="67"/>
        <v>-13.995608506065427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2">
        <f>'Расчет субсидий'!P354-1</f>
        <v>-0.31846635367762133</v>
      </c>
      <c r="M354" s="52">
        <f>L354*'Расчет субсидий'!Q354</f>
        <v>-6.3693270735524266</v>
      </c>
      <c r="N354" s="53">
        <f t="shared" si="68"/>
        <v>-101.62257331211639</v>
      </c>
      <c r="O354" s="27" t="s">
        <v>365</v>
      </c>
      <c r="P354" s="27" t="s">
        <v>365</v>
      </c>
      <c r="Q354" s="27" t="s">
        <v>365</v>
      </c>
      <c r="R354" s="58" t="s">
        <v>380</v>
      </c>
      <c r="S354" s="58" t="s">
        <v>380</v>
      </c>
      <c r="T354" s="59" t="s">
        <v>380</v>
      </c>
      <c r="U354" s="52">
        <f>'Расчет субсидий'!AB354-1</f>
        <v>0</v>
      </c>
      <c r="V354" s="52">
        <f>U354*'Расчет субсидий'!AC354</f>
        <v>0</v>
      </c>
      <c r="W354" s="53">
        <f t="shared" si="61"/>
        <v>0</v>
      </c>
      <c r="X354" s="27" t="s">
        <v>365</v>
      </c>
      <c r="Y354" s="27" t="s">
        <v>365</v>
      </c>
      <c r="Z354" s="27" t="s">
        <v>365</v>
      </c>
      <c r="AA354" s="27" t="s">
        <v>365</v>
      </c>
      <c r="AB354" s="27" t="s">
        <v>365</v>
      </c>
      <c r="AC354" s="27" t="s">
        <v>365</v>
      </c>
      <c r="AD354" s="27" t="s">
        <v>365</v>
      </c>
      <c r="AE354" s="27" t="s">
        <v>365</v>
      </c>
      <c r="AF354" s="27" t="s">
        <v>365</v>
      </c>
      <c r="AG354" s="52">
        <f t="shared" si="62"/>
        <v>-7.246520056008567</v>
      </c>
      <c r="AH354" s="82"/>
    </row>
    <row r="355" spans="1:34" ht="15" customHeight="1">
      <c r="A355" s="32" t="s">
        <v>335</v>
      </c>
      <c r="B355" s="54"/>
      <c r="C355" s="55"/>
      <c r="D355" s="55"/>
      <c r="E355" s="56"/>
      <c r="F355" s="55"/>
      <c r="G355" s="55"/>
      <c r="H355" s="56"/>
      <c r="I355" s="56"/>
      <c r="J355" s="56"/>
      <c r="K355" s="56"/>
      <c r="L355" s="55"/>
      <c r="M355" s="55"/>
      <c r="N355" s="56"/>
      <c r="O355" s="55"/>
      <c r="P355" s="55"/>
      <c r="Q355" s="56"/>
      <c r="R355" s="56"/>
      <c r="S355" s="56"/>
      <c r="T355" s="56"/>
      <c r="U355" s="56"/>
      <c r="V355" s="56"/>
      <c r="W355" s="56"/>
      <c r="X355" s="27"/>
      <c r="Y355" s="27"/>
      <c r="Z355" s="27"/>
      <c r="AA355" s="27"/>
      <c r="AB355" s="27"/>
      <c r="AC355" s="27"/>
      <c r="AD355" s="27"/>
      <c r="AE355" s="27"/>
      <c r="AF355" s="27"/>
      <c r="AG355" s="56"/>
      <c r="AH355" s="82"/>
    </row>
    <row r="356" spans="1:34" ht="15" customHeight="1">
      <c r="A356" s="33" t="s">
        <v>336</v>
      </c>
      <c r="B356" s="50">
        <f>'Расчет субсидий'!AT356</f>
        <v>-43.063636363636363</v>
      </c>
      <c r="C356" s="52">
        <f>'Расчет субсидий'!D356-1</f>
        <v>1.0245901639344357E-2</v>
      </c>
      <c r="D356" s="52">
        <f>C356*'Расчет субсидий'!E356</f>
        <v>5.1229508196721785E-2</v>
      </c>
      <c r="E356" s="53">
        <f t="shared" ref="E356:E365" si="69">$B356*D356/$AG356</f>
        <v>0.51027810539744356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2">
        <f>'Расчет субсидий'!P356-1</f>
        <v>-0.21873074553296368</v>
      </c>
      <c r="M356" s="52">
        <f>L356*'Расчет субсидий'!Q356</f>
        <v>-4.3746149106592735</v>
      </c>
      <c r="N356" s="53">
        <f t="shared" ref="N356:N365" si="70">$B356*M356/$AG356</f>
        <v>-43.573914469033802</v>
      </c>
      <c r="O356" s="27" t="s">
        <v>365</v>
      </c>
      <c r="P356" s="27" t="s">
        <v>365</v>
      </c>
      <c r="Q356" s="27" t="s">
        <v>365</v>
      </c>
      <c r="R356" s="58" t="s">
        <v>380</v>
      </c>
      <c r="S356" s="58" t="s">
        <v>380</v>
      </c>
      <c r="T356" s="59" t="s">
        <v>380</v>
      </c>
      <c r="U356" s="52">
        <f>'Расчет субсидий'!AB356-1</f>
        <v>0</v>
      </c>
      <c r="V356" s="52">
        <f>U356*'Расчет субсидий'!AC356</f>
        <v>0</v>
      </c>
      <c r="W356" s="53">
        <f t="shared" si="61"/>
        <v>0</v>
      </c>
      <c r="X356" s="27" t="s">
        <v>365</v>
      </c>
      <c r="Y356" s="27" t="s">
        <v>365</v>
      </c>
      <c r="Z356" s="27" t="s">
        <v>365</v>
      </c>
      <c r="AA356" s="27" t="s">
        <v>365</v>
      </c>
      <c r="AB356" s="27" t="s">
        <v>365</v>
      </c>
      <c r="AC356" s="27" t="s">
        <v>365</v>
      </c>
      <c r="AD356" s="27" t="s">
        <v>365</v>
      </c>
      <c r="AE356" s="27" t="s">
        <v>365</v>
      </c>
      <c r="AF356" s="27" t="s">
        <v>365</v>
      </c>
      <c r="AG356" s="52">
        <f t="shared" si="62"/>
        <v>-4.3233854024625522</v>
      </c>
      <c r="AH356" s="82"/>
    </row>
    <row r="357" spans="1:34" ht="15" customHeight="1">
      <c r="A357" s="33" t="s">
        <v>51</v>
      </c>
      <c r="B357" s="50">
        <f>'Расчет субсидий'!AT357</f>
        <v>-208.5454545454545</v>
      </c>
      <c r="C357" s="52">
        <f>'Расчет субсидий'!D357-1</f>
        <v>5.2121212121212013E-2</v>
      </c>
      <c r="D357" s="52">
        <f>C357*'Расчет субсидий'!E357</f>
        <v>0.26060606060606006</v>
      </c>
      <c r="E357" s="53">
        <f t="shared" si="69"/>
        <v>9.2444777351595171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2">
        <f>'Расчет субсидий'!P357-1</f>
        <v>-0.3069798960921617</v>
      </c>
      <c r="M357" s="52">
        <f>L357*'Расчет субсидий'!Q357</f>
        <v>-6.1395979218432339</v>
      </c>
      <c r="N357" s="53">
        <f t="shared" si="70"/>
        <v>-217.78993228061401</v>
      </c>
      <c r="O357" s="27" t="s">
        <v>365</v>
      </c>
      <c r="P357" s="27" t="s">
        <v>365</v>
      </c>
      <c r="Q357" s="27" t="s">
        <v>365</v>
      </c>
      <c r="R357" s="58" t="s">
        <v>380</v>
      </c>
      <c r="S357" s="58" t="s">
        <v>380</v>
      </c>
      <c r="T357" s="59" t="s">
        <v>380</v>
      </c>
      <c r="U357" s="52">
        <f>'Расчет субсидий'!AB357-1</f>
        <v>0</v>
      </c>
      <c r="V357" s="52">
        <f>U357*'Расчет субсидий'!AC357</f>
        <v>0</v>
      </c>
      <c r="W357" s="53">
        <f t="shared" si="61"/>
        <v>0</v>
      </c>
      <c r="X357" s="27" t="s">
        <v>365</v>
      </c>
      <c r="Y357" s="27" t="s">
        <v>365</v>
      </c>
      <c r="Z357" s="27" t="s">
        <v>365</v>
      </c>
      <c r="AA357" s="27" t="s">
        <v>365</v>
      </c>
      <c r="AB357" s="27" t="s">
        <v>365</v>
      </c>
      <c r="AC357" s="27" t="s">
        <v>365</v>
      </c>
      <c r="AD357" s="27" t="s">
        <v>365</v>
      </c>
      <c r="AE357" s="27" t="s">
        <v>365</v>
      </c>
      <c r="AF357" s="27" t="s">
        <v>365</v>
      </c>
      <c r="AG357" s="52">
        <f t="shared" si="62"/>
        <v>-5.8789918612371741</v>
      </c>
      <c r="AH357" s="82"/>
    </row>
    <row r="358" spans="1:34" ht="15" customHeight="1">
      <c r="A358" s="33" t="s">
        <v>337</v>
      </c>
      <c r="B358" s="50">
        <f>'Расчет субсидий'!AT358</f>
        <v>-66.418181818181893</v>
      </c>
      <c r="C358" s="52">
        <f>'Расчет субсидий'!D358-1</f>
        <v>7.2992700729912485E-4</v>
      </c>
      <c r="D358" s="52">
        <f>C358*'Расчет субсидий'!E358</f>
        <v>3.6496350364956243E-3</v>
      </c>
      <c r="E358" s="53">
        <f t="shared" si="69"/>
        <v>4.119490338065937E-2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2">
        <f>'Расчет субсидий'!P358-1</f>
        <v>-0.29439621152328344</v>
      </c>
      <c r="M358" s="52">
        <f>L358*'Расчет субсидий'!Q358</f>
        <v>-5.8879242304656687</v>
      </c>
      <c r="N358" s="53">
        <f t="shared" si="70"/>
        <v>-66.459376721562549</v>
      </c>
      <c r="O358" s="27" t="s">
        <v>365</v>
      </c>
      <c r="P358" s="27" t="s">
        <v>365</v>
      </c>
      <c r="Q358" s="27" t="s">
        <v>365</v>
      </c>
      <c r="R358" s="58" t="s">
        <v>380</v>
      </c>
      <c r="S358" s="58" t="s">
        <v>380</v>
      </c>
      <c r="T358" s="59" t="s">
        <v>380</v>
      </c>
      <c r="U358" s="52">
        <f>'Расчет субсидий'!AB358-1</f>
        <v>0</v>
      </c>
      <c r="V358" s="52">
        <f>U358*'Расчет субсидий'!AC358</f>
        <v>0</v>
      </c>
      <c r="W358" s="53">
        <f t="shared" si="61"/>
        <v>0</v>
      </c>
      <c r="X358" s="27" t="s">
        <v>365</v>
      </c>
      <c r="Y358" s="27" t="s">
        <v>365</v>
      </c>
      <c r="Z358" s="27" t="s">
        <v>365</v>
      </c>
      <c r="AA358" s="27" t="s">
        <v>365</v>
      </c>
      <c r="AB358" s="27" t="s">
        <v>365</v>
      </c>
      <c r="AC358" s="27" t="s">
        <v>365</v>
      </c>
      <c r="AD358" s="27" t="s">
        <v>365</v>
      </c>
      <c r="AE358" s="27" t="s">
        <v>365</v>
      </c>
      <c r="AF358" s="27" t="s">
        <v>365</v>
      </c>
      <c r="AG358" s="52">
        <f t="shared" si="62"/>
        <v>-5.8842745954291731</v>
      </c>
      <c r="AH358" s="82"/>
    </row>
    <row r="359" spans="1:34" ht="15" customHeight="1">
      <c r="A359" s="33" t="s">
        <v>338</v>
      </c>
      <c r="B359" s="50">
        <f>'Расчет субсидий'!AT359</f>
        <v>-55.25454545454545</v>
      </c>
      <c r="C359" s="52">
        <f>'Расчет субсидий'!D359-1</f>
        <v>3.2415207996857154E-2</v>
      </c>
      <c r="D359" s="52">
        <f>C359*'Расчет субсидий'!E359</f>
        <v>0.16207603998428577</v>
      </c>
      <c r="E359" s="53">
        <f t="shared" si="69"/>
        <v>2.8706995368057813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2">
        <f>'Расчет субсидий'!P359-1</f>
        <v>-0.19869565217391305</v>
      </c>
      <c r="M359" s="52">
        <f>L359*'Расчет субсидий'!Q359</f>
        <v>-3.973913043478261</v>
      </c>
      <c r="N359" s="53">
        <f t="shared" si="70"/>
        <v>-70.386161546923049</v>
      </c>
      <c r="O359" s="27" t="s">
        <v>365</v>
      </c>
      <c r="P359" s="27" t="s">
        <v>365</v>
      </c>
      <c r="Q359" s="27" t="s">
        <v>365</v>
      </c>
      <c r="R359" s="58" t="s">
        <v>380</v>
      </c>
      <c r="S359" s="58" t="s">
        <v>380</v>
      </c>
      <c r="T359" s="59" t="s">
        <v>380</v>
      </c>
      <c r="U359" s="52">
        <f>'Расчет субсидий'!AB359-1</f>
        <v>3.4611786716557624E-2</v>
      </c>
      <c r="V359" s="52">
        <f>U359*'Расчет субсидий'!AC359</f>
        <v>0.69223573433115249</v>
      </c>
      <c r="W359" s="53">
        <f t="shared" si="61"/>
        <v>12.26091655557182</v>
      </c>
      <c r="X359" s="27" t="s">
        <v>365</v>
      </c>
      <c r="Y359" s="27" t="s">
        <v>365</v>
      </c>
      <c r="Z359" s="27" t="s">
        <v>365</v>
      </c>
      <c r="AA359" s="27" t="s">
        <v>365</v>
      </c>
      <c r="AB359" s="27" t="s">
        <v>365</v>
      </c>
      <c r="AC359" s="27" t="s">
        <v>365</v>
      </c>
      <c r="AD359" s="27" t="s">
        <v>365</v>
      </c>
      <c r="AE359" s="27" t="s">
        <v>365</v>
      </c>
      <c r="AF359" s="27" t="s">
        <v>365</v>
      </c>
      <c r="AG359" s="52">
        <f t="shared" si="62"/>
        <v>-3.119601269162823</v>
      </c>
      <c r="AH359" s="82"/>
    </row>
    <row r="360" spans="1:34" ht="15" customHeight="1">
      <c r="A360" s="33" t="s">
        <v>339</v>
      </c>
      <c r="B360" s="50">
        <f>'Расчет субсидий'!AT360</f>
        <v>-54.672727272727229</v>
      </c>
      <c r="C360" s="52">
        <f>'Расчет субсидий'!D360-1</f>
        <v>5.0121275914145835E-2</v>
      </c>
      <c r="D360" s="52">
        <f>C360*'Расчет субсидий'!E360</f>
        <v>0.25060637957072918</v>
      </c>
      <c r="E360" s="53">
        <f t="shared" si="69"/>
        <v>1.9905793861195129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2">
        <f>'Расчет субсидий'!P360-1</f>
        <v>-0.38107499195365302</v>
      </c>
      <c r="M360" s="52">
        <f>L360*'Расчет субсидий'!Q360</f>
        <v>-7.6214998390730599</v>
      </c>
      <c r="N360" s="53">
        <f t="shared" si="70"/>
        <v>-60.537965940688345</v>
      </c>
      <c r="O360" s="27" t="s">
        <v>365</v>
      </c>
      <c r="P360" s="27" t="s">
        <v>365</v>
      </c>
      <c r="Q360" s="27" t="s">
        <v>365</v>
      </c>
      <c r="R360" s="58" t="s">
        <v>380</v>
      </c>
      <c r="S360" s="58" t="s">
        <v>380</v>
      </c>
      <c r="T360" s="59" t="s">
        <v>380</v>
      </c>
      <c r="U360" s="52">
        <f>'Расчет субсидий'!AB360-1</f>
        <v>2.4390243902439046E-2</v>
      </c>
      <c r="V360" s="52">
        <f>U360*'Расчет субсидий'!AC360</f>
        <v>0.48780487804878092</v>
      </c>
      <c r="W360" s="53">
        <f t="shared" si="61"/>
        <v>3.874659281841605</v>
      </c>
      <c r="X360" s="27" t="s">
        <v>365</v>
      </c>
      <c r="Y360" s="27" t="s">
        <v>365</v>
      </c>
      <c r="Z360" s="27" t="s">
        <v>365</v>
      </c>
      <c r="AA360" s="27" t="s">
        <v>365</v>
      </c>
      <c r="AB360" s="27" t="s">
        <v>365</v>
      </c>
      <c r="AC360" s="27" t="s">
        <v>365</v>
      </c>
      <c r="AD360" s="27" t="s">
        <v>365</v>
      </c>
      <c r="AE360" s="27" t="s">
        <v>365</v>
      </c>
      <c r="AF360" s="27" t="s">
        <v>365</v>
      </c>
      <c r="AG360" s="52">
        <f t="shared" si="62"/>
        <v>-6.8830885814535501</v>
      </c>
      <c r="AH360" s="82"/>
    </row>
    <row r="361" spans="1:34" ht="15" customHeight="1">
      <c r="A361" s="33" t="s">
        <v>340</v>
      </c>
      <c r="B361" s="50">
        <f>'Расчет субсидий'!AT361</f>
        <v>56.018181818181915</v>
      </c>
      <c r="C361" s="52">
        <f>'Расчет субсидий'!D361-1</f>
        <v>4.1152263374485631E-2</v>
      </c>
      <c r="D361" s="52">
        <f>C361*'Расчет субсидий'!E361</f>
        <v>0.20576131687242816</v>
      </c>
      <c r="E361" s="53">
        <f t="shared" si="69"/>
        <v>2.6705578873986244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2">
        <f>'Расчет субсидий'!P361-1</f>
        <v>0.20551655898958154</v>
      </c>
      <c r="M361" s="52">
        <f>L361*'Расчет субсидий'!Q361</f>
        <v>4.1103311797916309</v>
      </c>
      <c r="N361" s="53">
        <f t="shared" si="70"/>
        <v>53.347623930783293</v>
      </c>
      <c r="O361" s="27" t="s">
        <v>365</v>
      </c>
      <c r="P361" s="27" t="s">
        <v>365</v>
      </c>
      <c r="Q361" s="27" t="s">
        <v>365</v>
      </c>
      <c r="R361" s="58" t="s">
        <v>380</v>
      </c>
      <c r="S361" s="58" t="s">
        <v>380</v>
      </c>
      <c r="T361" s="59" t="s">
        <v>380</v>
      </c>
      <c r="U361" s="52">
        <f>'Расчет субсидий'!AB361-1</f>
        <v>0</v>
      </c>
      <c r="V361" s="52">
        <f>U361*'Расчет субсидий'!AC361</f>
        <v>0</v>
      </c>
      <c r="W361" s="53">
        <f t="shared" si="61"/>
        <v>0</v>
      </c>
      <c r="X361" s="27" t="s">
        <v>365</v>
      </c>
      <c r="Y361" s="27" t="s">
        <v>365</v>
      </c>
      <c r="Z361" s="27" t="s">
        <v>365</v>
      </c>
      <c r="AA361" s="27" t="s">
        <v>365</v>
      </c>
      <c r="AB361" s="27" t="s">
        <v>365</v>
      </c>
      <c r="AC361" s="27" t="s">
        <v>365</v>
      </c>
      <c r="AD361" s="27" t="s">
        <v>365</v>
      </c>
      <c r="AE361" s="27" t="s">
        <v>365</v>
      </c>
      <c r="AF361" s="27" t="s">
        <v>365</v>
      </c>
      <c r="AG361" s="52">
        <f t="shared" si="62"/>
        <v>4.3160924966640586</v>
      </c>
      <c r="AH361" s="82"/>
    </row>
    <row r="362" spans="1:34" ht="15" customHeight="1">
      <c r="A362" s="33" t="s">
        <v>341</v>
      </c>
      <c r="B362" s="50">
        <f>'Расчет субсидий'!AT362</f>
        <v>-91.209090909090833</v>
      </c>
      <c r="C362" s="52">
        <f>'Расчет субсидий'!D362-1</f>
        <v>3.4285714285714253E-2</v>
      </c>
      <c r="D362" s="52">
        <f>C362*'Расчет субсидий'!E362</f>
        <v>0.17142857142857126</v>
      </c>
      <c r="E362" s="53">
        <f t="shared" si="69"/>
        <v>2.8981929742748296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2">
        <f>'Расчет субсидий'!P362-1</f>
        <v>-0.27832303404822478</v>
      </c>
      <c r="M362" s="52">
        <f>L362*'Расчет субсидий'!Q362</f>
        <v>-5.5664606809644956</v>
      </c>
      <c r="N362" s="53">
        <f t="shared" si="70"/>
        <v>-94.107283883365668</v>
      </c>
      <c r="O362" s="27" t="s">
        <v>365</v>
      </c>
      <c r="P362" s="27" t="s">
        <v>365</v>
      </c>
      <c r="Q362" s="27" t="s">
        <v>365</v>
      </c>
      <c r="R362" s="58" t="s">
        <v>380</v>
      </c>
      <c r="S362" s="58" t="s">
        <v>380</v>
      </c>
      <c r="T362" s="59" t="s">
        <v>380</v>
      </c>
      <c r="U362" s="52">
        <f>'Расчет субсидий'!AB362-1</f>
        <v>0</v>
      </c>
      <c r="V362" s="52">
        <f>U362*'Расчет субсидий'!AC362</f>
        <v>0</v>
      </c>
      <c r="W362" s="53">
        <f t="shared" si="61"/>
        <v>0</v>
      </c>
      <c r="X362" s="27" t="s">
        <v>365</v>
      </c>
      <c r="Y362" s="27" t="s">
        <v>365</v>
      </c>
      <c r="Z362" s="27" t="s">
        <v>365</v>
      </c>
      <c r="AA362" s="27" t="s">
        <v>365</v>
      </c>
      <c r="AB362" s="27" t="s">
        <v>365</v>
      </c>
      <c r="AC362" s="27" t="s">
        <v>365</v>
      </c>
      <c r="AD362" s="27" t="s">
        <v>365</v>
      </c>
      <c r="AE362" s="27" t="s">
        <v>365</v>
      </c>
      <c r="AF362" s="27" t="s">
        <v>365</v>
      </c>
      <c r="AG362" s="52">
        <f t="shared" si="62"/>
        <v>-5.3950321095359239</v>
      </c>
      <c r="AH362" s="82"/>
    </row>
    <row r="363" spans="1:34" ht="15" customHeight="1">
      <c r="A363" s="33" t="s">
        <v>342</v>
      </c>
      <c r="B363" s="50">
        <f>'Расчет субсидий'!AT363</f>
        <v>73.100000000000023</v>
      </c>
      <c r="C363" s="52">
        <f>'Расчет субсидий'!D363-1</f>
        <v>1.7241379310344307E-3</v>
      </c>
      <c r="D363" s="52">
        <f>C363*'Расчет субсидий'!E363</f>
        <v>8.6206896551721535E-3</v>
      </c>
      <c r="E363" s="53">
        <f t="shared" si="69"/>
        <v>0.13682306688761212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2">
        <f>'Расчет субсидий'!P363-1</f>
        <v>0.22497826086956518</v>
      </c>
      <c r="M363" s="52">
        <f>L363*'Расчет субсидий'!Q363</f>
        <v>4.4995652173913037</v>
      </c>
      <c r="N363" s="53">
        <f t="shared" si="70"/>
        <v>71.414740273701327</v>
      </c>
      <c r="O363" s="27" t="s">
        <v>365</v>
      </c>
      <c r="P363" s="27" t="s">
        <v>365</v>
      </c>
      <c r="Q363" s="27" t="s">
        <v>365</v>
      </c>
      <c r="R363" s="58" t="s">
        <v>380</v>
      </c>
      <c r="S363" s="58" t="s">
        <v>380</v>
      </c>
      <c r="T363" s="59" t="s">
        <v>380</v>
      </c>
      <c r="U363" s="52">
        <f>'Расчет субсидий'!AB363-1</f>
        <v>4.8780487804878092E-3</v>
      </c>
      <c r="V363" s="52">
        <f>U363*'Расчет субсидий'!AC363</f>
        <v>9.7560975609756184E-2</v>
      </c>
      <c r="W363" s="53">
        <f t="shared" si="61"/>
        <v>1.5484366594110728</v>
      </c>
      <c r="X363" s="27" t="s">
        <v>365</v>
      </c>
      <c r="Y363" s="27" t="s">
        <v>365</v>
      </c>
      <c r="Z363" s="27" t="s">
        <v>365</v>
      </c>
      <c r="AA363" s="27" t="s">
        <v>365</v>
      </c>
      <c r="AB363" s="27" t="s">
        <v>365</v>
      </c>
      <c r="AC363" s="27" t="s">
        <v>365</v>
      </c>
      <c r="AD363" s="27" t="s">
        <v>365</v>
      </c>
      <c r="AE363" s="27" t="s">
        <v>365</v>
      </c>
      <c r="AF363" s="27" t="s">
        <v>365</v>
      </c>
      <c r="AG363" s="52">
        <f t="shared" si="62"/>
        <v>4.6057468826562324</v>
      </c>
      <c r="AH363" s="82"/>
    </row>
    <row r="364" spans="1:34" ht="15" customHeight="1">
      <c r="A364" s="33" t="s">
        <v>343</v>
      </c>
      <c r="B364" s="50">
        <f>'Расчет субсидий'!AT364</f>
        <v>-15.227272727272748</v>
      </c>
      <c r="C364" s="52">
        <f>'Расчет субсидий'!D364-1</f>
        <v>2.7419354838709831E-2</v>
      </c>
      <c r="D364" s="52">
        <f>C364*'Расчет субсидий'!E364</f>
        <v>0.13709677419354915</v>
      </c>
      <c r="E364" s="53">
        <f t="shared" si="69"/>
        <v>1.4684623409941566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2">
        <f>'Расчет субсидий'!P364-1</f>
        <v>-7.7936333699231586E-2</v>
      </c>
      <c r="M364" s="52">
        <f>L364*'Расчет субсидий'!Q364</f>
        <v>-1.5587266739846317</v>
      </c>
      <c r="N364" s="53">
        <f t="shared" si="70"/>
        <v>-16.695735068266906</v>
      </c>
      <c r="O364" s="27" t="s">
        <v>365</v>
      </c>
      <c r="P364" s="27" t="s">
        <v>365</v>
      </c>
      <c r="Q364" s="27" t="s">
        <v>365</v>
      </c>
      <c r="R364" s="58" t="s">
        <v>380</v>
      </c>
      <c r="S364" s="58" t="s">
        <v>380</v>
      </c>
      <c r="T364" s="59" t="s">
        <v>380</v>
      </c>
      <c r="U364" s="52">
        <f>'Расчет субсидий'!AB364-1</f>
        <v>0</v>
      </c>
      <c r="V364" s="52">
        <f>U364*'Расчет субсидий'!AC364</f>
        <v>0</v>
      </c>
      <c r="W364" s="53">
        <f t="shared" si="61"/>
        <v>0</v>
      </c>
      <c r="X364" s="27" t="s">
        <v>365</v>
      </c>
      <c r="Y364" s="27" t="s">
        <v>365</v>
      </c>
      <c r="Z364" s="27" t="s">
        <v>365</v>
      </c>
      <c r="AA364" s="27" t="s">
        <v>365</v>
      </c>
      <c r="AB364" s="27" t="s">
        <v>365</v>
      </c>
      <c r="AC364" s="27" t="s">
        <v>365</v>
      </c>
      <c r="AD364" s="27" t="s">
        <v>365</v>
      </c>
      <c r="AE364" s="27" t="s">
        <v>365</v>
      </c>
      <c r="AF364" s="27" t="s">
        <v>365</v>
      </c>
      <c r="AG364" s="52">
        <f t="shared" si="62"/>
        <v>-1.4216298997910826</v>
      </c>
      <c r="AH364" s="82"/>
    </row>
    <row r="365" spans="1:34" ht="15" customHeight="1">
      <c r="A365" s="33" t="s">
        <v>344</v>
      </c>
      <c r="B365" s="50">
        <f>'Расчет субсидий'!AT365</f>
        <v>-9.0636363636363058</v>
      </c>
      <c r="C365" s="52">
        <f>'Расчет субсидий'!D365-1</f>
        <v>-8.3988278608460365E-2</v>
      </c>
      <c r="D365" s="52">
        <f>C365*'Расчет субсидий'!E365</f>
        <v>-0.41994139304230182</v>
      </c>
      <c r="E365" s="53">
        <f t="shared" si="69"/>
        <v>-8.5624157172094701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2">
        <f>'Расчет субсидий'!P365-1</f>
        <v>-1.2291116399487656E-3</v>
      </c>
      <c r="M365" s="52">
        <f>L365*'Расчет субсидий'!Q365</f>
        <v>-2.4582232798975312E-2</v>
      </c>
      <c r="N365" s="53">
        <f t="shared" si="70"/>
        <v>-0.50122064642683561</v>
      </c>
      <c r="O365" s="27" t="s">
        <v>365</v>
      </c>
      <c r="P365" s="27" t="s">
        <v>365</v>
      </c>
      <c r="Q365" s="27" t="s">
        <v>365</v>
      </c>
      <c r="R365" s="58" t="s">
        <v>380</v>
      </c>
      <c r="S365" s="58" t="s">
        <v>380</v>
      </c>
      <c r="T365" s="59" t="s">
        <v>380</v>
      </c>
      <c r="U365" s="52">
        <f>'Расчет субсидий'!AB365-1</f>
        <v>0</v>
      </c>
      <c r="V365" s="52">
        <f>U365*'Расчет субсидий'!AC365</f>
        <v>0</v>
      </c>
      <c r="W365" s="53">
        <f t="shared" si="61"/>
        <v>0</v>
      </c>
      <c r="X365" s="27" t="s">
        <v>365</v>
      </c>
      <c r="Y365" s="27" t="s">
        <v>365</v>
      </c>
      <c r="Z365" s="27" t="s">
        <v>365</v>
      </c>
      <c r="AA365" s="27" t="s">
        <v>365</v>
      </c>
      <c r="AB365" s="27" t="s">
        <v>365</v>
      </c>
      <c r="AC365" s="27" t="s">
        <v>365</v>
      </c>
      <c r="AD365" s="27" t="s">
        <v>365</v>
      </c>
      <c r="AE365" s="27" t="s">
        <v>365</v>
      </c>
      <c r="AF365" s="27" t="s">
        <v>365</v>
      </c>
      <c r="AG365" s="52">
        <f t="shared" si="62"/>
        <v>-0.44452362584127714</v>
      </c>
      <c r="AH365" s="82"/>
    </row>
    <row r="366" spans="1:34" ht="15" customHeight="1">
      <c r="A366" s="32" t="s">
        <v>345</v>
      </c>
      <c r="B366" s="54"/>
      <c r="C366" s="55"/>
      <c r="D366" s="55"/>
      <c r="E366" s="56"/>
      <c r="F366" s="55"/>
      <c r="G366" s="55"/>
      <c r="H366" s="56"/>
      <c r="I366" s="56"/>
      <c r="J366" s="56"/>
      <c r="K366" s="56"/>
      <c r="L366" s="55"/>
      <c r="M366" s="55"/>
      <c r="N366" s="56"/>
      <c r="O366" s="55"/>
      <c r="P366" s="55"/>
      <c r="Q366" s="56"/>
      <c r="R366" s="56"/>
      <c r="S366" s="56"/>
      <c r="T366" s="56"/>
      <c r="U366" s="56"/>
      <c r="V366" s="56"/>
      <c r="W366" s="56"/>
      <c r="X366" s="27"/>
      <c r="Y366" s="27"/>
      <c r="Z366" s="27"/>
      <c r="AA366" s="27"/>
      <c r="AB366" s="27"/>
      <c r="AC366" s="27"/>
      <c r="AD366" s="27"/>
      <c r="AE366" s="27"/>
      <c r="AF366" s="27"/>
      <c r="AG366" s="56"/>
      <c r="AH366" s="82"/>
    </row>
    <row r="367" spans="1:34" ht="15" customHeight="1">
      <c r="A367" s="33" t="s">
        <v>346</v>
      </c>
      <c r="B367" s="50">
        <f>'Расчет субсидий'!AT367</f>
        <v>-93.018181818181802</v>
      </c>
      <c r="C367" s="52">
        <f>'Расчет субсидий'!D367-1</f>
        <v>-2.8119507908611618E-2</v>
      </c>
      <c r="D367" s="52">
        <f>C367*'Расчет субсидий'!E367</f>
        <v>-0.14059753954305809</v>
      </c>
      <c r="E367" s="53">
        <f t="shared" ref="E367:E377" si="71">$B367*D367/$AG367</f>
        <v>-3.2539346743002895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2">
        <f>'Расчет субсидий'!P367-1</f>
        <v>-0.11263593992749876</v>
      </c>
      <c r="M367" s="52">
        <f>L367*'Расчет субсидий'!Q367</f>
        <v>-2.2527187985499753</v>
      </c>
      <c r="N367" s="53">
        <f t="shared" ref="N367:N377" si="72">$B367*M367/$AG367</f>
        <v>-52.136046148979538</v>
      </c>
      <c r="O367" s="27" t="s">
        <v>365</v>
      </c>
      <c r="P367" s="27" t="s">
        <v>365</v>
      </c>
      <c r="Q367" s="27" t="s">
        <v>365</v>
      </c>
      <c r="R367" s="58" t="s">
        <v>380</v>
      </c>
      <c r="S367" s="58" t="s">
        <v>380</v>
      </c>
      <c r="T367" s="59" t="s">
        <v>380</v>
      </c>
      <c r="U367" s="52">
        <f>'Расчет субсидий'!AB367-1</f>
        <v>-8.1292850146914786E-2</v>
      </c>
      <c r="V367" s="52">
        <f>U367*'Расчет субсидий'!AC367</f>
        <v>-1.6258570029382957</v>
      </c>
      <c r="W367" s="53">
        <f t="shared" si="61"/>
        <v>-37.628200994901974</v>
      </c>
      <c r="X367" s="27" t="s">
        <v>365</v>
      </c>
      <c r="Y367" s="27" t="s">
        <v>365</v>
      </c>
      <c r="Z367" s="27" t="s">
        <v>365</v>
      </c>
      <c r="AA367" s="27" t="s">
        <v>365</v>
      </c>
      <c r="AB367" s="27" t="s">
        <v>365</v>
      </c>
      <c r="AC367" s="27" t="s">
        <v>365</v>
      </c>
      <c r="AD367" s="27" t="s">
        <v>365</v>
      </c>
      <c r="AE367" s="27" t="s">
        <v>365</v>
      </c>
      <c r="AF367" s="27" t="s">
        <v>365</v>
      </c>
      <c r="AG367" s="52">
        <f t="shared" si="62"/>
        <v>-4.0191733410313288</v>
      </c>
      <c r="AH367" s="82"/>
    </row>
    <row r="368" spans="1:34" ht="15" customHeight="1">
      <c r="A368" s="33" t="s">
        <v>347</v>
      </c>
      <c r="B368" s="50">
        <f>'Расчет субсидий'!AT368</f>
        <v>31.63636363636374</v>
      </c>
      <c r="C368" s="52">
        <f>'Расчет субсидий'!D368-1</f>
        <v>-1</v>
      </c>
      <c r="D368" s="52">
        <f>C368*'Расчет субсидий'!E368</f>
        <v>0</v>
      </c>
      <c r="E368" s="53">
        <f t="shared" si="71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2">
        <f>'Расчет субсидий'!P368-1</f>
        <v>2.487864077669899E-2</v>
      </c>
      <c r="M368" s="52">
        <f>L368*'Расчет субсидий'!Q368</f>
        <v>0.49757281553397981</v>
      </c>
      <c r="N368" s="53">
        <f t="shared" si="72"/>
        <v>10.423169750603396</v>
      </c>
      <c r="O368" s="27" t="s">
        <v>365</v>
      </c>
      <c r="P368" s="27" t="s">
        <v>365</v>
      </c>
      <c r="Q368" s="27" t="s">
        <v>365</v>
      </c>
      <c r="R368" s="58" t="s">
        <v>380</v>
      </c>
      <c r="S368" s="58" t="s">
        <v>380</v>
      </c>
      <c r="T368" s="59" t="s">
        <v>380</v>
      </c>
      <c r="U368" s="52">
        <f>'Расчет субсидий'!AB368-1</f>
        <v>5.0632911392405111E-2</v>
      </c>
      <c r="V368" s="52">
        <f>U368*'Расчет субсидий'!AC368</f>
        <v>1.0126582278481022</v>
      </c>
      <c r="W368" s="53">
        <f t="shared" si="61"/>
        <v>21.213193885760344</v>
      </c>
      <c r="X368" s="27" t="s">
        <v>365</v>
      </c>
      <c r="Y368" s="27" t="s">
        <v>365</v>
      </c>
      <c r="Z368" s="27" t="s">
        <v>365</v>
      </c>
      <c r="AA368" s="27" t="s">
        <v>365</v>
      </c>
      <c r="AB368" s="27" t="s">
        <v>365</v>
      </c>
      <c r="AC368" s="27" t="s">
        <v>365</v>
      </c>
      <c r="AD368" s="27" t="s">
        <v>365</v>
      </c>
      <c r="AE368" s="27" t="s">
        <v>365</v>
      </c>
      <c r="AF368" s="27" t="s">
        <v>365</v>
      </c>
      <c r="AG368" s="52">
        <f t="shared" si="62"/>
        <v>1.510231043382082</v>
      </c>
      <c r="AH368" s="82"/>
    </row>
    <row r="369" spans="1:34" ht="15" customHeight="1">
      <c r="A369" s="33" t="s">
        <v>348</v>
      </c>
      <c r="B369" s="50">
        <f>'Расчет субсидий'!AT369</f>
        <v>0.97272727272727266</v>
      </c>
      <c r="C369" s="52">
        <f>'Расчет субсидий'!D369-1</f>
        <v>0.20686516853932568</v>
      </c>
      <c r="D369" s="52">
        <f>C369*'Расчет субсидий'!E369</f>
        <v>1.0343258426966284</v>
      </c>
      <c r="E369" s="53">
        <f t="shared" si="71"/>
        <v>0.19709943489530335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2">
        <f>'Расчет субсидий'!P369-1</f>
        <v>0.20351451474497151</v>
      </c>
      <c r="M369" s="52">
        <f>L369*'Расчет субсидий'!Q369</f>
        <v>4.0702902948994302</v>
      </c>
      <c r="N369" s="53">
        <f t="shared" si="72"/>
        <v>0.7756278378319692</v>
      </c>
      <c r="O369" s="27" t="s">
        <v>365</v>
      </c>
      <c r="P369" s="27" t="s">
        <v>365</v>
      </c>
      <c r="Q369" s="27" t="s">
        <v>365</v>
      </c>
      <c r="R369" s="58" t="s">
        <v>380</v>
      </c>
      <c r="S369" s="58" t="s">
        <v>380</v>
      </c>
      <c r="T369" s="59" t="s">
        <v>380</v>
      </c>
      <c r="U369" s="52">
        <f>'Расчет субсидий'!AB369-1</f>
        <v>0</v>
      </c>
      <c r="V369" s="52">
        <f>U369*'Расчет субсидий'!AC369</f>
        <v>0</v>
      </c>
      <c r="W369" s="53">
        <f t="shared" si="61"/>
        <v>0</v>
      </c>
      <c r="X369" s="27" t="s">
        <v>365</v>
      </c>
      <c r="Y369" s="27" t="s">
        <v>365</v>
      </c>
      <c r="Z369" s="27" t="s">
        <v>365</v>
      </c>
      <c r="AA369" s="27" t="s">
        <v>365</v>
      </c>
      <c r="AB369" s="27" t="s">
        <v>365</v>
      </c>
      <c r="AC369" s="27" t="s">
        <v>365</v>
      </c>
      <c r="AD369" s="27" t="s">
        <v>365</v>
      </c>
      <c r="AE369" s="27" t="s">
        <v>365</v>
      </c>
      <c r="AF369" s="27" t="s">
        <v>365</v>
      </c>
      <c r="AG369" s="52">
        <f t="shared" si="62"/>
        <v>5.104616137596059</v>
      </c>
      <c r="AH369" s="82"/>
    </row>
    <row r="370" spans="1:34" ht="15" customHeight="1">
      <c r="A370" s="33" t="s">
        <v>349</v>
      </c>
      <c r="B370" s="50">
        <f>'Расчет субсидий'!AT370</f>
        <v>12.645454545454527</v>
      </c>
      <c r="C370" s="52">
        <f>'Расчет субсидий'!D370-1</f>
        <v>-1</v>
      </c>
      <c r="D370" s="52">
        <f>C370*'Расчет субсидий'!E370</f>
        <v>0</v>
      </c>
      <c r="E370" s="53">
        <f t="shared" si="71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2">
        <f>'Расчет субсидий'!P370-1</f>
        <v>2.2010271460014774E-2</v>
      </c>
      <c r="M370" s="52">
        <f>L370*'Расчет субсидий'!Q370</f>
        <v>0.44020542920029548</v>
      </c>
      <c r="N370" s="53">
        <f t="shared" si="72"/>
        <v>6.0744463314040305</v>
      </c>
      <c r="O370" s="27" t="s">
        <v>365</v>
      </c>
      <c r="P370" s="27" t="s">
        <v>365</v>
      </c>
      <c r="Q370" s="27" t="s">
        <v>365</v>
      </c>
      <c r="R370" s="58" t="s">
        <v>380</v>
      </c>
      <c r="S370" s="58" t="s">
        <v>380</v>
      </c>
      <c r="T370" s="59" t="s">
        <v>380</v>
      </c>
      <c r="U370" s="52">
        <f>'Расчет субсидий'!AB370-1</f>
        <v>2.3809523809523725E-2</v>
      </c>
      <c r="V370" s="52">
        <f>U370*'Расчет субсидий'!AC370</f>
        <v>0.4761904761904745</v>
      </c>
      <c r="W370" s="53">
        <f t="shared" si="61"/>
        <v>6.5710082140504964</v>
      </c>
      <c r="X370" s="27" t="s">
        <v>365</v>
      </c>
      <c r="Y370" s="27" t="s">
        <v>365</v>
      </c>
      <c r="Z370" s="27" t="s">
        <v>365</v>
      </c>
      <c r="AA370" s="27" t="s">
        <v>365</v>
      </c>
      <c r="AB370" s="27" t="s">
        <v>365</v>
      </c>
      <c r="AC370" s="27" t="s">
        <v>365</v>
      </c>
      <c r="AD370" s="27" t="s">
        <v>365</v>
      </c>
      <c r="AE370" s="27" t="s">
        <v>365</v>
      </c>
      <c r="AF370" s="27" t="s">
        <v>365</v>
      </c>
      <c r="AG370" s="52">
        <f t="shared" si="62"/>
        <v>0.91639590539076998</v>
      </c>
      <c r="AH370" s="82"/>
    </row>
    <row r="371" spans="1:34" ht="15" customHeight="1">
      <c r="A371" s="33" t="s">
        <v>350</v>
      </c>
      <c r="B371" s="50">
        <f>'Расчет субсидий'!AT371</f>
        <v>211.63636363636374</v>
      </c>
      <c r="C371" s="52">
        <f>'Расчет субсидий'!D371-1</f>
        <v>0.14105686387133831</v>
      </c>
      <c r="D371" s="52">
        <f>C371*'Расчет субсидий'!E371</f>
        <v>0.70528431935669156</v>
      </c>
      <c r="E371" s="53">
        <f t="shared" si="71"/>
        <v>22.451045807589978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2">
        <f>'Расчет субсидий'!P371-1</f>
        <v>0.16638716733503456</v>
      </c>
      <c r="M371" s="52">
        <f>L371*'Расчет субсидий'!Q371</f>
        <v>3.3277433467006912</v>
      </c>
      <c r="N371" s="53">
        <f t="shared" si="72"/>
        <v>105.9307803423535</v>
      </c>
      <c r="O371" s="27" t="s">
        <v>365</v>
      </c>
      <c r="P371" s="27" t="s">
        <v>365</v>
      </c>
      <c r="Q371" s="27" t="s">
        <v>365</v>
      </c>
      <c r="R371" s="58" t="s">
        <v>380</v>
      </c>
      <c r="S371" s="58" t="s">
        <v>380</v>
      </c>
      <c r="T371" s="59" t="s">
        <v>380</v>
      </c>
      <c r="U371" s="52">
        <f>'Расчет субсидий'!AB371-1</f>
        <v>0.13076923076923075</v>
      </c>
      <c r="V371" s="52">
        <f>U371*'Расчет субсидий'!AC371</f>
        <v>2.615384615384615</v>
      </c>
      <c r="W371" s="53">
        <f t="shared" si="61"/>
        <v>83.254537486420276</v>
      </c>
      <c r="X371" s="27" t="s">
        <v>365</v>
      </c>
      <c r="Y371" s="27" t="s">
        <v>365</v>
      </c>
      <c r="Z371" s="27" t="s">
        <v>365</v>
      </c>
      <c r="AA371" s="27" t="s">
        <v>365</v>
      </c>
      <c r="AB371" s="27" t="s">
        <v>365</v>
      </c>
      <c r="AC371" s="27" t="s">
        <v>365</v>
      </c>
      <c r="AD371" s="27" t="s">
        <v>365</v>
      </c>
      <c r="AE371" s="27" t="s">
        <v>365</v>
      </c>
      <c r="AF371" s="27" t="s">
        <v>365</v>
      </c>
      <c r="AG371" s="52">
        <f t="shared" si="62"/>
        <v>6.6484122814419973</v>
      </c>
      <c r="AH371" s="82"/>
    </row>
    <row r="372" spans="1:34" ht="15" customHeight="1">
      <c r="A372" s="33" t="s">
        <v>351</v>
      </c>
      <c r="B372" s="50">
        <f>'Расчет субсидий'!AT372</f>
        <v>162.9545454545455</v>
      </c>
      <c r="C372" s="52">
        <f>'Расчет субсидий'!D372-1</f>
        <v>-2.8571428571433355E-4</v>
      </c>
      <c r="D372" s="52">
        <f>C372*'Расчет субсидий'!E372</f>
        <v>-1.4285714285716677E-3</v>
      </c>
      <c r="E372" s="53">
        <f t="shared" si="71"/>
        <v>-4.5147408687490884E-2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2">
        <f>'Расчет субсидий'!P372-1</f>
        <v>0.25788490509189521</v>
      </c>
      <c r="M372" s="52">
        <f>L372*'Расчет субсидий'!Q372</f>
        <v>5.1576981018379042</v>
      </c>
      <c r="N372" s="53">
        <f t="shared" si="72"/>
        <v>162.99969286323298</v>
      </c>
      <c r="O372" s="27" t="s">
        <v>365</v>
      </c>
      <c r="P372" s="27" t="s">
        <v>365</v>
      </c>
      <c r="Q372" s="27" t="s">
        <v>365</v>
      </c>
      <c r="R372" s="58" t="s">
        <v>380</v>
      </c>
      <c r="S372" s="58" t="s">
        <v>380</v>
      </c>
      <c r="T372" s="59" t="s">
        <v>380</v>
      </c>
      <c r="U372" s="52">
        <f>'Расчет субсидий'!AB372-1</f>
        <v>0</v>
      </c>
      <c r="V372" s="52">
        <f>U372*'Расчет субсидий'!AC372</f>
        <v>0</v>
      </c>
      <c r="W372" s="53">
        <f t="shared" si="61"/>
        <v>0</v>
      </c>
      <c r="X372" s="27" t="s">
        <v>365</v>
      </c>
      <c r="Y372" s="27" t="s">
        <v>365</v>
      </c>
      <c r="Z372" s="27" t="s">
        <v>365</v>
      </c>
      <c r="AA372" s="27" t="s">
        <v>365</v>
      </c>
      <c r="AB372" s="27" t="s">
        <v>365</v>
      </c>
      <c r="AC372" s="27" t="s">
        <v>365</v>
      </c>
      <c r="AD372" s="27" t="s">
        <v>365</v>
      </c>
      <c r="AE372" s="27" t="s">
        <v>365</v>
      </c>
      <c r="AF372" s="27" t="s">
        <v>365</v>
      </c>
      <c r="AG372" s="52">
        <f t="shared" si="62"/>
        <v>5.1562695304093324</v>
      </c>
      <c r="AH372" s="82"/>
    </row>
    <row r="373" spans="1:34" ht="15" customHeight="1">
      <c r="A373" s="33" t="s">
        <v>352</v>
      </c>
      <c r="B373" s="50">
        <f>'Расчет субсидий'!AT373</f>
        <v>-143.66363636363639</v>
      </c>
      <c r="C373" s="52">
        <f>'Расчет субсидий'!D373-1</f>
        <v>-1</v>
      </c>
      <c r="D373" s="52">
        <f>C373*'Расчет субсидий'!E373</f>
        <v>0</v>
      </c>
      <c r="E373" s="53">
        <f t="shared" si="71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2">
        <f>'Расчет субсидий'!P373-1</f>
        <v>-0.51085221832109795</v>
      </c>
      <c r="M373" s="52">
        <f>L373*'Расчет субсидий'!Q373</f>
        <v>-10.217044366421959</v>
      </c>
      <c r="N373" s="53">
        <f t="shared" si="72"/>
        <v>-143.66363636363639</v>
      </c>
      <c r="O373" s="27" t="s">
        <v>365</v>
      </c>
      <c r="P373" s="27" t="s">
        <v>365</v>
      </c>
      <c r="Q373" s="27" t="s">
        <v>365</v>
      </c>
      <c r="R373" s="58" t="s">
        <v>380</v>
      </c>
      <c r="S373" s="58" t="s">
        <v>380</v>
      </c>
      <c r="T373" s="59" t="s">
        <v>380</v>
      </c>
      <c r="U373" s="52">
        <f>'Расчет субсидий'!AB373-1</f>
        <v>0</v>
      </c>
      <c r="V373" s="52">
        <f>U373*'Расчет субсидий'!AC373</f>
        <v>0</v>
      </c>
      <c r="W373" s="53">
        <f t="shared" si="61"/>
        <v>0</v>
      </c>
      <c r="X373" s="27" t="s">
        <v>365</v>
      </c>
      <c r="Y373" s="27" t="s">
        <v>365</v>
      </c>
      <c r="Z373" s="27" t="s">
        <v>365</v>
      </c>
      <c r="AA373" s="27" t="s">
        <v>365</v>
      </c>
      <c r="AB373" s="27" t="s">
        <v>365</v>
      </c>
      <c r="AC373" s="27" t="s">
        <v>365</v>
      </c>
      <c r="AD373" s="27" t="s">
        <v>365</v>
      </c>
      <c r="AE373" s="27" t="s">
        <v>365</v>
      </c>
      <c r="AF373" s="27" t="s">
        <v>365</v>
      </c>
      <c r="AG373" s="52">
        <f t="shared" si="62"/>
        <v>-10.217044366421959</v>
      </c>
      <c r="AH373" s="82"/>
    </row>
    <row r="374" spans="1:34" ht="15" customHeight="1">
      <c r="A374" s="33" t="s">
        <v>353</v>
      </c>
      <c r="B374" s="50">
        <f>'Расчет субсидий'!AT374</f>
        <v>-84.327272727272771</v>
      </c>
      <c r="C374" s="52">
        <f>'Расчет субсидий'!D374-1</f>
        <v>-1</v>
      </c>
      <c r="D374" s="52">
        <f>C374*'Расчет субсидий'!E374</f>
        <v>0</v>
      </c>
      <c r="E374" s="53">
        <f t="shared" si="71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2">
        <f>'Расчет субсидий'!P374-1</f>
        <v>-0.26714801444043335</v>
      </c>
      <c r="M374" s="52">
        <f>L374*'Расчет субсидий'!Q374</f>
        <v>-5.3429602888086674</v>
      </c>
      <c r="N374" s="53">
        <f t="shared" si="72"/>
        <v>-97.340450747024633</v>
      </c>
      <c r="O374" s="27" t="s">
        <v>365</v>
      </c>
      <c r="P374" s="27" t="s">
        <v>365</v>
      </c>
      <c r="Q374" s="27" t="s">
        <v>365</v>
      </c>
      <c r="R374" s="58" t="s">
        <v>380</v>
      </c>
      <c r="S374" s="58" t="s">
        <v>380</v>
      </c>
      <c r="T374" s="59" t="s">
        <v>380</v>
      </c>
      <c r="U374" s="52">
        <f>'Расчет субсидий'!AB374-1</f>
        <v>3.5714285714285809E-2</v>
      </c>
      <c r="V374" s="52">
        <f>U374*'Расчет субсидий'!AC374</f>
        <v>0.71428571428571619</v>
      </c>
      <c r="W374" s="53">
        <f t="shared" si="61"/>
        <v>13.013178019751873</v>
      </c>
      <c r="X374" s="27" t="s">
        <v>365</v>
      </c>
      <c r="Y374" s="27" t="s">
        <v>365</v>
      </c>
      <c r="Z374" s="27" t="s">
        <v>365</v>
      </c>
      <c r="AA374" s="27" t="s">
        <v>365</v>
      </c>
      <c r="AB374" s="27" t="s">
        <v>365</v>
      </c>
      <c r="AC374" s="27" t="s">
        <v>365</v>
      </c>
      <c r="AD374" s="27" t="s">
        <v>365</v>
      </c>
      <c r="AE374" s="27" t="s">
        <v>365</v>
      </c>
      <c r="AF374" s="27" t="s">
        <v>365</v>
      </c>
      <c r="AG374" s="52">
        <f>D374+M374+V374</f>
        <v>-4.6286745745229512</v>
      </c>
      <c r="AH374" s="82"/>
    </row>
    <row r="375" spans="1:34" ht="15" customHeight="1">
      <c r="A375" s="33" t="s">
        <v>354</v>
      </c>
      <c r="B375" s="50">
        <f>'Расчет субсидий'!AT375</f>
        <v>-93.818181818181756</v>
      </c>
      <c r="C375" s="52">
        <f>'Расчет субсидий'!D375-1</f>
        <v>-1</v>
      </c>
      <c r="D375" s="52">
        <f>C375*'Расчет субсидий'!E375</f>
        <v>0</v>
      </c>
      <c r="E375" s="53">
        <f t="shared" si="71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2">
        <f>'Расчет субсидий'!P375-1</f>
        <v>-0.20397249809014517</v>
      </c>
      <c r="M375" s="52">
        <f>L375*'Расчет субсидий'!Q375</f>
        <v>-4.0794499618029034</v>
      </c>
      <c r="N375" s="53">
        <f t="shared" si="72"/>
        <v>-110.58606821905551</v>
      </c>
      <c r="O375" s="27" t="s">
        <v>365</v>
      </c>
      <c r="P375" s="27" t="s">
        <v>365</v>
      </c>
      <c r="Q375" s="27" t="s">
        <v>365</v>
      </c>
      <c r="R375" s="58" t="s">
        <v>380</v>
      </c>
      <c r="S375" s="58" t="s">
        <v>380</v>
      </c>
      <c r="T375" s="59" t="s">
        <v>380</v>
      </c>
      <c r="U375" s="52">
        <f>'Расчет субсидий'!AB375-1</f>
        <v>3.0927835051546282E-2</v>
      </c>
      <c r="V375" s="52">
        <f>U375*'Расчет субсидий'!AC375</f>
        <v>0.61855670103092564</v>
      </c>
      <c r="W375" s="53">
        <f t="shared" si="61"/>
        <v>16.767886400873756</v>
      </c>
      <c r="X375" s="27" t="s">
        <v>365</v>
      </c>
      <c r="Y375" s="27" t="s">
        <v>365</v>
      </c>
      <c r="Z375" s="27" t="s">
        <v>365</v>
      </c>
      <c r="AA375" s="27" t="s">
        <v>365</v>
      </c>
      <c r="AB375" s="27" t="s">
        <v>365</v>
      </c>
      <c r="AC375" s="27" t="s">
        <v>365</v>
      </c>
      <c r="AD375" s="27" t="s">
        <v>365</v>
      </c>
      <c r="AE375" s="27" t="s">
        <v>365</v>
      </c>
      <c r="AF375" s="27" t="s">
        <v>365</v>
      </c>
      <c r="AG375" s="52">
        <f t="shared" si="62"/>
        <v>-3.4608932607719778</v>
      </c>
      <c r="AH375" s="82"/>
    </row>
    <row r="376" spans="1:34" ht="15" customHeight="1">
      <c r="A376" s="33" t="s">
        <v>355</v>
      </c>
      <c r="B376" s="50">
        <f>'Расчет субсидий'!AT376</f>
        <v>-200.4909090909091</v>
      </c>
      <c r="C376" s="52">
        <f>'Расчет субсидий'!D376-1</f>
        <v>-1</v>
      </c>
      <c r="D376" s="52">
        <f>C376*'Расчет субсидий'!E376</f>
        <v>0</v>
      </c>
      <c r="E376" s="53">
        <f t="shared" si="71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2">
        <f>'Расчет субсидий'!P376-1</f>
        <v>-0.43637814120462692</v>
      </c>
      <c r="M376" s="52">
        <f>L376*'Расчет субсидий'!Q376</f>
        <v>-8.7275628240925389</v>
      </c>
      <c r="N376" s="53">
        <f t="shared" si="72"/>
        <v>-200.4909090909091</v>
      </c>
      <c r="O376" s="27" t="s">
        <v>365</v>
      </c>
      <c r="P376" s="27" t="s">
        <v>365</v>
      </c>
      <c r="Q376" s="27" t="s">
        <v>365</v>
      </c>
      <c r="R376" s="58" t="s">
        <v>380</v>
      </c>
      <c r="S376" s="58" t="s">
        <v>380</v>
      </c>
      <c r="T376" s="59" t="s">
        <v>380</v>
      </c>
      <c r="U376" s="52">
        <f>'Расчет субсидий'!AB376-1</f>
        <v>0</v>
      </c>
      <c r="V376" s="52">
        <f>U376*'Расчет субсидий'!AC376</f>
        <v>0</v>
      </c>
      <c r="W376" s="53">
        <f t="shared" si="61"/>
        <v>0</v>
      </c>
      <c r="X376" s="27" t="s">
        <v>365</v>
      </c>
      <c r="Y376" s="27" t="s">
        <v>365</v>
      </c>
      <c r="Z376" s="27" t="s">
        <v>365</v>
      </c>
      <c r="AA376" s="27" t="s">
        <v>365</v>
      </c>
      <c r="AB376" s="27" t="s">
        <v>365</v>
      </c>
      <c r="AC376" s="27" t="s">
        <v>365</v>
      </c>
      <c r="AD376" s="27" t="s">
        <v>365</v>
      </c>
      <c r="AE376" s="27" t="s">
        <v>365</v>
      </c>
      <c r="AF376" s="27" t="s">
        <v>365</v>
      </c>
      <c r="AG376" s="52">
        <f t="shared" si="62"/>
        <v>-8.7275628240925389</v>
      </c>
      <c r="AH376" s="82"/>
    </row>
    <row r="377" spans="1:34" ht="15" customHeight="1">
      <c r="A377" s="33" t="s">
        <v>356</v>
      </c>
      <c r="B377" s="50">
        <f>'Расчет субсидий'!AT377</f>
        <v>-71.236363636363649</v>
      </c>
      <c r="C377" s="52">
        <f>'Расчет субсидий'!D377-1</f>
        <v>1.1595744680851006E-2</v>
      </c>
      <c r="D377" s="52">
        <f>C377*'Расчет субсидий'!E377</f>
        <v>5.7978723404255028E-2</v>
      </c>
      <c r="E377" s="53">
        <f t="shared" si="71"/>
        <v>0.9840313594420349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2">
        <f>'Расчет субсидий'!P377-1</f>
        <v>-0.15561694290976069</v>
      </c>
      <c r="M377" s="52">
        <f>L377*'Расчет субсидий'!Q377</f>
        <v>-3.1123388581952138</v>
      </c>
      <c r="N377" s="53">
        <f t="shared" si="72"/>
        <v>-52.823498998416063</v>
      </c>
      <c r="O377" s="27" t="s">
        <v>365</v>
      </c>
      <c r="P377" s="27" t="s">
        <v>365</v>
      </c>
      <c r="Q377" s="27" t="s">
        <v>365</v>
      </c>
      <c r="R377" s="58" t="s">
        <v>380</v>
      </c>
      <c r="S377" s="58" t="s">
        <v>380</v>
      </c>
      <c r="T377" s="59" t="s">
        <v>380</v>
      </c>
      <c r="U377" s="52">
        <f>'Расчет субсидий'!AB377-1</f>
        <v>-5.7142857142857162E-2</v>
      </c>
      <c r="V377" s="52">
        <f>U377*'Расчет субсидий'!AC377</f>
        <v>-1.1428571428571432</v>
      </c>
      <c r="W377" s="53">
        <f t="shared" ref="W377" si="73">$B377*V377/$AG377</f>
        <v>-19.396895997389628</v>
      </c>
      <c r="X377" s="27" t="s">
        <v>365</v>
      </c>
      <c r="Y377" s="27" t="s">
        <v>365</v>
      </c>
      <c r="Z377" s="27" t="s">
        <v>365</v>
      </c>
      <c r="AA377" s="27" t="s">
        <v>365</v>
      </c>
      <c r="AB377" s="27" t="s">
        <v>365</v>
      </c>
      <c r="AC377" s="27" t="s">
        <v>365</v>
      </c>
      <c r="AD377" s="27" t="s">
        <v>365</v>
      </c>
      <c r="AE377" s="27" t="s">
        <v>365</v>
      </c>
      <c r="AF377" s="27" t="s">
        <v>365</v>
      </c>
      <c r="AG377" s="52">
        <f t="shared" si="62"/>
        <v>-4.197217277648102</v>
      </c>
      <c r="AH377" s="82"/>
    </row>
    <row r="378" spans="1:34" ht="15" customHeight="1">
      <c r="A378" s="33" t="s">
        <v>357</v>
      </c>
      <c r="B378" s="50">
        <f>'Расчет субсидий'!AT378</f>
        <v>-24.490909090909099</v>
      </c>
      <c r="C378" s="52">
        <f>'Расчет субсидий'!D378-1</f>
        <v>5.2096208451646309E-3</v>
      </c>
      <c r="D378" s="52">
        <f>C378*'Расчет субсидий'!E378</f>
        <v>2.6048104225823154E-2</v>
      </c>
      <c r="E378" s="53">
        <f>$B378*D378/$AG378</f>
        <v>0.32697408931076155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2">
        <f>'Расчет субсидий'!P378-1</f>
        <v>-0.24171188836700264</v>
      </c>
      <c r="M378" s="52">
        <f>L378*'Расчет субсидий'!Q378</f>
        <v>-4.8342377673400527</v>
      </c>
      <c r="N378" s="53">
        <f>$B378*M378/$AG378</f>
        <v>-60.682745960478876</v>
      </c>
      <c r="O378" s="27" t="s">
        <v>365</v>
      </c>
      <c r="P378" s="27" t="s">
        <v>365</v>
      </c>
      <c r="Q378" s="27" t="s">
        <v>365</v>
      </c>
      <c r="R378" s="58" t="s">
        <v>380</v>
      </c>
      <c r="S378" s="58" t="s">
        <v>380</v>
      </c>
      <c r="T378" s="59" t="s">
        <v>380</v>
      </c>
      <c r="U378" s="52">
        <f>'Расчет субсидий'!AB378-1</f>
        <v>0.14285714285714279</v>
      </c>
      <c r="V378" s="52">
        <f>U378*'Расчет субсидий'!AC378</f>
        <v>2.8571428571428559</v>
      </c>
      <c r="W378" s="53">
        <f>$B378*V378/$AG378</f>
        <v>35.864862780259017</v>
      </c>
      <c r="X378" s="27" t="s">
        <v>365</v>
      </c>
      <c r="Y378" s="27" t="s">
        <v>365</v>
      </c>
      <c r="Z378" s="27" t="s">
        <v>365</v>
      </c>
      <c r="AA378" s="27" t="s">
        <v>365</v>
      </c>
      <c r="AB378" s="27" t="s">
        <v>365</v>
      </c>
      <c r="AC378" s="27" t="s">
        <v>365</v>
      </c>
      <c r="AD378" s="27" t="s">
        <v>365</v>
      </c>
      <c r="AE378" s="27" t="s">
        <v>365</v>
      </c>
      <c r="AF378" s="27" t="s">
        <v>365</v>
      </c>
      <c r="AG378" s="52">
        <f t="shared" ref="AG378" si="74">D378+M378+V378</f>
        <v>-1.9510468059713739</v>
      </c>
      <c r="AH378" s="82"/>
    </row>
    <row r="379" spans="1:34" s="48" customFormat="1" ht="15" customHeight="1">
      <c r="A379" s="47" t="s">
        <v>367</v>
      </c>
      <c r="B379" s="51">
        <f>SUM(B6:B378)-B6-B17-B27-B55</f>
        <v>26761.963636363638</v>
      </c>
      <c r="C379" s="51"/>
      <c r="D379" s="51"/>
      <c r="E379" s="51">
        <f>E6+E27+E55</f>
        <v>2981.1593904206857</v>
      </c>
      <c r="F379" s="51"/>
      <c r="G379" s="51"/>
      <c r="H379" s="51">
        <f>H6+H27</f>
        <v>0</v>
      </c>
      <c r="I379" s="51"/>
      <c r="J379" s="51"/>
      <c r="K379" s="51">
        <f>K6+K27</f>
        <v>35206.776101450901</v>
      </c>
      <c r="L379" s="51"/>
      <c r="M379" s="51"/>
      <c r="N379" s="51">
        <f>N6+N27+N55</f>
        <v>-26349.662240759139</v>
      </c>
      <c r="O379" s="51"/>
      <c r="P379" s="51"/>
      <c r="Q379" s="51">
        <f>Q17</f>
        <v>2832.6181818181817</v>
      </c>
      <c r="R379" s="51"/>
      <c r="S379" s="51"/>
      <c r="T379" s="51">
        <f>T6+T27+T55</f>
        <v>0</v>
      </c>
      <c r="U379" s="51"/>
      <c r="V379" s="51"/>
      <c r="W379" s="51">
        <f>W27+W55</f>
        <v>4796.1731493467732</v>
      </c>
      <c r="X379" s="51"/>
      <c r="Y379" s="51"/>
      <c r="Z379" s="51">
        <f>Z27</f>
        <v>4346.1489334500702</v>
      </c>
      <c r="AA379" s="51"/>
      <c r="AB379" s="51"/>
      <c r="AC379" s="51">
        <f>AC27</f>
        <v>2948.7501206361958</v>
      </c>
      <c r="AD379" s="51"/>
      <c r="AE379" s="51"/>
      <c r="AF379" s="51">
        <f>AF6+AF17+AF27</f>
        <v>0</v>
      </c>
      <c r="AG379" s="51"/>
      <c r="AH379" s="82"/>
    </row>
  </sheetData>
  <mergeCells count="14">
    <mergeCell ref="A1:AG1"/>
    <mergeCell ref="A3:A4"/>
    <mergeCell ref="B3:B4"/>
    <mergeCell ref="AG3:AG4"/>
    <mergeCell ref="C3:E3"/>
    <mergeCell ref="L3:N3"/>
    <mergeCell ref="I3:K3"/>
    <mergeCell ref="F3:H3"/>
    <mergeCell ref="O3:Q3"/>
    <mergeCell ref="R3:T3"/>
    <mergeCell ref="U3:W3"/>
    <mergeCell ref="X3:Z3"/>
    <mergeCell ref="AA3:AC3"/>
    <mergeCell ref="AD3:AF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2017-07-20T19:20:37Z</cp:lastPrinted>
  <dcterms:created xsi:type="dcterms:W3CDTF">2010-02-05T14:48:49Z</dcterms:created>
  <dcterms:modified xsi:type="dcterms:W3CDTF">2017-07-27T05:16:07Z</dcterms:modified>
</cp:coreProperties>
</file>