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36" yWindow="72" windowWidth="13020" windowHeight="8520" activeTab="1"/>
  </bookViews>
  <sheets>
    <sheet name="Расчет субсидий" sheetId="7" r:id="rId1"/>
    <sheet name="Плюсы и минусы" sheetId="8" r:id="rId2"/>
  </sheets>
  <definedNames>
    <definedName name="_xlnm._FilterDatabase" localSheetId="0" hidden="1">'Расчет субсидий'!$A$1:$AA$350</definedName>
    <definedName name="_xlnm.Print_Titles" localSheetId="1">'Плюсы и минусы'!$3:$4</definedName>
    <definedName name="_xlnm.Print_Titles" localSheetId="0">'Расчет субсидий'!$A:$A,'Расчет субсидий'!$3:$5</definedName>
    <definedName name="_xlnm.Print_Area" localSheetId="0">'Расчет субсидий'!$A$1:$BD$378</definedName>
  </definedNames>
  <calcPr calcId="145621"/>
</workbook>
</file>

<file path=xl/calcChain.xml><?xml version="1.0" encoding="utf-8"?>
<calcChain xmlns="http://schemas.openxmlformats.org/spreadsheetml/2006/main">
  <c r="AC377" i="8" l="1"/>
  <c r="Z377" i="8"/>
  <c r="W377" i="8"/>
  <c r="T377" i="8"/>
  <c r="Q377" i="8"/>
  <c r="N377" i="8"/>
  <c r="K377" i="8"/>
  <c r="H377" i="8"/>
  <c r="E377" i="8"/>
  <c r="B377" i="8"/>
  <c r="AD52" i="8" l="1"/>
  <c r="AD376" i="8"/>
  <c r="AD375" i="8"/>
  <c r="AD374" i="8"/>
  <c r="AD373" i="8"/>
  <c r="AD372" i="8"/>
  <c r="AD371" i="8"/>
  <c r="AD370" i="8"/>
  <c r="AD369" i="8"/>
  <c r="AD368" i="8"/>
  <c r="AD367" i="8"/>
  <c r="AD366" i="8"/>
  <c r="AD365" i="8"/>
  <c r="AD363" i="8"/>
  <c r="AD362" i="8"/>
  <c r="AD361" i="8"/>
  <c r="AD360" i="8"/>
  <c r="AD359" i="8"/>
  <c r="AD358" i="8"/>
  <c r="AD357" i="8"/>
  <c r="AD356" i="8"/>
  <c r="AD355" i="8"/>
  <c r="AD354" i="8"/>
  <c r="AD353" i="8"/>
  <c r="AD351" i="8"/>
  <c r="AD350" i="8"/>
  <c r="AD349" i="8"/>
  <c r="AD348" i="8"/>
  <c r="AD347" i="8"/>
  <c r="AD346" i="8"/>
  <c r="AD345" i="8"/>
  <c r="AD344" i="8"/>
  <c r="AD343" i="8"/>
  <c r="AD342" i="8"/>
  <c r="AD341" i="8"/>
  <c r="AD339" i="8"/>
  <c r="AD338" i="8"/>
  <c r="AD337" i="8"/>
  <c r="AD336" i="8"/>
  <c r="AD335" i="8"/>
  <c r="AD334" i="8"/>
  <c r="AD333" i="8"/>
  <c r="AD332" i="8"/>
  <c r="AD331" i="8"/>
  <c r="AD330" i="8"/>
  <c r="AD329" i="8"/>
  <c r="AD327" i="8"/>
  <c r="AD326" i="8"/>
  <c r="AD325" i="8"/>
  <c r="AD324" i="8"/>
  <c r="AD323" i="8"/>
  <c r="AD322" i="8"/>
  <c r="AD321" i="8"/>
  <c r="AD320" i="8"/>
  <c r="AD319" i="8"/>
  <c r="AD318" i="8"/>
  <c r="AD317" i="8"/>
  <c r="AD316" i="8"/>
  <c r="AD315" i="8"/>
  <c r="AD314" i="8"/>
  <c r="AD313" i="8"/>
  <c r="AD311" i="8"/>
  <c r="AD310" i="8"/>
  <c r="AD309" i="8"/>
  <c r="AD308" i="8"/>
  <c r="AD307" i="8"/>
  <c r="AD306" i="8"/>
  <c r="AD305" i="8"/>
  <c r="AD304" i="8"/>
  <c r="AD303" i="8"/>
  <c r="AD302" i="8"/>
  <c r="AD301" i="8"/>
  <c r="AD300" i="8"/>
  <c r="AD299" i="8"/>
  <c r="AD298" i="8"/>
  <c r="AD297" i="8"/>
  <c r="AD296" i="8"/>
  <c r="AD295" i="8"/>
  <c r="AD294" i="8"/>
  <c r="AD293" i="8"/>
  <c r="AD292" i="8"/>
  <c r="AD291" i="8"/>
  <c r="AD290" i="8"/>
  <c r="AD289" i="8"/>
  <c r="AD288" i="8"/>
  <c r="AD286" i="8"/>
  <c r="AD285" i="8"/>
  <c r="AD284" i="8"/>
  <c r="AD283" i="8"/>
  <c r="AD282" i="8"/>
  <c r="AD281" i="8"/>
  <c r="AD280" i="8"/>
  <c r="AD279" i="8"/>
  <c r="AD278" i="8"/>
  <c r="AD277" i="8"/>
  <c r="AD276" i="8"/>
  <c r="AD275" i="8"/>
  <c r="AD274" i="8"/>
  <c r="AD273" i="8"/>
  <c r="AD272" i="8"/>
  <c r="AD271" i="8"/>
  <c r="AD270" i="8"/>
  <c r="AD268" i="8"/>
  <c r="AD267" i="8"/>
  <c r="AD266" i="8"/>
  <c r="AD265" i="8"/>
  <c r="AD264" i="8"/>
  <c r="AD263" i="8"/>
  <c r="AD262" i="8"/>
  <c r="AD260" i="8"/>
  <c r="AD259" i="8"/>
  <c r="AD258" i="8"/>
  <c r="AD257" i="8"/>
  <c r="AD256" i="8"/>
  <c r="AD255" i="8"/>
  <c r="AD254" i="8"/>
  <c r="AD253" i="8"/>
  <c r="AD252" i="8"/>
  <c r="AD251" i="8"/>
  <c r="AD250" i="8"/>
  <c r="AD249" i="8"/>
  <c r="AD248" i="8"/>
  <c r="AD247" i="8"/>
  <c r="AD246" i="8"/>
  <c r="AD244" i="8"/>
  <c r="AD243" i="8"/>
  <c r="AD242" i="8"/>
  <c r="AD241" i="8"/>
  <c r="AD240" i="8"/>
  <c r="AD239" i="8"/>
  <c r="AD238" i="8"/>
  <c r="AD237" i="8"/>
  <c r="AD235" i="8"/>
  <c r="AD234" i="8"/>
  <c r="AD233" i="8"/>
  <c r="AD232" i="8"/>
  <c r="AD231" i="8"/>
  <c r="AD230" i="8"/>
  <c r="AD229" i="8"/>
  <c r="AD228" i="8"/>
  <c r="AD227" i="8"/>
  <c r="AD225" i="8"/>
  <c r="AD224" i="8"/>
  <c r="AD223" i="8"/>
  <c r="AD222" i="8"/>
  <c r="AD221" i="8"/>
  <c r="AD220" i="8"/>
  <c r="AD219" i="8"/>
  <c r="AD218" i="8"/>
  <c r="AD217" i="8"/>
  <c r="AD216" i="8"/>
  <c r="AD215" i="8"/>
  <c r="AD214" i="8"/>
  <c r="AD213" i="8"/>
  <c r="AD211" i="8"/>
  <c r="AD210" i="8"/>
  <c r="AD209" i="8"/>
  <c r="AD208" i="8"/>
  <c r="AD207" i="8"/>
  <c r="AD206" i="8"/>
  <c r="AD205" i="8"/>
  <c r="AD204" i="8"/>
  <c r="AD203" i="8"/>
  <c r="AD202" i="8"/>
  <c r="AD201" i="8"/>
  <c r="AD200" i="8"/>
  <c r="AD198" i="8"/>
  <c r="AD197" i="8"/>
  <c r="AD196" i="8"/>
  <c r="AD195" i="8"/>
  <c r="AD194" i="8"/>
  <c r="AD193" i="8"/>
  <c r="AD192" i="8"/>
  <c r="AD191" i="8"/>
  <c r="AD190" i="8"/>
  <c r="AD189" i="8"/>
  <c r="AD188" i="8"/>
  <c r="AD187" i="8"/>
  <c r="AD186" i="8"/>
  <c r="AD184" i="8"/>
  <c r="AD183" i="8"/>
  <c r="AD182" i="8"/>
  <c r="AD181" i="8"/>
  <c r="AD180" i="8"/>
  <c r="AD179" i="8"/>
  <c r="AD178" i="8"/>
  <c r="AD177" i="8"/>
  <c r="AD176" i="8"/>
  <c r="AD175" i="8"/>
  <c r="AD174" i="8"/>
  <c r="AD172" i="8"/>
  <c r="AD171" i="8"/>
  <c r="AD170" i="8"/>
  <c r="AD169" i="8"/>
  <c r="AD168" i="8"/>
  <c r="AD167" i="8"/>
  <c r="AD166" i="8"/>
  <c r="AD165" i="8"/>
  <c r="AD164" i="8"/>
  <c r="AD163" i="8"/>
  <c r="AD162" i="8"/>
  <c r="AD161" i="8"/>
  <c r="AD160" i="8"/>
  <c r="AD158" i="8"/>
  <c r="AD157" i="8"/>
  <c r="AD156" i="8"/>
  <c r="AD155" i="8"/>
  <c r="AD154" i="8"/>
  <c r="AD153" i="8"/>
  <c r="AD152" i="8"/>
  <c r="AD151" i="8"/>
  <c r="AD150" i="8"/>
  <c r="AD149" i="8"/>
  <c r="AD148" i="8"/>
  <c r="AD147" i="8"/>
  <c r="AD145" i="8"/>
  <c r="AD144" i="8"/>
  <c r="AD143" i="8"/>
  <c r="AD142" i="8"/>
  <c r="AD141" i="8"/>
  <c r="AD140" i="8"/>
  <c r="AD138" i="8"/>
  <c r="AD137" i="8"/>
  <c r="AD136" i="8"/>
  <c r="AD135" i="8"/>
  <c r="AD134" i="8"/>
  <c r="AD133" i="8"/>
  <c r="AD132" i="8"/>
  <c r="AD131" i="8"/>
  <c r="AD130" i="8"/>
  <c r="AD128" i="8"/>
  <c r="AD127" i="8"/>
  <c r="AD126" i="8"/>
  <c r="AD125" i="8"/>
  <c r="AD124" i="8"/>
  <c r="AD123" i="8"/>
  <c r="AD122" i="8"/>
  <c r="AD120" i="8"/>
  <c r="AD119" i="8"/>
  <c r="AD118" i="8"/>
  <c r="AD117" i="8"/>
  <c r="AD116" i="8"/>
  <c r="AD115" i="8"/>
  <c r="AD114" i="8"/>
  <c r="AD113" i="8"/>
  <c r="AD112" i="8"/>
  <c r="AD111" i="8"/>
  <c r="AD110" i="8"/>
  <c r="AD109" i="8"/>
  <c r="AD108" i="8"/>
  <c r="AD107" i="8"/>
  <c r="AD106" i="8"/>
  <c r="AD104" i="8"/>
  <c r="AD103" i="8"/>
  <c r="AD102" i="8"/>
  <c r="AD101" i="8"/>
  <c r="AD100" i="8"/>
  <c r="AD99" i="8"/>
  <c r="AD98" i="8"/>
  <c r="AD97" i="8"/>
  <c r="AD96" i="8"/>
  <c r="AD95" i="8"/>
  <c r="AD94" i="8"/>
  <c r="AD93" i="8"/>
  <c r="AD92" i="8"/>
  <c r="AD90" i="8"/>
  <c r="AD89" i="8"/>
  <c r="AD88" i="8"/>
  <c r="AD87" i="8"/>
  <c r="AD86" i="8"/>
  <c r="AD85" i="8"/>
  <c r="AD84" i="8"/>
  <c r="AD83" i="8"/>
  <c r="AD82" i="8"/>
  <c r="AD80" i="8"/>
  <c r="AD79" i="8"/>
  <c r="AD78" i="8"/>
  <c r="AD77" i="8"/>
  <c r="AD76" i="8"/>
  <c r="AD75" i="8"/>
  <c r="AD74" i="8"/>
  <c r="AD73" i="8"/>
  <c r="AD71" i="8"/>
  <c r="AD70" i="8"/>
  <c r="AD69" i="8"/>
  <c r="AD68" i="8"/>
  <c r="AD67" i="8"/>
  <c r="AD65" i="8"/>
  <c r="AD64" i="8"/>
  <c r="AD63" i="8"/>
  <c r="AD62" i="8"/>
  <c r="AD61" i="8"/>
  <c r="AD60" i="8"/>
  <c r="AD59" i="8"/>
  <c r="AD58" i="8"/>
  <c r="AD57" i="8"/>
  <c r="AD56" i="8"/>
  <c r="AD55" i="8"/>
  <c r="AD54" i="8"/>
  <c r="AD53" i="8"/>
  <c r="AD51" i="8"/>
  <c r="AD50" i="8"/>
  <c r="AD49" i="8"/>
  <c r="AD48" i="8"/>
  <c r="B45" i="8" l="1"/>
  <c r="B17" i="8"/>
  <c r="B6" i="8"/>
  <c r="E17" i="8"/>
  <c r="K17" i="8"/>
  <c r="N17" i="8"/>
  <c r="T17" i="8"/>
  <c r="W17" i="8"/>
  <c r="Z17" i="8"/>
  <c r="AC17" i="8"/>
  <c r="Z6" i="8"/>
  <c r="N6" i="8"/>
  <c r="K6" i="8"/>
  <c r="E6" i="8"/>
  <c r="AP45" i="7"/>
  <c r="Z45" i="7"/>
  <c r="V45" i="7"/>
  <c r="P45" i="7"/>
  <c r="D45" i="7"/>
  <c r="AO17" i="7"/>
  <c r="AP17" i="7" s="1"/>
  <c r="AN17" i="7"/>
  <c r="Z17" i="7"/>
  <c r="V17" i="7"/>
  <c r="P17" i="7"/>
  <c r="P6" i="7"/>
  <c r="D6" i="7"/>
  <c r="D17" i="7"/>
  <c r="AZ45" i="7"/>
  <c r="AY45" i="7"/>
  <c r="AX45" i="7"/>
  <c r="AV45" i="7"/>
  <c r="AU45" i="7"/>
  <c r="AO45" i="7"/>
  <c r="AN45" i="7"/>
  <c r="Y45" i="7"/>
  <c r="X45" i="7"/>
  <c r="U45" i="7"/>
  <c r="T45" i="7"/>
  <c r="O45" i="7"/>
  <c r="N45" i="7"/>
  <c r="C45" i="7"/>
  <c r="B45" i="7"/>
  <c r="Y17" i="7"/>
  <c r="X17" i="7"/>
  <c r="U17" i="7"/>
  <c r="T17" i="7"/>
  <c r="O17" i="7"/>
  <c r="N17" i="7"/>
  <c r="C17" i="7"/>
  <c r="B17" i="7"/>
  <c r="O6" i="7"/>
  <c r="N6" i="7"/>
  <c r="C6" i="7"/>
  <c r="B6" i="7"/>
  <c r="AZ17" i="7"/>
  <c r="AZ6" i="7"/>
  <c r="AY6" i="7"/>
  <c r="AX6" i="7"/>
  <c r="AY17" i="7"/>
  <c r="AX17" i="7"/>
  <c r="AV17" i="7"/>
  <c r="AU17" i="7"/>
  <c r="AT17" i="7"/>
  <c r="AV6" i="7"/>
  <c r="AU6" i="7"/>
  <c r="AT6" i="7"/>
  <c r="BB378" i="7" l="1"/>
  <c r="BD377" i="7"/>
  <c r="AZ378" i="7"/>
  <c r="BB377" i="7"/>
  <c r="BA377" i="7"/>
  <c r="AW377" i="7" l="1"/>
  <c r="AT377" i="7"/>
  <c r="AV377" i="7"/>
  <c r="AY377" i="7"/>
  <c r="AX377" i="7"/>
  <c r="AE376" i="8" l="1"/>
  <c r="AE375" i="8"/>
  <c r="AE374" i="8"/>
  <c r="AE373" i="8"/>
  <c r="AE372" i="8"/>
  <c r="AE371" i="8"/>
  <c r="AE370" i="8"/>
  <c r="AE369" i="8"/>
  <c r="AE368" i="8"/>
  <c r="AE367" i="8"/>
  <c r="AE366" i="8"/>
  <c r="AE365" i="8"/>
  <c r="AE363" i="8"/>
  <c r="AE362" i="8"/>
  <c r="AE361" i="8"/>
  <c r="AE360" i="8"/>
  <c r="AE359" i="8"/>
  <c r="AE358" i="8"/>
  <c r="AE357" i="8"/>
  <c r="AE356" i="8"/>
  <c r="AE355" i="8"/>
  <c r="AE354" i="8"/>
  <c r="AE353" i="8"/>
  <c r="AE351" i="8"/>
  <c r="AE350" i="8"/>
  <c r="AE349" i="8"/>
  <c r="AE348" i="8"/>
  <c r="AE347" i="8"/>
  <c r="AE346" i="8"/>
  <c r="AE345" i="8"/>
  <c r="AE344" i="8"/>
  <c r="AE343" i="8"/>
  <c r="AE342" i="8"/>
  <c r="AE341" i="8"/>
  <c r="AE339" i="8"/>
  <c r="AE338" i="8"/>
  <c r="AE337" i="8"/>
  <c r="AE336" i="8"/>
  <c r="AE335" i="8"/>
  <c r="AE334" i="8"/>
  <c r="AE333" i="8"/>
  <c r="AE332" i="8"/>
  <c r="AE331" i="8"/>
  <c r="AE330" i="8"/>
  <c r="AE329" i="8"/>
  <c r="AE327" i="8"/>
  <c r="AE326" i="8"/>
  <c r="AE325" i="8"/>
  <c r="AE324" i="8"/>
  <c r="AE323" i="8"/>
  <c r="AE322" i="8"/>
  <c r="AE321" i="8"/>
  <c r="AE320" i="8"/>
  <c r="AE319" i="8"/>
  <c r="AE318" i="8"/>
  <c r="AE317" i="8"/>
  <c r="AE316" i="8"/>
  <c r="AE315" i="8"/>
  <c r="AE314" i="8"/>
  <c r="AE313" i="8"/>
  <c r="AE311" i="8"/>
  <c r="AE310" i="8"/>
  <c r="AE309" i="8"/>
  <c r="AE308" i="8"/>
  <c r="AE307" i="8"/>
  <c r="AE306" i="8"/>
  <c r="AE305" i="8"/>
  <c r="AE304" i="8"/>
  <c r="AE303" i="8"/>
  <c r="AE302" i="8"/>
  <c r="AE301" i="8"/>
  <c r="AE300" i="8"/>
  <c r="AE299" i="8"/>
  <c r="AE298" i="8"/>
  <c r="AE297" i="8"/>
  <c r="AE296" i="8"/>
  <c r="AE295" i="8"/>
  <c r="AE294" i="8"/>
  <c r="AE293" i="8"/>
  <c r="AE292" i="8"/>
  <c r="AE291" i="8"/>
  <c r="AE290" i="8"/>
  <c r="AE289" i="8"/>
  <c r="AE288" i="8"/>
  <c r="AE286" i="8"/>
  <c r="AE285" i="8"/>
  <c r="AE284" i="8"/>
  <c r="AE283" i="8"/>
  <c r="AE282" i="8"/>
  <c r="AE281" i="8"/>
  <c r="AE280" i="8"/>
  <c r="AE279" i="8"/>
  <c r="AE278" i="8"/>
  <c r="AE277" i="8"/>
  <c r="AE276" i="8"/>
  <c r="AE275" i="8"/>
  <c r="AE274" i="8"/>
  <c r="AE273" i="8"/>
  <c r="AE272" i="8"/>
  <c r="AE271" i="8"/>
  <c r="AE270" i="8"/>
  <c r="AE268" i="8"/>
  <c r="AE267" i="8"/>
  <c r="AE266" i="8"/>
  <c r="AE265" i="8"/>
  <c r="AE264" i="8"/>
  <c r="AE263" i="8"/>
  <c r="AE262" i="8"/>
  <c r="AE260" i="8"/>
  <c r="AE259" i="8"/>
  <c r="AE258" i="8"/>
  <c r="AE257" i="8"/>
  <c r="AE256" i="8"/>
  <c r="AE255" i="8"/>
  <c r="AE254" i="8"/>
  <c r="AE253" i="8"/>
  <c r="AE252" i="8"/>
  <c r="AE251" i="8"/>
  <c r="AE250" i="8"/>
  <c r="AE249" i="8"/>
  <c r="AE248" i="8"/>
  <c r="AE247" i="8"/>
  <c r="AE246" i="8"/>
  <c r="AE244" i="8"/>
  <c r="AE243" i="8"/>
  <c r="AE242" i="8"/>
  <c r="AE241" i="8"/>
  <c r="AE240" i="8"/>
  <c r="AE239" i="8"/>
  <c r="AE238" i="8"/>
  <c r="AE237" i="8"/>
  <c r="AE235" i="8"/>
  <c r="AE234" i="8"/>
  <c r="AE233" i="8"/>
  <c r="AE232" i="8"/>
  <c r="AE231" i="8"/>
  <c r="AE230" i="8"/>
  <c r="AE229" i="8"/>
  <c r="AE228" i="8"/>
  <c r="AE227" i="8"/>
  <c r="AE225" i="8"/>
  <c r="AE224" i="8"/>
  <c r="AE223" i="8"/>
  <c r="AE222" i="8"/>
  <c r="AE221" i="8"/>
  <c r="AE220" i="8"/>
  <c r="AE219" i="8"/>
  <c r="AE218" i="8"/>
  <c r="AE217" i="8"/>
  <c r="AE216" i="8"/>
  <c r="AE215" i="8"/>
  <c r="AE214" i="8"/>
  <c r="AE213" i="8"/>
  <c r="AE211" i="8"/>
  <c r="AE210" i="8"/>
  <c r="AE209" i="8"/>
  <c r="AE208" i="8"/>
  <c r="AE207" i="8"/>
  <c r="AE206" i="8"/>
  <c r="AE205" i="8"/>
  <c r="AE204" i="8"/>
  <c r="AE203" i="8"/>
  <c r="AE202" i="8"/>
  <c r="AE201" i="8"/>
  <c r="AE200" i="8"/>
  <c r="AE198" i="8"/>
  <c r="AE197" i="8"/>
  <c r="AE196" i="8"/>
  <c r="AE195" i="8"/>
  <c r="AE194" i="8"/>
  <c r="AE193" i="8"/>
  <c r="AE192" i="8"/>
  <c r="AE191" i="8"/>
  <c r="AE190" i="8"/>
  <c r="AE189" i="8"/>
  <c r="AE188" i="8"/>
  <c r="AE187" i="8"/>
  <c r="AE186" i="8"/>
  <c r="AE184" i="8"/>
  <c r="AE183" i="8"/>
  <c r="AE182" i="8"/>
  <c r="AE181" i="8"/>
  <c r="AE180" i="8"/>
  <c r="AE179" i="8"/>
  <c r="AE178" i="8"/>
  <c r="AE177" i="8"/>
  <c r="AE176" i="8"/>
  <c r="AE175" i="8"/>
  <c r="AE174" i="8"/>
  <c r="AE172" i="8"/>
  <c r="AE171" i="8"/>
  <c r="AE170" i="8"/>
  <c r="AE169" i="8"/>
  <c r="AE168" i="8"/>
  <c r="AE167" i="8"/>
  <c r="AE166" i="8"/>
  <c r="AE165" i="8"/>
  <c r="AE164" i="8"/>
  <c r="AE163" i="8"/>
  <c r="AE162" i="8"/>
  <c r="AE161" i="8"/>
  <c r="AE160" i="8"/>
  <c r="AE158" i="8"/>
  <c r="AE157" i="8"/>
  <c r="AE156" i="8"/>
  <c r="AE155" i="8"/>
  <c r="AE154" i="8"/>
  <c r="AE153" i="8"/>
  <c r="AE152" i="8"/>
  <c r="AE151" i="8"/>
  <c r="AE150" i="8"/>
  <c r="AE149" i="8"/>
  <c r="AE148" i="8"/>
  <c r="AE147" i="8"/>
  <c r="AE145" i="8"/>
  <c r="AE144" i="8"/>
  <c r="AE143" i="8"/>
  <c r="AE142" i="8"/>
  <c r="AE141" i="8"/>
  <c r="AE140" i="8"/>
  <c r="AE138" i="8"/>
  <c r="AE137" i="8"/>
  <c r="AE136" i="8"/>
  <c r="AE135" i="8"/>
  <c r="AE134" i="8"/>
  <c r="AE133" i="8"/>
  <c r="AE132" i="8"/>
  <c r="AE131" i="8"/>
  <c r="AE130" i="8"/>
  <c r="AE128" i="8"/>
  <c r="AE127" i="8"/>
  <c r="AE126" i="8"/>
  <c r="AE125" i="8"/>
  <c r="AE124" i="8"/>
  <c r="AE123" i="8"/>
  <c r="AE122" i="8"/>
  <c r="AE120" i="8"/>
  <c r="AE119" i="8"/>
  <c r="AE118" i="8"/>
  <c r="AE117" i="8"/>
  <c r="AE116" i="8"/>
  <c r="AE115" i="8"/>
  <c r="AE114" i="8"/>
  <c r="AE113" i="8"/>
  <c r="AE112" i="8"/>
  <c r="AE111" i="8"/>
  <c r="AE110" i="8"/>
  <c r="AE109" i="8"/>
  <c r="AE108" i="8"/>
  <c r="AE107" i="8"/>
  <c r="AE106" i="8"/>
  <c r="AE104" i="8"/>
  <c r="AE103" i="8"/>
  <c r="AE102" i="8"/>
  <c r="AE101" i="8"/>
  <c r="AE100" i="8"/>
  <c r="AE99" i="8"/>
  <c r="AE98" i="8"/>
  <c r="AE97" i="8"/>
  <c r="AE96" i="8"/>
  <c r="AE95" i="8"/>
  <c r="AE94" i="8"/>
  <c r="AE93" i="8"/>
  <c r="AE92" i="8"/>
  <c r="AE90" i="8"/>
  <c r="AE89" i="8"/>
  <c r="AE88" i="8"/>
  <c r="AE87" i="8"/>
  <c r="AE86" i="8"/>
  <c r="AE85" i="8"/>
  <c r="AE84" i="8"/>
  <c r="AE83" i="8"/>
  <c r="AE82" i="8"/>
  <c r="AE80" i="8"/>
  <c r="AE79" i="8"/>
  <c r="AE78" i="8"/>
  <c r="AE77" i="8"/>
  <c r="AE76" i="8"/>
  <c r="AE75" i="8"/>
  <c r="AE74" i="8"/>
  <c r="AE73" i="8"/>
  <c r="AE71" i="8"/>
  <c r="AE70" i="8"/>
  <c r="AE69" i="8"/>
  <c r="AE68" i="8"/>
  <c r="AE67" i="8"/>
  <c r="AE65" i="8"/>
  <c r="AE64" i="8"/>
  <c r="AE63" i="8"/>
  <c r="AE62" i="8"/>
  <c r="AE61" i="8"/>
  <c r="AE60" i="8"/>
  <c r="AE59" i="8"/>
  <c r="AE58" i="8"/>
  <c r="AE57" i="8"/>
  <c r="AE56" i="8"/>
  <c r="AE55" i="8"/>
  <c r="AE54" i="8"/>
  <c r="AE53" i="8"/>
  <c r="AE51" i="8"/>
  <c r="AE50" i="8"/>
  <c r="AE49" i="8"/>
  <c r="AE48" i="8"/>
  <c r="AE47" i="8"/>
  <c r="AE44" i="8"/>
  <c r="AE43" i="8"/>
  <c r="AE42" i="8"/>
  <c r="AE41" i="8"/>
  <c r="AE40" i="8"/>
  <c r="AE39" i="8"/>
  <c r="AE38" i="8"/>
  <c r="AE37" i="8"/>
  <c r="AE36" i="8"/>
  <c r="AE35" i="8"/>
  <c r="AE34" i="8"/>
  <c r="AE33" i="8"/>
  <c r="AE32" i="8"/>
  <c r="AE31" i="8"/>
  <c r="AE30" i="8"/>
  <c r="AE29" i="8"/>
  <c r="AE28" i="8"/>
  <c r="AE27" i="8"/>
  <c r="AE26" i="8"/>
  <c r="AE25" i="8"/>
  <c r="AE24" i="8"/>
  <c r="AE23" i="8"/>
  <c r="AE22" i="8"/>
  <c r="AE21" i="8"/>
  <c r="AE20" i="8"/>
  <c r="AE19" i="8"/>
  <c r="AE18" i="8"/>
  <c r="AE16" i="8"/>
  <c r="AE15" i="8"/>
  <c r="AE14" i="8"/>
  <c r="AE13" i="8"/>
  <c r="AE12" i="8"/>
  <c r="AE11" i="8"/>
  <c r="AE10" i="8"/>
  <c r="AE9" i="8"/>
  <c r="AE8" i="8"/>
  <c r="AE7" i="8"/>
  <c r="X48" i="8"/>
  <c r="Y48" i="8" s="1"/>
  <c r="Z48" i="8" s="1"/>
  <c r="AA48" i="8"/>
  <c r="AB48" i="8" s="1"/>
  <c r="AC48" i="8" s="1"/>
  <c r="X49" i="8"/>
  <c r="Y49" i="8" s="1"/>
  <c r="Z49" i="8" s="1"/>
  <c r="AA49" i="8"/>
  <c r="AB49" i="8" s="1"/>
  <c r="AC49" i="8"/>
  <c r="X50" i="8"/>
  <c r="Y50" i="8"/>
  <c r="Z50" i="8" s="1"/>
  <c r="AA50" i="8"/>
  <c r="AB50" i="8" s="1"/>
  <c r="AC50" i="8" s="1"/>
  <c r="X51" i="8"/>
  <c r="Y51" i="8"/>
  <c r="Z51" i="8" s="1"/>
  <c r="AA51" i="8"/>
  <c r="AB51" i="8"/>
  <c r="AC51" i="8" s="1"/>
  <c r="X53" i="8"/>
  <c r="Y53" i="8"/>
  <c r="Z53" i="8" s="1"/>
  <c r="AA53" i="8"/>
  <c r="AB53" i="8" s="1"/>
  <c r="AC53" i="8" s="1"/>
  <c r="X54" i="8"/>
  <c r="Y54" i="8"/>
  <c r="Z54" i="8" s="1"/>
  <c r="AA54" i="8"/>
  <c r="AB54" i="8" s="1"/>
  <c r="AC54" i="8" s="1"/>
  <c r="X55" i="8"/>
  <c r="Y55" i="8"/>
  <c r="Z55" i="8" s="1"/>
  <c r="AA55" i="8"/>
  <c r="AB55" i="8"/>
  <c r="AC55" i="8" s="1"/>
  <c r="X56" i="8"/>
  <c r="Y56" i="8"/>
  <c r="Z56" i="8" s="1"/>
  <c r="AA56" i="8"/>
  <c r="AB56" i="8" s="1"/>
  <c r="AC56" i="8" s="1"/>
  <c r="X57" i="8"/>
  <c r="Y57" i="8" s="1"/>
  <c r="Z57" i="8" s="1"/>
  <c r="AA57" i="8"/>
  <c r="AB57" i="8" s="1"/>
  <c r="AC57" i="8" s="1"/>
  <c r="X58" i="8"/>
  <c r="Y58" i="8"/>
  <c r="Z58" i="8"/>
  <c r="AA58" i="8"/>
  <c r="AB58" i="8" s="1"/>
  <c r="AC58" i="8" s="1"/>
  <c r="X59" i="8"/>
  <c r="Y59" i="8"/>
  <c r="Z59" i="8" s="1"/>
  <c r="AA59" i="8"/>
  <c r="AB59" i="8" s="1"/>
  <c r="AC59" i="8" s="1"/>
  <c r="X60" i="8"/>
  <c r="Y60" i="8"/>
  <c r="Z60" i="8" s="1"/>
  <c r="AA60" i="8"/>
  <c r="AB60" i="8" s="1"/>
  <c r="AC60" i="8"/>
  <c r="X61" i="8"/>
  <c r="Y61" i="8"/>
  <c r="Z61" i="8" s="1"/>
  <c r="AA61" i="8"/>
  <c r="AB61" i="8" s="1"/>
  <c r="AC61" i="8"/>
  <c r="X62" i="8"/>
  <c r="Y62" i="8"/>
  <c r="Z62" i="8" s="1"/>
  <c r="AA62" i="8"/>
  <c r="AB62" i="8" s="1"/>
  <c r="AC62" i="8" s="1"/>
  <c r="X63" i="8"/>
  <c r="Y63" i="8"/>
  <c r="Z63" i="8" s="1"/>
  <c r="AA63" i="8"/>
  <c r="AB63" i="8"/>
  <c r="AC63" i="8" s="1"/>
  <c r="X64" i="8"/>
  <c r="Y64" i="8"/>
  <c r="Z64" i="8" s="1"/>
  <c r="AA64" i="8"/>
  <c r="AB64" i="8" s="1"/>
  <c r="AC64" i="8"/>
  <c r="X65" i="8"/>
  <c r="Y65" i="8" s="1"/>
  <c r="Z65" i="8" s="1"/>
  <c r="AA65" i="8"/>
  <c r="AB65" i="8" s="1"/>
  <c r="AC65" i="8" s="1"/>
  <c r="X67" i="8"/>
  <c r="Y67" i="8"/>
  <c r="Z67" i="8" s="1"/>
  <c r="AA67" i="8"/>
  <c r="AB67" i="8" s="1"/>
  <c r="AC67" i="8"/>
  <c r="X68" i="8"/>
  <c r="Y68" i="8"/>
  <c r="Z68" i="8" s="1"/>
  <c r="AA68" i="8"/>
  <c r="AB68" i="8" s="1"/>
  <c r="AC68" i="8"/>
  <c r="X69" i="8"/>
  <c r="Y69" i="8"/>
  <c r="Z69" i="8" s="1"/>
  <c r="AA69" i="8"/>
  <c r="AB69" i="8" s="1"/>
  <c r="AC69" i="8"/>
  <c r="X70" i="8"/>
  <c r="Y70" i="8"/>
  <c r="Z70" i="8" s="1"/>
  <c r="AA70" i="8"/>
  <c r="AB70" i="8" s="1"/>
  <c r="AC70" i="8" s="1"/>
  <c r="X71" i="8"/>
  <c r="Y71" i="8"/>
  <c r="Z71" i="8" s="1"/>
  <c r="AA71" i="8"/>
  <c r="AB71" i="8"/>
  <c r="AC71" i="8" s="1"/>
  <c r="X73" i="8"/>
  <c r="Y73" i="8" s="1"/>
  <c r="Z73" i="8" s="1"/>
  <c r="AA73" i="8"/>
  <c r="AB73" i="8" s="1"/>
  <c r="AC73" i="8" s="1"/>
  <c r="X74" i="8"/>
  <c r="Y74" i="8"/>
  <c r="Z74" i="8"/>
  <c r="AA74" i="8"/>
  <c r="AB74" i="8" s="1"/>
  <c r="AC74" i="8" s="1"/>
  <c r="X75" i="8"/>
  <c r="Y75" i="8"/>
  <c r="Z75" i="8" s="1"/>
  <c r="AA75" i="8"/>
  <c r="AB75" i="8" s="1"/>
  <c r="AC75" i="8" s="1"/>
  <c r="X76" i="8"/>
  <c r="Y76" i="8"/>
  <c r="Z76" i="8" s="1"/>
  <c r="AA76" i="8"/>
  <c r="AB76" i="8" s="1"/>
  <c r="AC76" i="8"/>
  <c r="X77" i="8"/>
  <c r="Y77" i="8"/>
  <c r="Z77" i="8" s="1"/>
  <c r="AA77" i="8"/>
  <c r="AB77" i="8" s="1"/>
  <c r="AC77" i="8"/>
  <c r="X78" i="8"/>
  <c r="Y78" i="8"/>
  <c r="Z78" i="8" s="1"/>
  <c r="AA78" i="8"/>
  <c r="AB78" i="8" s="1"/>
  <c r="AC78" i="8" s="1"/>
  <c r="X79" i="8"/>
  <c r="Y79" i="8"/>
  <c r="Z79" i="8" s="1"/>
  <c r="AA79" i="8"/>
  <c r="AB79" i="8"/>
  <c r="AC79" i="8" s="1"/>
  <c r="X80" i="8"/>
  <c r="Y80" i="8"/>
  <c r="Z80" i="8" s="1"/>
  <c r="AA80" i="8"/>
  <c r="AB80" i="8" s="1"/>
  <c r="AC80" i="8" s="1"/>
  <c r="X82" i="8"/>
  <c r="Y82" i="8"/>
  <c r="Z82" i="8"/>
  <c r="AA82" i="8"/>
  <c r="AB82" i="8" s="1"/>
  <c r="AC82" i="8" s="1"/>
  <c r="X83" i="8"/>
  <c r="Y83" i="8"/>
  <c r="Z83" i="8" s="1"/>
  <c r="AA83" i="8"/>
  <c r="AB83" i="8" s="1"/>
  <c r="AC83" i="8" s="1"/>
  <c r="X84" i="8"/>
  <c r="Y84" i="8"/>
  <c r="Z84" i="8" s="1"/>
  <c r="AA84" i="8"/>
  <c r="AB84" i="8" s="1"/>
  <c r="AC84" i="8"/>
  <c r="X85" i="8"/>
  <c r="Y85" i="8"/>
  <c r="Z85" i="8" s="1"/>
  <c r="AA85" i="8"/>
  <c r="AB85" i="8" s="1"/>
  <c r="AC85" i="8"/>
  <c r="X86" i="8"/>
  <c r="Y86" i="8"/>
  <c r="Z86" i="8" s="1"/>
  <c r="AA86" i="8"/>
  <c r="AB86" i="8" s="1"/>
  <c r="AC86" i="8" s="1"/>
  <c r="X87" i="8"/>
  <c r="Y87" i="8"/>
  <c r="Z87" i="8" s="1"/>
  <c r="AA87" i="8"/>
  <c r="AB87" i="8" s="1"/>
  <c r="AC87" i="8" s="1"/>
  <c r="X88" i="8"/>
  <c r="Y88" i="8"/>
  <c r="Z88" i="8" s="1"/>
  <c r="AA88" i="8"/>
  <c r="AB88" i="8" s="1"/>
  <c r="AC88" i="8" s="1"/>
  <c r="X89" i="8"/>
  <c r="Y89" i="8"/>
  <c r="Z89" i="8" s="1"/>
  <c r="AA89" i="8"/>
  <c r="AB89" i="8" s="1"/>
  <c r="AC89" i="8" s="1"/>
  <c r="X90" i="8"/>
  <c r="Y90" i="8"/>
  <c r="Z90" i="8"/>
  <c r="AA90" i="8"/>
  <c r="AB90" i="8" s="1"/>
  <c r="AC90" i="8" s="1"/>
  <c r="X92" i="8"/>
  <c r="Y92" i="8"/>
  <c r="Z92" i="8" s="1"/>
  <c r="AA92" i="8"/>
  <c r="AB92" i="8" s="1"/>
  <c r="AC92" i="8"/>
  <c r="X93" i="8"/>
  <c r="Y93" i="8"/>
  <c r="Z93" i="8" s="1"/>
  <c r="AA93" i="8"/>
  <c r="AB93" i="8" s="1"/>
  <c r="AC93" i="8"/>
  <c r="X94" i="8"/>
  <c r="Y94" i="8"/>
  <c r="Z94" i="8" s="1"/>
  <c r="AA94" i="8"/>
  <c r="AB94" i="8" s="1"/>
  <c r="AC94" i="8" s="1"/>
  <c r="X95" i="8"/>
  <c r="Y95" i="8"/>
  <c r="Z95" i="8" s="1"/>
  <c r="AA95" i="8"/>
  <c r="AB95" i="8"/>
  <c r="AC95" i="8" s="1"/>
  <c r="X96" i="8"/>
  <c r="Y96" i="8"/>
  <c r="Z96" i="8" s="1"/>
  <c r="AA96" i="8"/>
  <c r="AB96" i="8" s="1"/>
  <c r="AC96" i="8" s="1"/>
  <c r="X97" i="8"/>
  <c r="Y97" i="8" s="1"/>
  <c r="Z97" i="8" s="1"/>
  <c r="AA97" i="8"/>
  <c r="AB97" i="8" s="1"/>
  <c r="AC97" i="8" s="1"/>
  <c r="X98" i="8"/>
  <c r="Y98" i="8"/>
  <c r="Z98" i="8"/>
  <c r="AA98" i="8"/>
  <c r="AB98" i="8" s="1"/>
  <c r="AC98" i="8" s="1"/>
  <c r="X99" i="8"/>
  <c r="Y99" i="8"/>
  <c r="Z99" i="8" s="1"/>
  <c r="AA99" i="8"/>
  <c r="AB99" i="8" s="1"/>
  <c r="AC99" i="8" s="1"/>
  <c r="X100" i="8"/>
  <c r="Y100" i="8"/>
  <c r="Z100" i="8" s="1"/>
  <c r="AA100" i="8"/>
  <c r="AB100" i="8" s="1"/>
  <c r="AC100" i="8"/>
  <c r="X101" i="8"/>
  <c r="Y101" i="8"/>
  <c r="Z101" i="8" s="1"/>
  <c r="AA101" i="8"/>
  <c r="AB101" i="8" s="1"/>
  <c r="AC101" i="8"/>
  <c r="X102" i="8"/>
  <c r="Y102" i="8"/>
  <c r="Z102" i="8"/>
  <c r="AA102" i="8"/>
  <c r="AB102" i="8" s="1"/>
  <c r="AC102" i="8" s="1"/>
  <c r="X103" i="8"/>
  <c r="Y103" i="8"/>
  <c r="Z103" i="8" s="1"/>
  <c r="AA103" i="8"/>
  <c r="AB103" i="8"/>
  <c r="AC103" i="8" s="1"/>
  <c r="X104" i="8"/>
  <c r="Y104" i="8"/>
  <c r="Z104" i="8" s="1"/>
  <c r="AA104" i="8"/>
  <c r="AB104" i="8" s="1"/>
  <c r="AC104" i="8" s="1"/>
  <c r="X106" i="8"/>
  <c r="Y106" i="8"/>
  <c r="Z106" i="8" s="1"/>
  <c r="AA106" i="8"/>
  <c r="AB106" i="8" s="1"/>
  <c r="AC106" i="8" s="1"/>
  <c r="X107" i="8"/>
  <c r="Y107" i="8"/>
  <c r="Z107" i="8" s="1"/>
  <c r="AA107" i="8"/>
  <c r="AB107" i="8" s="1"/>
  <c r="AC107" i="8"/>
  <c r="X108" i="8"/>
  <c r="Y108" i="8"/>
  <c r="Z108" i="8" s="1"/>
  <c r="AA108" i="8"/>
  <c r="AB108" i="8" s="1"/>
  <c r="AC108" i="8"/>
  <c r="X109" i="8"/>
  <c r="Y109" i="8"/>
  <c r="Z109" i="8" s="1"/>
  <c r="AA109" i="8"/>
  <c r="AB109" i="8" s="1"/>
  <c r="AC109" i="8"/>
  <c r="X110" i="8"/>
  <c r="Y110" i="8"/>
  <c r="Z110" i="8" s="1"/>
  <c r="AA110" i="8"/>
  <c r="AB110" i="8" s="1"/>
  <c r="AC110" i="8" s="1"/>
  <c r="X111" i="8"/>
  <c r="Y111" i="8"/>
  <c r="Z111" i="8" s="1"/>
  <c r="AA111" i="8"/>
  <c r="AB111" i="8"/>
  <c r="AC111" i="8"/>
  <c r="X112" i="8"/>
  <c r="Y112" i="8"/>
  <c r="Z112" i="8" s="1"/>
  <c r="AA112" i="8"/>
  <c r="AB112" i="8" s="1"/>
  <c r="AC112" i="8" s="1"/>
  <c r="X113" i="8"/>
  <c r="Y113" i="8" s="1"/>
  <c r="Z113" i="8" s="1"/>
  <c r="AA113" i="8"/>
  <c r="AB113" i="8" s="1"/>
  <c r="AC113" i="8"/>
  <c r="X114" i="8"/>
  <c r="Y114" i="8"/>
  <c r="Z114" i="8"/>
  <c r="AA114" i="8"/>
  <c r="AB114" i="8" s="1"/>
  <c r="AC114" i="8"/>
  <c r="X115" i="8"/>
  <c r="Y115" i="8"/>
  <c r="Z115" i="8" s="1"/>
  <c r="AA115" i="8"/>
  <c r="AB115" i="8"/>
  <c r="AC115" i="8" s="1"/>
  <c r="X116" i="8"/>
  <c r="Y116" i="8"/>
  <c r="Z116" i="8" s="1"/>
  <c r="AA116" i="8"/>
  <c r="AB116" i="8" s="1"/>
  <c r="AC116" i="8" s="1"/>
  <c r="X117" i="8"/>
  <c r="Y117" i="8"/>
  <c r="Z117" i="8" s="1"/>
  <c r="AA117" i="8"/>
  <c r="AB117" i="8" s="1"/>
  <c r="AC117" i="8" s="1"/>
  <c r="X118" i="8"/>
  <c r="Y118" i="8"/>
  <c r="Z118" i="8"/>
  <c r="AA118" i="8"/>
  <c r="AB118" i="8" s="1"/>
  <c r="AC118" i="8"/>
  <c r="X119" i="8"/>
  <c r="Y119" i="8"/>
  <c r="Z119" i="8" s="1"/>
  <c r="AA119" i="8"/>
  <c r="AB119" i="8"/>
  <c r="AC119" i="8" s="1"/>
  <c r="X120" i="8"/>
  <c r="Y120" i="8"/>
  <c r="Z120" i="8" s="1"/>
  <c r="AA120" i="8"/>
  <c r="AB120" i="8" s="1"/>
  <c r="AC120" i="8"/>
  <c r="X122" i="8"/>
  <c r="Y122" i="8"/>
  <c r="Z122" i="8"/>
  <c r="AA122" i="8"/>
  <c r="AB122" i="8" s="1"/>
  <c r="AC122" i="8" s="1"/>
  <c r="X123" i="8"/>
  <c r="Y123" i="8"/>
  <c r="Z123" i="8" s="1"/>
  <c r="AA123" i="8"/>
  <c r="AB123" i="8"/>
  <c r="AC123" i="8" s="1"/>
  <c r="X124" i="8"/>
  <c r="Y124" i="8"/>
  <c r="Z124" i="8" s="1"/>
  <c r="AA124" i="8"/>
  <c r="AB124" i="8" s="1"/>
  <c r="AC124" i="8" s="1"/>
  <c r="X125" i="8"/>
  <c r="Y125" i="8" s="1"/>
  <c r="Z125" i="8" s="1"/>
  <c r="AA125" i="8"/>
  <c r="AB125" i="8" s="1"/>
  <c r="AC125" i="8" s="1"/>
  <c r="X126" i="8"/>
  <c r="Y126" i="8"/>
  <c r="Z126" i="8" s="1"/>
  <c r="AA126" i="8"/>
  <c r="AB126" i="8" s="1"/>
  <c r="AC126" i="8"/>
  <c r="X127" i="8"/>
  <c r="Y127" i="8"/>
  <c r="Z127" i="8" s="1"/>
  <c r="AA127" i="8"/>
  <c r="AB127" i="8"/>
  <c r="AC127" i="8"/>
  <c r="X128" i="8"/>
  <c r="Y128" i="8"/>
  <c r="Z128" i="8" s="1"/>
  <c r="AA128" i="8"/>
  <c r="AB128" i="8" s="1"/>
  <c r="AC128" i="8" s="1"/>
  <c r="X130" i="8"/>
  <c r="Y130" i="8"/>
  <c r="Z130" i="8"/>
  <c r="AA130" i="8"/>
  <c r="AB130" i="8"/>
  <c r="AC130" i="8" s="1"/>
  <c r="X131" i="8"/>
  <c r="Y131" i="8" s="1"/>
  <c r="Z131" i="8" s="1"/>
  <c r="AA131" i="8"/>
  <c r="AB131" i="8" s="1"/>
  <c r="AC131" i="8" s="1"/>
  <c r="X132" i="8"/>
  <c r="Y132" i="8"/>
  <c r="Z132" i="8" s="1"/>
  <c r="AA132" i="8"/>
  <c r="AB132" i="8" s="1"/>
  <c r="AC132" i="8"/>
  <c r="X133" i="8"/>
  <c r="Y133" i="8" s="1"/>
  <c r="Z133" i="8" s="1"/>
  <c r="AA133" i="8"/>
  <c r="AB133" i="8"/>
  <c r="AC133" i="8" s="1"/>
  <c r="X134" i="8"/>
  <c r="Y134" i="8"/>
  <c r="Z134" i="8"/>
  <c r="AA134" i="8"/>
  <c r="AB134" i="8"/>
  <c r="AC134" i="8" s="1"/>
  <c r="X135" i="8"/>
  <c r="Y135" i="8" s="1"/>
  <c r="Z135" i="8" s="1"/>
  <c r="AA135" i="8"/>
  <c r="AB135" i="8" s="1"/>
  <c r="AC135" i="8" s="1"/>
  <c r="X136" i="8"/>
  <c r="Y136" i="8"/>
  <c r="Z136" i="8" s="1"/>
  <c r="AA136" i="8"/>
  <c r="AB136" i="8" s="1"/>
  <c r="AC136" i="8" s="1"/>
  <c r="X137" i="8"/>
  <c r="Y137" i="8"/>
  <c r="Z137" i="8"/>
  <c r="AA137" i="8"/>
  <c r="AB137" i="8"/>
  <c r="AC137" i="8" s="1"/>
  <c r="X138" i="8"/>
  <c r="Y138" i="8"/>
  <c r="Z138" i="8"/>
  <c r="AA138" i="8"/>
  <c r="AB138" i="8"/>
  <c r="AC138" i="8" s="1"/>
  <c r="X140" i="8"/>
  <c r="Y140" i="8"/>
  <c r="Z140" i="8" s="1"/>
  <c r="AA140" i="8"/>
  <c r="AB140" i="8" s="1"/>
  <c r="AC140" i="8" s="1"/>
  <c r="X141" i="8"/>
  <c r="Y141" i="8" s="1"/>
  <c r="Z141" i="8"/>
  <c r="AA141" i="8"/>
  <c r="AB141" i="8" s="1"/>
  <c r="AC141" i="8" s="1"/>
  <c r="X142" i="8"/>
  <c r="Y142" i="8"/>
  <c r="Z142" i="8"/>
  <c r="AA142" i="8"/>
  <c r="AB142" i="8"/>
  <c r="AC142" i="8"/>
  <c r="X143" i="8"/>
  <c r="Y143" i="8" s="1"/>
  <c r="Z143" i="8" s="1"/>
  <c r="AA143" i="8"/>
  <c r="AB143" i="8" s="1"/>
  <c r="AC143" i="8"/>
  <c r="X144" i="8"/>
  <c r="Y144" i="8"/>
  <c r="Z144" i="8" s="1"/>
  <c r="AA144" i="8"/>
  <c r="AB144" i="8" s="1"/>
  <c r="AC144" i="8" s="1"/>
  <c r="X145" i="8"/>
  <c r="Y145" i="8" s="1"/>
  <c r="Z145" i="8"/>
  <c r="AA145" i="8"/>
  <c r="AB145" i="8"/>
  <c r="AC145" i="8" s="1"/>
  <c r="X147" i="8"/>
  <c r="Y147" i="8"/>
  <c r="Z147" i="8" s="1"/>
  <c r="AA147" i="8"/>
  <c r="AB147" i="8" s="1"/>
  <c r="AC147" i="8" s="1"/>
  <c r="X148" i="8"/>
  <c r="Y148" i="8"/>
  <c r="Z148" i="8" s="1"/>
  <c r="AA148" i="8"/>
  <c r="AB148" i="8" s="1"/>
  <c r="AC148" i="8"/>
  <c r="X149" i="8"/>
  <c r="Y149" i="8" s="1"/>
  <c r="Z149" i="8" s="1"/>
  <c r="AA149" i="8"/>
  <c r="AB149" i="8"/>
  <c r="AC149" i="8" s="1"/>
  <c r="X150" i="8"/>
  <c r="Y150" i="8"/>
  <c r="Z150" i="8" s="1"/>
  <c r="AA150" i="8"/>
  <c r="AB150" i="8"/>
  <c r="AC150" i="8" s="1"/>
  <c r="X151" i="8"/>
  <c r="Y151" i="8" s="1"/>
  <c r="Z151" i="8" s="1"/>
  <c r="AA151" i="8"/>
  <c r="AB151" i="8"/>
  <c r="AC151" i="8" s="1"/>
  <c r="X152" i="8"/>
  <c r="Y152" i="8"/>
  <c r="Z152" i="8" s="1"/>
  <c r="AA152" i="8"/>
  <c r="AB152" i="8" s="1"/>
  <c r="AC152" i="8" s="1"/>
  <c r="X153" i="8"/>
  <c r="Y153" i="8"/>
  <c r="Z153" i="8" s="1"/>
  <c r="AA153" i="8"/>
  <c r="AB153" i="8"/>
  <c r="AC153" i="8" s="1"/>
  <c r="X154" i="8"/>
  <c r="Y154" i="8"/>
  <c r="Z154" i="8"/>
  <c r="AA154" i="8"/>
  <c r="AB154" i="8"/>
  <c r="AC154" i="8" s="1"/>
  <c r="X155" i="8"/>
  <c r="Y155" i="8" s="1"/>
  <c r="Z155" i="8" s="1"/>
  <c r="AA155" i="8"/>
  <c r="AB155" i="8" s="1"/>
  <c r="AC155" i="8" s="1"/>
  <c r="X156" i="8"/>
  <c r="Y156" i="8" s="1"/>
  <c r="Z156" i="8" s="1"/>
  <c r="AA156" i="8"/>
  <c r="AB156" i="8" s="1"/>
  <c r="AC156" i="8" s="1"/>
  <c r="X157" i="8"/>
  <c r="Y157" i="8" s="1"/>
  <c r="Z157" i="8"/>
  <c r="AA157" i="8"/>
  <c r="AB157" i="8"/>
  <c r="AC157" i="8" s="1"/>
  <c r="X158" i="8"/>
  <c r="Y158" i="8"/>
  <c r="Z158" i="8"/>
  <c r="AA158" i="8"/>
  <c r="AB158" i="8"/>
  <c r="AC158" i="8"/>
  <c r="X160" i="8"/>
  <c r="Y160" i="8"/>
  <c r="Z160" i="8"/>
  <c r="AA160" i="8"/>
  <c r="AB160" i="8" s="1"/>
  <c r="AC160" i="8" s="1"/>
  <c r="X161" i="8"/>
  <c r="Y161" i="8" s="1"/>
  <c r="Z161" i="8" s="1"/>
  <c r="AA161" i="8"/>
  <c r="AB161" i="8"/>
  <c r="AC161" i="8"/>
  <c r="X162" i="8"/>
  <c r="Y162" i="8"/>
  <c r="Z162" i="8"/>
  <c r="AA162" i="8"/>
  <c r="AB162" i="8"/>
  <c r="AC162" i="8" s="1"/>
  <c r="X163" i="8"/>
  <c r="Y163" i="8" s="1"/>
  <c r="Z163" i="8" s="1"/>
  <c r="AA163" i="8"/>
  <c r="AB163" i="8" s="1"/>
  <c r="AC163" i="8" s="1"/>
  <c r="X164" i="8"/>
  <c r="Y164" i="8"/>
  <c r="Z164" i="8" s="1"/>
  <c r="AA164" i="8"/>
  <c r="AB164" i="8" s="1"/>
  <c r="AC164" i="8"/>
  <c r="X165" i="8"/>
  <c r="Y165" i="8" s="1"/>
  <c r="Z165" i="8" s="1"/>
  <c r="AA165" i="8"/>
  <c r="AB165" i="8"/>
  <c r="AC165" i="8" s="1"/>
  <c r="X166" i="8"/>
  <c r="Y166" i="8"/>
  <c r="Z166" i="8"/>
  <c r="AA166" i="8"/>
  <c r="AB166" i="8"/>
  <c r="AC166" i="8" s="1"/>
  <c r="X167" i="8"/>
  <c r="Y167" i="8" s="1"/>
  <c r="Z167" i="8" s="1"/>
  <c r="AA167" i="8"/>
  <c r="AB167" i="8" s="1"/>
  <c r="AC167" i="8" s="1"/>
  <c r="X168" i="8"/>
  <c r="Y168" i="8"/>
  <c r="Z168" i="8" s="1"/>
  <c r="AA168" i="8"/>
  <c r="AB168" i="8" s="1"/>
  <c r="AC168" i="8" s="1"/>
  <c r="X169" i="8"/>
  <c r="Y169" i="8" s="1"/>
  <c r="Z169" i="8" s="1"/>
  <c r="AA169" i="8"/>
  <c r="AB169" i="8"/>
  <c r="AC169" i="8" s="1"/>
  <c r="X170" i="8"/>
  <c r="Y170" i="8"/>
  <c r="Z170" i="8"/>
  <c r="AA170" i="8"/>
  <c r="AB170" i="8" s="1"/>
  <c r="AC170" i="8" s="1"/>
  <c r="X171" i="8"/>
  <c r="Y171" i="8" s="1"/>
  <c r="Z171" i="8" s="1"/>
  <c r="AA171" i="8"/>
  <c r="AB171" i="8" s="1"/>
  <c r="AC171" i="8"/>
  <c r="X172" i="8"/>
  <c r="Y172" i="8"/>
  <c r="Z172" i="8" s="1"/>
  <c r="AA172" i="8"/>
  <c r="AB172" i="8" s="1"/>
  <c r="AC172" i="8" s="1"/>
  <c r="X174" i="8"/>
  <c r="Y174" i="8"/>
  <c r="Z174" i="8"/>
  <c r="AA174" i="8"/>
  <c r="AB174" i="8"/>
  <c r="AC174" i="8" s="1"/>
  <c r="X175" i="8"/>
  <c r="Y175" i="8" s="1"/>
  <c r="Z175" i="8" s="1"/>
  <c r="AA175" i="8"/>
  <c r="AB175" i="8" s="1"/>
  <c r="AC175" i="8"/>
  <c r="X176" i="8"/>
  <c r="Y176" i="8"/>
  <c r="Z176" i="8"/>
  <c r="AA176" i="8"/>
  <c r="AB176" i="8" s="1"/>
  <c r="AC176" i="8" s="1"/>
  <c r="X177" i="8"/>
  <c r="Y177" i="8" s="1"/>
  <c r="Z177" i="8"/>
  <c r="AA177" i="8"/>
  <c r="AB177" i="8"/>
  <c r="AC177" i="8" s="1"/>
  <c r="X178" i="8"/>
  <c r="Y178" i="8"/>
  <c r="Z178" i="8"/>
  <c r="AA178" i="8"/>
  <c r="AB178" i="8"/>
  <c r="AC178" i="8" s="1"/>
  <c r="X179" i="8"/>
  <c r="Y179" i="8"/>
  <c r="Z179" i="8" s="1"/>
  <c r="AA179" i="8"/>
  <c r="AB179" i="8" s="1"/>
  <c r="AC179" i="8" s="1"/>
  <c r="X180" i="8"/>
  <c r="Y180" i="8"/>
  <c r="Z180" i="8" s="1"/>
  <c r="AA180" i="8"/>
  <c r="AB180" i="8" s="1"/>
  <c r="AC180" i="8" s="1"/>
  <c r="X181" i="8"/>
  <c r="Y181" i="8" s="1"/>
  <c r="Z181" i="8" s="1"/>
  <c r="AA181" i="8"/>
  <c r="AB181" i="8"/>
  <c r="AC181" i="8" s="1"/>
  <c r="X182" i="8"/>
  <c r="Y182" i="8"/>
  <c r="Z182" i="8"/>
  <c r="AA182" i="8"/>
  <c r="AB182" i="8"/>
  <c r="AC182" i="8" s="1"/>
  <c r="X183" i="8"/>
  <c r="Y183" i="8" s="1"/>
  <c r="Z183" i="8" s="1"/>
  <c r="AA183" i="8"/>
  <c r="AB183" i="8"/>
  <c r="AC183" i="8" s="1"/>
  <c r="X184" i="8"/>
  <c r="Y184" i="8"/>
  <c r="Z184" i="8" s="1"/>
  <c r="AA184" i="8"/>
  <c r="AB184" i="8" s="1"/>
  <c r="AC184" i="8" s="1"/>
  <c r="X186" i="8"/>
  <c r="Y186" i="8"/>
  <c r="Z186" i="8"/>
  <c r="AA186" i="8"/>
  <c r="AB186" i="8"/>
  <c r="AC186" i="8" s="1"/>
  <c r="X187" i="8"/>
  <c r="Y187" i="8" s="1"/>
  <c r="Z187" i="8" s="1"/>
  <c r="AA187" i="8"/>
  <c r="AB187" i="8" s="1"/>
  <c r="AC187" i="8" s="1"/>
  <c r="X188" i="8"/>
  <c r="Y188" i="8"/>
  <c r="Z188" i="8" s="1"/>
  <c r="AA188" i="8"/>
  <c r="AB188" i="8" s="1"/>
  <c r="AC188" i="8" s="1"/>
  <c r="X189" i="8"/>
  <c r="Y189" i="8" s="1"/>
  <c r="Z189" i="8"/>
  <c r="AA189" i="8"/>
  <c r="AB189" i="8"/>
  <c r="AC189" i="8" s="1"/>
  <c r="X190" i="8"/>
  <c r="Y190" i="8"/>
  <c r="Z190" i="8"/>
  <c r="AA190" i="8"/>
  <c r="AB190" i="8"/>
  <c r="AC190" i="8"/>
  <c r="X191" i="8"/>
  <c r="Y191" i="8" s="1"/>
  <c r="Z191" i="8" s="1"/>
  <c r="AA191" i="8"/>
  <c r="AB191" i="8" s="1"/>
  <c r="AC191" i="8" s="1"/>
  <c r="X192" i="8"/>
  <c r="Y192" i="8"/>
  <c r="Z192" i="8"/>
  <c r="AA192" i="8"/>
  <c r="AB192" i="8" s="1"/>
  <c r="AC192" i="8" s="1"/>
  <c r="X193" i="8"/>
  <c r="Y193" i="8" s="1"/>
  <c r="Z193" i="8" s="1"/>
  <c r="AA193" i="8"/>
  <c r="AB193" i="8"/>
  <c r="AC193" i="8"/>
  <c r="X194" i="8"/>
  <c r="Y194" i="8"/>
  <c r="Z194" i="8"/>
  <c r="AA194" i="8"/>
  <c r="AB194" i="8"/>
  <c r="AC194" i="8" s="1"/>
  <c r="X195" i="8"/>
  <c r="Y195" i="8" s="1"/>
  <c r="Z195" i="8" s="1"/>
  <c r="AA195" i="8"/>
  <c r="AB195" i="8" s="1"/>
  <c r="AC195" i="8" s="1"/>
  <c r="X196" i="8"/>
  <c r="Y196" i="8"/>
  <c r="Z196" i="8" s="1"/>
  <c r="AA196" i="8"/>
  <c r="AB196" i="8" s="1"/>
  <c r="AC196" i="8"/>
  <c r="X197" i="8"/>
  <c r="Y197" i="8" s="1"/>
  <c r="Z197" i="8" s="1"/>
  <c r="AA197" i="8"/>
  <c r="AB197" i="8"/>
  <c r="AC197" i="8" s="1"/>
  <c r="X198" i="8"/>
  <c r="Y198" i="8"/>
  <c r="Z198" i="8"/>
  <c r="AA198" i="8"/>
  <c r="AB198" i="8"/>
  <c r="AC198" i="8" s="1"/>
  <c r="X200" i="8"/>
  <c r="Y200" i="8"/>
  <c r="Z200" i="8" s="1"/>
  <c r="AA200" i="8"/>
  <c r="AB200" i="8" s="1"/>
  <c r="AC200" i="8" s="1"/>
  <c r="X201" i="8"/>
  <c r="Y201" i="8" s="1"/>
  <c r="Z201" i="8" s="1"/>
  <c r="AA201" i="8"/>
  <c r="AB201" i="8"/>
  <c r="AC201" i="8" s="1"/>
  <c r="X202" i="8"/>
  <c r="Y202" i="8"/>
  <c r="Z202" i="8"/>
  <c r="AA202" i="8"/>
  <c r="AB202" i="8" s="1"/>
  <c r="AC202" i="8" s="1"/>
  <c r="X203" i="8"/>
  <c r="Y203" i="8" s="1"/>
  <c r="Z203" i="8" s="1"/>
  <c r="AA203" i="8"/>
  <c r="AB203" i="8" s="1"/>
  <c r="AC203" i="8"/>
  <c r="X204" i="8"/>
  <c r="Y204" i="8"/>
  <c r="Z204" i="8" s="1"/>
  <c r="AA204" i="8"/>
  <c r="AB204" i="8" s="1"/>
  <c r="AC204" i="8" s="1"/>
  <c r="X205" i="8"/>
  <c r="Y205" i="8" s="1"/>
  <c r="Z205" i="8" s="1"/>
  <c r="AA205" i="8"/>
  <c r="AB205" i="8" s="1"/>
  <c r="AC205" i="8" s="1"/>
  <c r="X206" i="8"/>
  <c r="Y206" i="8"/>
  <c r="Z206" i="8"/>
  <c r="AA206" i="8"/>
  <c r="AB206" i="8"/>
  <c r="AC206" i="8" s="1"/>
  <c r="X207" i="8"/>
  <c r="Y207" i="8" s="1"/>
  <c r="Z207" i="8" s="1"/>
  <c r="AA207" i="8"/>
  <c r="AB207" i="8" s="1"/>
  <c r="AC207" i="8"/>
  <c r="X208" i="8"/>
  <c r="Y208" i="8"/>
  <c r="Z208" i="8" s="1"/>
  <c r="AA208" i="8"/>
  <c r="AB208" i="8" s="1"/>
  <c r="AC208" i="8" s="1"/>
  <c r="X209" i="8"/>
  <c r="Y209" i="8" s="1"/>
  <c r="Z209" i="8"/>
  <c r="AA209" i="8"/>
  <c r="AB209" i="8"/>
  <c r="AC209" i="8"/>
  <c r="X210" i="8"/>
  <c r="Y210" i="8"/>
  <c r="Z210" i="8"/>
  <c r="AA210" i="8"/>
  <c r="AB210" i="8"/>
  <c r="AC210" i="8" s="1"/>
  <c r="X211" i="8"/>
  <c r="Y211" i="8"/>
  <c r="Z211" i="8" s="1"/>
  <c r="AA211" i="8"/>
  <c r="AB211" i="8" s="1"/>
  <c r="AC211" i="8" s="1"/>
  <c r="X213" i="8"/>
  <c r="Y213" i="8" s="1"/>
  <c r="Z213" i="8" s="1"/>
  <c r="AA213" i="8"/>
  <c r="AB213" i="8"/>
  <c r="AC213" i="8" s="1"/>
  <c r="X214" i="8"/>
  <c r="Y214" i="8"/>
  <c r="Z214" i="8" s="1"/>
  <c r="AA214" i="8"/>
  <c r="AB214" i="8"/>
  <c r="AC214" i="8" s="1"/>
  <c r="X215" i="8"/>
  <c r="Y215" i="8" s="1"/>
  <c r="Z215" i="8" s="1"/>
  <c r="AA215" i="8"/>
  <c r="AB215" i="8"/>
  <c r="AC215" i="8"/>
  <c r="X216" i="8"/>
  <c r="Y216" i="8"/>
  <c r="Z216" i="8" s="1"/>
  <c r="AA216" i="8"/>
  <c r="AB216" i="8" s="1"/>
  <c r="AC216" i="8" s="1"/>
  <c r="X217" i="8"/>
  <c r="Y217" i="8"/>
  <c r="Z217" i="8" s="1"/>
  <c r="AA217" i="8"/>
  <c r="AB217" i="8"/>
  <c r="AC217" i="8" s="1"/>
  <c r="X218" i="8"/>
  <c r="Y218" i="8" s="1"/>
  <c r="Z218" i="8" s="1"/>
  <c r="AA218" i="8"/>
  <c r="AB218" i="8" s="1"/>
  <c r="AC218" i="8" s="1"/>
  <c r="X219" i="8"/>
  <c r="Y219" i="8" s="1"/>
  <c r="Z219" i="8" s="1"/>
  <c r="AA219" i="8"/>
  <c r="AB219" i="8"/>
  <c r="AC219" i="8"/>
  <c r="X220" i="8"/>
  <c r="Y220" i="8" s="1"/>
  <c r="Z220" i="8" s="1"/>
  <c r="AA220" i="8"/>
  <c r="AB220" i="8"/>
  <c r="AC220" i="8" s="1"/>
  <c r="X221" i="8"/>
  <c r="Y221" i="8" s="1"/>
  <c r="Z221" i="8" s="1"/>
  <c r="AA221" i="8"/>
  <c r="AB221" i="8"/>
  <c r="AC221" i="8" s="1"/>
  <c r="X222" i="8"/>
  <c r="Y222" i="8" s="1"/>
  <c r="Z222" i="8"/>
  <c r="AA222" i="8"/>
  <c r="AB222" i="8"/>
  <c r="AC222" i="8" s="1"/>
  <c r="X223" i="8"/>
  <c r="Y223" i="8" s="1"/>
  <c r="Z223" i="8"/>
  <c r="AA223" i="8"/>
  <c r="AB223" i="8"/>
  <c r="AC223" i="8" s="1"/>
  <c r="X224" i="8"/>
  <c r="Y224" i="8" s="1"/>
  <c r="Z224" i="8" s="1"/>
  <c r="AA224" i="8"/>
  <c r="AB224" i="8"/>
  <c r="AC224" i="8" s="1"/>
  <c r="X225" i="8"/>
  <c r="Y225" i="8"/>
  <c r="Z225" i="8"/>
  <c r="AA225" i="8"/>
  <c r="AB225" i="8"/>
  <c r="AC225" i="8" s="1"/>
  <c r="X227" i="8"/>
  <c r="Y227" i="8" s="1"/>
  <c r="Z227" i="8"/>
  <c r="AA227" i="8"/>
  <c r="AB227" i="8"/>
  <c r="AC227" i="8"/>
  <c r="X228" i="8"/>
  <c r="Y228" i="8" s="1"/>
  <c r="Z228" i="8" s="1"/>
  <c r="AA228" i="8"/>
  <c r="AB228" i="8"/>
  <c r="AC228" i="8" s="1"/>
  <c r="X229" i="8"/>
  <c r="Y229" i="8"/>
  <c r="Z229" i="8"/>
  <c r="AA229" i="8"/>
  <c r="AB229" i="8"/>
  <c r="AC229" i="8" s="1"/>
  <c r="X230" i="8"/>
  <c r="Y230" i="8" s="1"/>
  <c r="Z230" i="8"/>
  <c r="AA230" i="8"/>
  <c r="AB230" i="8"/>
  <c r="AC230" i="8" s="1"/>
  <c r="X231" i="8"/>
  <c r="Y231" i="8" s="1"/>
  <c r="Z231" i="8"/>
  <c r="AA231" i="8"/>
  <c r="AB231" i="8"/>
  <c r="AC231" i="8" s="1"/>
  <c r="X232" i="8"/>
  <c r="Y232" i="8" s="1"/>
  <c r="Z232" i="8" s="1"/>
  <c r="AA232" i="8"/>
  <c r="AB232" i="8"/>
  <c r="AC232" i="8" s="1"/>
  <c r="X233" i="8"/>
  <c r="Y233" i="8"/>
  <c r="Z233" i="8" s="1"/>
  <c r="AA233" i="8"/>
  <c r="AB233" i="8"/>
  <c r="AC233" i="8" s="1"/>
  <c r="X234" i="8"/>
  <c r="Y234" i="8" s="1"/>
  <c r="Z234" i="8" s="1"/>
  <c r="AA234" i="8"/>
  <c r="AB234" i="8"/>
  <c r="AC234" i="8" s="1"/>
  <c r="X235" i="8"/>
  <c r="Y235" i="8" s="1"/>
  <c r="Z235" i="8" s="1"/>
  <c r="AA235" i="8"/>
  <c r="AB235" i="8"/>
  <c r="AC235" i="8"/>
  <c r="X237" i="8"/>
  <c r="Y237" i="8"/>
  <c r="Z237" i="8" s="1"/>
  <c r="AA237" i="8"/>
  <c r="AB237" i="8"/>
  <c r="AC237" i="8" s="1"/>
  <c r="X238" i="8"/>
  <c r="Y238" i="8" s="1"/>
  <c r="Z238" i="8"/>
  <c r="AA238" i="8"/>
  <c r="AB238" i="8" s="1"/>
  <c r="AC238" i="8" s="1"/>
  <c r="X239" i="8"/>
  <c r="Y239" i="8" s="1"/>
  <c r="Z239" i="8" s="1"/>
  <c r="AA239" i="8"/>
  <c r="AB239" i="8"/>
  <c r="AC239" i="8"/>
  <c r="X240" i="8"/>
  <c r="Y240" i="8" s="1"/>
  <c r="Z240" i="8"/>
  <c r="AA240" i="8"/>
  <c r="AB240" i="8"/>
  <c r="AC240" i="8" s="1"/>
  <c r="X241" i="8"/>
  <c r="Y241" i="8"/>
  <c r="Z241" i="8" s="1"/>
  <c r="AA241" i="8"/>
  <c r="AB241" i="8"/>
  <c r="AC241" i="8" s="1"/>
  <c r="X242" i="8"/>
  <c r="Y242" i="8" s="1"/>
  <c r="Z242" i="8" s="1"/>
  <c r="AA242" i="8"/>
  <c r="AB242" i="8" s="1"/>
  <c r="AC242" i="8" s="1"/>
  <c r="X243" i="8"/>
  <c r="Y243" i="8" s="1"/>
  <c r="Z243" i="8" s="1"/>
  <c r="AA243" i="8"/>
  <c r="AB243" i="8"/>
  <c r="AC243" i="8"/>
  <c r="X244" i="8"/>
  <c r="Y244" i="8" s="1"/>
  <c r="Z244" i="8"/>
  <c r="AA244" i="8"/>
  <c r="AB244" i="8"/>
  <c r="AC244" i="8" s="1"/>
  <c r="X246" i="8"/>
  <c r="Y246" i="8" s="1"/>
  <c r="Z246" i="8" s="1"/>
  <c r="AA246" i="8"/>
  <c r="AB246" i="8" s="1"/>
  <c r="AC246" i="8" s="1"/>
  <c r="X247" i="8"/>
  <c r="Y247" i="8" s="1"/>
  <c r="Z247" i="8"/>
  <c r="AA247" i="8"/>
  <c r="AB247" i="8"/>
  <c r="AC247" i="8"/>
  <c r="X248" i="8"/>
  <c r="Y248" i="8" s="1"/>
  <c r="Z248" i="8"/>
  <c r="AA248" i="8"/>
  <c r="AB248" i="8"/>
  <c r="AC248" i="8" s="1"/>
  <c r="X249" i="8"/>
  <c r="Y249" i="8"/>
  <c r="Z249" i="8" s="1"/>
  <c r="AA249" i="8"/>
  <c r="AB249" i="8"/>
  <c r="AC249" i="8" s="1"/>
  <c r="X250" i="8"/>
  <c r="Y250" i="8" s="1"/>
  <c r="Z250" i="8" s="1"/>
  <c r="AA250" i="8"/>
  <c r="AB250" i="8"/>
  <c r="AC250" i="8" s="1"/>
  <c r="X251" i="8"/>
  <c r="Y251" i="8" s="1"/>
  <c r="Z251" i="8" s="1"/>
  <c r="AA251" i="8"/>
  <c r="AB251" i="8"/>
  <c r="AC251" i="8"/>
  <c r="X252" i="8"/>
  <c r="Y252" i="8" s="1"/>
  <c r="Z252" i="8"/>
  <c r="AA252" i="8"/>
  <c r="AB252" i="8"/>
  <c r="AC252" i="8" s="1"/>
  <c r="X253" i="8"/>
  <c r="Y253" i="8"/>
  <c r="Z253" i="8" s="1"/>
  <c r="AA253" i="8"/>
  <c r="AB253" i="8"/>
  <c r="AC253" i="8" s="1"/>
  <c r="X254" i="8"/>
  <c r="Y254" i="8" s="1"/>
  <c r="Z254" i="8"/>
  <c r="AA254" i="8"/>
  <c r="AB254" i="8" s="1"/>
  <c r="AC254" i="8" s="1"/>
  <c r="X255" i="8"/>
  <c r="Y255" i="8" s="1"/>
  <c r="Z255" i="8" s="1"/>
  <c r="AA255" i="8"/>
  <c r="AB255" i="8"/>
  <c r="AC255" i="8"/>
  <c r="X256" i="8"/>
  <c r="Y256" i="8" s="1"/>
  <c r="Z256" i="8"/>
  <c r="AA256" i="8"/>
  <c r="AB256" i="8"/>
  <c r="AC256" i="8" s="1"/>
  <c r="X257" i="8"/>
  <c r="Y257" i="8"/>
  <c r="Z257" i="8" s="1"/>
  <c r="AA257" i="8"/>
  <c r="AB257" i="8"/>
  <c r="AC257" i="8" s="1"/>
  <c r="X258" i="8"/>
  <c r="Y258" i="8" s="1"/>
  <c r="Z258" i="8" s="1"/>
  <c r="AA258" i="8"/>
  <c r="AB258" i="8" s="1"/>
  <c r="AC258" i="8" s="1"/>
  <c r="X259" i="8"/>
  <c r="Y259" i="8" s="1"/>
  <c r="Z259" i="8" s="1"/>
  <c r="AA259" i="8"/>
  <c r="AB259" i="8"/>
  <c r="AC259" i="8"/>
  <c r="X260" i="8"/>
  <c r="Y260" i="8" s="1"/>
  <c r="Z260" i="8"/>
  <c r="AA260" i="8"/>
  <c r="AB260" i="8"/>
  <c r="AC260" i="8" s="1"/>
  <c r="X262" i="8"/>
  <c r="Y262" i="8" s="1"/>
  <c r="Z262" i="8" s="1"/>
  <c r="AA262" i="8"/>
  <c r="AB262" i="8" s="1"/>
  <c r="AC262" i="8" s="1"/>
  <c r="X263" i="8"/>
  <c r="Y263" i="8" s="1"/>
  <c r="Z263" i="8"/>
  <c r="AA263" i="8"/>
  <c r="AB263" i="8"/>
  <c r="AC263" i="8"/>
  <c r="X264" i="8"/>
  <c r="Y264" i="8" s="1"/>
  <c r="Z264" i="8"/>
  <c r="AA264" i="8"/>
  <c r="AB264" i="8"/>
  <c r="AC264" i="8" s="1"/>
  <c r="X265" i="8"/>
  <c r="Y265" i="8"/>
  <c r="Z265" i="8" s="1"/>
  <c r="AA265" i="8"/>
  <c r="AB265" i="8"/>
  <c r="AC265" i="8" s="1"/>
  <c r="X266" i="8"/>
  <c r="Y266" i="8" s="1"/>
  <c r="Z266" i="8" s="1"/>
  <c r="AA266" i="8"/>
  <c r="AB266" i="8"/>
  <c r="AC266" i="8" s="1"/>
  <c r="X267" i="8"/>
  <c r="Y267" i="8" s="1"/>
  <c r="Z267" i="8" s="1"/>
  <c r="AA267" i="8"/>
  <c r="AB267" i="8"/>
  <c r="AC267" i="8"/>
  <c r="X268" i="8"/>
  <c r="Y268" i="8" s="1"/>
  <c r="Z268" i="8"/>
  <c r="AA268" i="8"/>
  <c r="AB268" i="8"/>
  <c r="AC268" i="8" s="1"/>
  <c r="X270" i="8"/>
  <c r="Y270" i="8" s="1"/>
  <c r="Z270" i="8"/>
  <c r="AA270" i="8"/>
  <c r="AB270" i="8" s="1"/>
  <c r="AC270" i="8" s="1"/>
  <c r="X271" i="8"/>
  <c r="Y271" i="8" s="1"/>
  <c r="Z271" i="8" s="1"/>
  <c r="AA271" i="8"/>
  <c r="AB271" i="8"/>
  <c r="AC271" i="8"/>
  <c r="X272" i="8"/>
  <c r="Y272" i="8" s="1"/>
  <c r="Z272" i="8"/>
  <c r="AA272" i="8"/>
  <c r="AB272" i="8"/>
  <c r="AC272" i="8" s="1"/>
  <c r="X273" i="8"/>
  <c r="Y273" i="8"/>
  <c r="Z273" i="8" s="1"/>
  <c r="AA273" i="8"/>
  <c r="AB273" i="8"/>
  <c r="AC273" i="8" s="1"/>
  <c r="X274" i="8"/>
  <c r="Y274" i="8" s="1"/>
  <c r="Z274" i="8" s="1"/>
  <c r="AA274" i="8"/>
  <c r="AB274" i="8" s="1"/>
  <c r="AC274" i="8" s="1"/>
  <c r="X275" i="8"/>
  <c r="Y275" i="8" s="1"/>
  <c r="Z275" i="8" s="1"/>
  <c r="AA275" i="8"/>
  <c r="AB275" i="8"/>
  <c r="AC275" i="8"/>
  <c r="X276" i="8"/>
  <c r="Y276" i="8" s="1"/>
  <c r="Z276" i="8"/>
  <c r="AA276" i="8"/>
  <c r="AB276" i="8"/>
  <c r="AC276" i="8" s="1"/>
  <c r="X277" i="8"/>
  <c r="Y277" i="8"/>
  <c r="Z277" i="8"/>
  <c r="AA277" i="8"/>
  <c r="AB277" i="8" s="1"/>
  <c r="AC277" i="8" s="1"/>
  <c r="X278" i="8"/>
  <c r="Y278" i="8" s="1"/>
  <c r="Z278" i="8" s="1"/>
  <c r="AA278" i="8"/>
  <c r="AB278" i="8" s="1"/>
  <c r="AC278" i="8" s="1"/>
  <c r="X279" i="8"/>
  <c r="Y279" i="8"/>
  <c r="Z279" i="8" s="1"/>
  <c r="AA279" i="8"/>
  <c r="AB279" i="8"/>
  <c r="AC279" i="8"/>
  <c r="X280" i="8"/>
  <c r="Y280" i="8"/>
  <c r="Z280" i="8"/>
  <c r="AA280" i="8"/>
  <c r="AB280" i="8" s="1"/>
  <c r="AC280" i="8" s="1"/>
  <c r="X281" i="8"/>
  <c r="Y281" i="8" s="1"/>
  <c r="Z281" i="8" s="1"/>
  <c r="AA281" i="8"/>
  <c r="AB281" i="8"/>
  <c r="AC281" i="8"/>
  <c r="X282" i="8"/>
  <c r="Y282" i="8" s="1"/>
  <c r="Z282" i="8" s="1"/>
  <c r="AA282" i="8"/>
  <c r="AB282" i="8" s="1"/>
  <c r="AC282" i="8" s="1"/>
  <c r="X283" i="8"/>
  <c r="Y283" i="8"/>
  <c r="Z283" i="8"/>
  <c r="AA283" i="8"/>
  <c r="AB283" i="8"/>
  <c r="AC283" i="8"/>
  <c r="X284" i="8"/>
  <c r="Y284" i="8"/>
  <c r="Z284" i="8" s="1"/>
  <c r="AA284" i="8"/>
  <c r="AB284" i="8"/>
  <c r="AC284" i="8" s="1"/>
  <c r="X285" i="8"/>
  <c r="Y285" i="8" s="1"/>
  <c r="Z285" i="8" s="1"/>
  <c r="AA285" i="8"/>
  <c r="AB285" i="8"/>
  <c r="AC285" i="8" s="1"/>
  <c r="X286" i="8"/>
  <c r="Y286" i="8" s="1"/>
  <c r="Z286" i="8"/>
  <c r="AA286" i="8"/>
  <c r="AB286" i="8" s="1"/>
  <c r="AC286" i="8" s="1"/>
  <c r="X288" i="8"/>
  <c r="Y288" i="8"/>
  <c r="Z288" i="8" s="1"/>
  <c r="AA288" i="8"/>
  <c r="AB288" i="8" s="1"/>
  <c r="AC288" i="8" s="1"/>
  <c r="X289" i="8"/>
  <c r="Y289" i="8"/>
  <c r="Z289" i="8"/>
  <c r="AA289" i="8"/>
  <c r="AB289" i="8"/>
  <c r="AC289" i="8" s="1"/>
  <c r="X290" i="8"/>
  <c r="Y290" i="8" s="1"/>
  <c r="Z290" i="8" s="1"/>
  <c r="AA290" i="8"/>
  <c r="AB290" i="8"/>
  <c r="AC290" i="8"/>
  <c r="X291" i="8"/>
  <c r="Y291" i="8"/>
  <c r="Z291" i="8" s="1"/>
  <c r="AA291" i="8"/>
  <c r="AB291" i="8"/>
  <c r="AC291" i="8"/>
  <c r="X292" i="8"/>
  <c r="Y292" i="8"/>
  <c r="Z292" i="8" s="1"/>
  <c r="AA292" i="8"/>
  <c r="AB292" i="8" s="1"/>
  <c r="AC292" i="8" s="1"/>
  <c r="X293" i="8"/>
  <c r="Y293" i="8" s="1"/>
  <c r="Z293" i="8" s="1"/>
  <c r="AA293" i="8"/>
  <c r="AB293" i="8"/>
  <c r="AC293" i="8" s="1"/>
  <c r="X294" i="8"/>
  <c r="Y294" i="8" s="1"/>
  <c r="Z294" i="8" s="1"/>
  <c r="AA294" i="8"/>
  <c r="AB294" i="8" s="1"/>
  <c r="AC294" i="8" s="1"/>
  <c r="X295" i="8"/>
  <c r="Y295" i="8"/>
  <c r="Z295" i="8" s="1"/>
  <c r="AA295" i="8"/>
  <c r="AB295" i="8"/>
  <c r="AC295" i="8"/>
  <c r="X296" i="8"/>
  <c r="Y296" i="8"/>
  <c r="Z296" i="8"/>
  <c r="AA296" i="8"/>
  <c r="AB296" i="8" s="1"/>
  <c r="AC296" i="8" s="1"/>
  <c r="X297" i="8"/>
  <c r="Y297" i="8" s="1"/>
  <c r="Z297" i="8" s="1"/>
  <c r="AA297" i="8"/>
  <c r="AB297" i="8"/>
  <c r="AC297" i="8"/>
  <c r="X298" i="8"/>
  <c r="Y298" i="8" s="1"/>
  <c r="Z298" i="8" s="1"/>
  <c r="AA298" i="8"/>
  <c r="AB298" i="8" s="1"/>
  <c r="AC298" i="8" s="1"/>
  <c r="X299" i="8"/>
  <c r="Y299" i="8"/>
  <c r="Z299" i="8"/>
  <c r="AA299" i="8"/>
  <c r="AB299" i="8"/>
  <c r="AC299" i="8"/>
  <c r="X300" i="8"/>
  <c r="Y300" i="8"/>
  <c r="Z300" i="8" s="1"/>
  <c r="AA300" i="8"/>
  <c r="AB300" i="8"/>
  <c r="AC300" i="8" s="1"/>
  <c r="X301" i="8"/>
  <c r="Y301" i="8" s="1"/>
  <c r="Z301" i="8" s="1"/>
  <c r="AA301" i="8"/>
  <c r="AB301" i="8"/>
  <c r="AC301" i="8" s="1"/>
  <c r="X302" i="8"/>
  <c r="Y302" i="8" s="1"/>
  <c r="Z302" i="8"/>
  <c r="AA302" i="8"/>
  <c r="AB302" i="8" s="1"/>
  <c r="AC302" i="8" s="1"/>
  <c r="X303" i="8"/>
  <c r="Y303" i="8"/>
  <c r="Z303" i="8" s="1"/>
  <c r="AA303" i="8"/>
  <c r="AB303" i="8"/>
  <c r="AC303" i="8"/>
  <c r="X304" i="8"/>
  <c r="Y304" i="8"/>
  <c r="Z304" i="8" s="1"/>
  <c r="AA304" i="8"/>
  <c r="AB304" i="8" s="1"/>
  <c r="AC304" i="8" s="1"/>
  <c r="X305" i="8"/>
  <c r="Y305" i="8"/>
  <c r="Z305" i="8"/>
  <c r="AA305" i="8"/>
  <c r="AB305" i="8"/>
  <c r="AC305" i="8" s="1"/>
  <c r="X306" i="8"/>
  <c r="Y306" i="8" s="1"/>
  <c r="Z306" i="8" s="1"/>
  <c r="AA306" i="8"/>
  <c r="AB306" i="8"/>
  <c r="AC306" i="8"/>
  <c r="X307" i="8"/>
  <c r="Y307" i="8"/>
  <c r="Z307" i="8" s="1"/>
  <c r="AA307" i="8"/>
  <c r="AB307" i="8"/>
  <c r="AC307" i="8"/>
  <c r="X308" i="8"/>
  <c r="Y308" i="8"/>
  <c r="Z308" i="8" s="1"/>
  <c r="AA308" i="8"/>
  <c r="AB308" i="8" s="1"/>
  <c r="AC308" i="8" s="1"/>
  <c r="X309" i="8"/>
  <c r="Y309" i="8" s="1"/>
  <c r="Z309" i="8" s="1"/>
  <c r="AA309" i="8"/>
  <c r="AB309" i="8"/>
  <c r="AC309" i="8" s="1"/>
  <c r="X310" i="8"/>
  <c r="Y310" i="8" s="1"/>
  <c r="Z310" i="8" s="1"/>
  <c r="AA310" i="8"/>
  <c r="AB310" i="8" s="1"/>
  <c r="AC310" i="8" s="1"/>
  <c r="X311" i="8"/>
  <c r="Y311" i="8"/>
  <c r="Z311" i="8" s="1"/>
  <c r="AA311" i="8"/>
  <c r="AB311" i="8"/>
  <c r="AC311" i="8"/>
  <c r="X313" i="8"/>
  <c r="Y313" i="8" s="1"/>
  <c r="Z313" i="8" s="1"/>
  <c r="AA313" i="8"/>
  <c r="AB313" i="8"/>
  <c r="AC313" i="8"/>
  <c r="X314" i="8"/>
  <c r="Y314" i="8" s="1"/>
  <c r="Z314" i="8" s="1"/>
  <c r="AA314" i="8"/>
  <c r="AB314" i="8" s="1"/>
  <c r="AC314" i="8" s="1"/>
  <c r="X315" i="8"/>
  <c r="Y315" i="8"/>
  <c r="Z315" i="8"/>
  <c r="AA315" i="8"/>
  <c r="AB315" i="8"/>
  <c r="AC315" i="8"/>
  <c r="X316" i="8"/>
  <c r="Y316" i="8"/>
  <c r="Z316" i="8" s="1"/>
  <c r="AA316" i="8"/>
  <c r="AB316" i="8"/>
  <c r="AC316" i="8" s="1"/>
  <c r="X317" i="8"/>
  <c r="Y317" i="8" s="1"/>
  <c r="Z317" i="8" s="1"/>
  <c r="AA317" i="8"/>
  <c r="AB317" i="8"/>
  <c r="AC317" i="8" s="1"/>
  <c r="X318" i="8"/>
  <c r="Y318" i="8" s="1"/>
  <c r="Z318" i="8"/>
  <c r="AA318" i="8"/>
  <c r="AB318" i="8" s="1"/>
  <c r="AC318" i="8" s="1"/>
  <c r="X319" i="8"/>
  <c r="Y319" i="8"/>
  <c r="Z319" i="8" s="1"/>
  <c r="AA319" i="8"/>
  <c r="AB319" i="8"/>
  <c r="AC319" i="8"/>
  <c r="X320" i="8"/>
  <c r="Y320" i="8"/>
  <c r="Z320" i="8" s="1"/>
  <c r="AA320" i="8"/>
  <c r="AB320" i="8" s="1"/>
  <c r="AC320" i="8" s="1"/>
  <c r="X321" i="8"/>
  <c r="Y321" i="8"/>
  <c r="Z321" i="8"/>
  <c r="AA321" i="8"/>
  <c r="AB321" i="8"/>
  <c r="AC321" i="8" s="1"/>
  <c r="X322" i="8"/>
  <c r="Y322" i="8" s="1"/>
  <c r="Z322" i="8" s="1"/>
  <c r="AA322" i="8"/>
  <c r="AB322" i="8"/>
  <c r="AC322" i="8"/>
  <c r="X323" i="8"/>
  <c r="Y323" i="8"/>
  <c r="Z323" i="8" s="1"/>
  <c r="AA323" i="8"/>
  <c r="AB323" i="8"/>
  <c r="AC323" i="8"/>
  <c r="X324" i="8"/>
  <c r="Y324" i="8"/>
  <c r="Z324" i="8" s="1"/>
  <c r="AA324" i="8"/>
  <c r="AB324" i="8" s="1"/>
  <c r="AC324" i="8" s="1"/>
  <c r="X325" i="8"/>
  <c r="Y325" i="8" s="1"/>
  <c r="Z325" i="8" s="1"/>
  <c r="AA325" i="8"/>
  <c r="AB325" i="8"/>
  <c r="AC325" i="8" s="1"/>
  <c r="X326" i="8"/>
  <c r="Y326" i="8" s="1"/>
  <c r="Z326" i="8" s="1"/>
  <c r="AA326" i="8"/>
  <c r="AB326" i="8" s="1"/>
  <c r="AC326" i="8" s="1"/>
  <c r="X327" i="8"/>
  <c r="Y327" i="8"/>
  <c r="Z327" i="8" s="1"/>
  <c r="AA327" i="8"/>
  <c r="AB327" i="8"/>
  <c r="AC327" i="8"/>
  <c r="X329" i="8"/>
  <c r="Y329" i="8" s="1"/>
  <c r="Z329" i="8" s="1"/>
  <c r="AA329" i="8"/>
  <c r="AB329" i="8"/>
  <c r="AC329" i="8"/>
  <c r="X330" i="8"/>
  <c r="Y330" i="8" s="1"/>
  <c r="Z330" i="8" s="1"/>
  <c r="AA330" i="8"/>
  <c r="AB330" i="8" s="1"/>
  <c r="AC330" i="8" s="1"/>
  <c r="X331" i="8"/>
  <c r="Y331" i="8"/>
  <c r="Z331" i="8"/>
  <c r="AA331" i="8"/>
  <c r="AB331" i="8"/>
  <c r="AC331" i="8"/>
  <c r="X332" i="8"/>
  <c r="Y332" i="8"/>
  <c r="Z332" i="8" s="1"/>
  <c r="AA332" i="8"/>
  <c r="AB332" i="8"/>
  <c r="AC332" i="8" s="1"/>
  <c r="X333" i="8"/>
  <c r="Y333" i="8" s="1"/>
  <c r="Z333" i="8" s="1"/>
  <c r="AA333" i="8"/>
  <c r="AB333" i="8"/>
  <c r="AC333" i="8" s="1"/>
  <c r="X334" i="8"/>
  <c r="Y334" i="8" s="1"/>
  <c r="Z334" i="8"/>
  <c r="AA334" i="8"/>
  <c r="AB334" i="8" s="1"/>
  <c r="AC334" i="8" s="1"/>
  <c r="X335" i="8"/>
  <c r="Y335" i="8"/>
  <c r="Z335" i="8" s="1"/>
  <c r="AA335" i="8"/>
  <c r="AB335" i="8"/>
  <c r="AC335" i="8"/>
  <c r="X336" i="8"/>
  <c r="Y336" i="8"/>
  <c r="Z336" i="8" s="1"/>
  <c r="AA336" i="8"/>
  <c r="AB336" i="8" s="1"/>
  <c r="AC336" i="8" s="1"/>
  <c r="X337" i="8"/>
  <c r="Y337" i="8"/>
  <c r="Z337" i="8"/>
  <c r="AA337" i="8"/>
  <c r="AB337" i="8"/>
  <c r="AC337" i="8" s="1"/>
  <c r="X338" i="8"/>
  <c r="Y338" i="8" s="1"/>
  <c r="Z338" i="8" s="1"/>
  <c r="AA338" i="8"/>
  <c r="AB338" i="8"/>
  <c r="AC338" i="8"/>
  <c r="X339" i="8"/>
  <c r="Y339" i="8"/>
  <c r="Z339" i="8" s="1"/>
  <c r="AA339" i="8"/>
  <c r="AB339" i="8"/>
  <c r="AC339" i="8"/>
  <c r="X341" i="8"/>
  <c r="Y341" i="8" s="1"/>
  <c r="Z341" i="8" s="1"/>
  <c r="AA341" i="8"/>
  <c r="AB341" i="8"/>
  <c r="AC341" i="8" s="1"/>
  <c r="X342" i="8"/>
  <c r="Y342" i="8" s="1"/>
  <c r="Z342" i="8" s="1"/>
  <c r="AA342" i="8"/>
  <c r="AB342" i="8" s="1"/>
  <c r="AC342" i="8" s="1"/>
  <c r="X343" i="8"/>
  <c r="Y343" i="8"/>
  <c r="Z343" i="8" s="1"/>
  <c r="AA343" i="8"/>
  <c r="AB343" i="8"/>
  <c r="AC343" i="8"/>
  <c r="X344" i="8"/>
  <c r="Y344" i="8"/>
  <c r="Z344" i="8"/>
  <c r="AA344" i="8"/>
  <c r="AB344" i="8" s="1"/>
  <c r="AC344" i="8" s="1"/>
  <c r="X345" i="8"/>
  <c r="Y345" i="8" s="1"/>
  <c r="Z345" i="8" s="1"/>
  <c r="AA345" i="8"/>
  <c r="AB345" i="8"/>
  <c r="AC345" i="8"/>
  <c r="X346" i="8"/>
  <c r="Y346" i="8" s="1"/>
  <c r="Z346" i="8" s="1"/>
  <c r="AA346" i="8"/>
  <c r="AB346" i="8" s="1"/>
  <c r="AC346" i="8" s="1"/>
  <c r="X347" i="8"/>
  <c r="Y347" i="8"/>
  <c r="Z347" i="8"/>
  <c r="AA347" i="8"/>
  <c r="AB347" i="8"/>
  <c r="AC347" i="8"/>
  <c r="X348" i="8"/>
  <c r="Y348" i="8"/>
  <c r="Z348" i="8" s="1"/>
  <c r="AA348" i="8"/>
  <c r="AB348" i="8"/>
  <c r="AC348" i="8" s="1"/>
  <c r="X349" i="8"/>
  <c r="Y349" i="8" s="1"/>
  <c r="Z349" i="8" s="1"/>
  <c r="AA349" i="8"/>
  <c r="AB349" i="8"/>
  <c r="AC349" i="8" s="1"/>
  <c r="X350" i="8"/>
  <c r="Y350" i="8" s="1"/>
  <c r="Z350" i="8"/>
  <c r="AA350" i="8"/>
  <c r="AB350" i="8" s="1"/>
  <c r="AC350" i="8" s="1"/>
  <c r="X351" i="8"/>
  <c r="Y351" i="8"/>
  <c r="Z351" i="8" s="1"/>
  <c r="AA351" i="8"/>
  <c r="AB351" i="8"/>
  <c r="AC351" i="8"/>
  <c r="X353" i="8"/>
  <c r="Y353" i="8"/>
  <c r="Z353" i="8"/>
  <c r="AA353" i="8"/>
  <c r="AB353" i="8"/>
  <c r="AC353" i="8" s="1"/>
  <c r="X354" i="8"/>
  <c r="Y354" i="8" s="1"/>
  <c r="Z354" i="8" s="1"/>
  <c r="AA354" i="8"/>
  <c r="AB354" i="8"/>
  <c r="AC354" i="8"/>
  <c r="X355" i="8"/>
  <c r="Y355" i="8"/>
  <c r="Z355" i="8" s="1"/>
  <c r="AA355" i="8"/>
  <c r="AB355" i="8"/>
  <c r="AC355" i="8"/>
  <c r="X356" i="8"/>
  <c r="Y356" i="8"/>
  <c r="Z356" i="8" s="1"/>
  <c r="AA356" i="8"/>
  <c r="AB356" i="8" s="1"/>
  <c r="AC356" i="8" s="1"/>
  <c r="X357" i="8"/>
  <c r="Y357" i="8" s="1"/>
  <c r="Z357" i="8" s="1"/>
  <c r="AA357" i="8"/>
  <c r="AB357" i="8"/>
  <c r="AC357" i="8" s="1"/>
  <c r="X358" i="8"/>
  <c r="Y358" i="8" s="1"/>
  <c r="Z358" i="8" s="1"/>
  <c r="AA358" i="8"/>
  <c r="AB358" i="8" s="1"/>
  <c r="AC358" i="8" s="1"/>
  <c r="X359" i="8"/>
  <c r="Y359" i="8"/>
  <c r="Z359" i="8" s="1"/>
  <c r="AA359" i="8"/>
  <c r="AB359" i="8"/>
  <c r="AC359" i="8"/>
  <c r="X360" i="8"/>
  <c r="Y360" i="8"/>
  <c r="Z360" i="8"/>
  <c r="AA360" i="8"/>
  <c r="AB360" i="8" s="1"/>
  <c r="AC360" i="8" s="1"/>
  <c r="X361" i="8"/>
  <c r="Y361" i="8" s="1"/>
  <c r="Z361" i="8" s="1"/>
  <c r="AA361" i="8"/>
  <c r="AB361" i="8"/>
  <c r="AC361" i="8"/>
  <c r="X362" i="8"/>
  <c r="Y362" i="8" s="1"/>
  <c r="Z362" i="8" s="1"/>
  <c r="AA362" i="8"/>
  <c r="AB362" i="8" s="1"/>
  <c r="AC362" i="8" s="1"/>
  <c r="X363" i="8"/>
  <c r="Y363" i="8"/>
  <c r="Z363" i="8"/>
  <c r="AA363" i="8"/>
  <c r="AB363" i="8"/>
  <c r="AC363" i="8"/>
  <c r="X365" i="8"/>
  <c r="Y365" i="8" s="1"/>
  <c r="Z365" i="8" s="1"/>
  <c r="AA365" i="8"/>
  <c r="AB365" i="8"/>
  <c r="AC365" i="8" s="1"/>
  <c r="X366" i="8"/>
  <c r="Y366" i="8" s="1"/>
  <c r="Z366" i="8"/>
  <c r="AA366" i="8"/>
  <c r="AB366" i="8" s="1"/>
  <c r="AC366" i="8" s="1"/>
  <c r="X367" i="8"/>
  <c r="Y367" i="8"/>
  <c r="Z367" i="8" s="1"/>
  <c r="AA367" i="8"/>
  <c r="AB367" i="8"/>
  <c r="AC367" i="8"/>
  <c r="X368" i="8"/>
  <c r="Y368" i="8"/>
  <c r="Z368" i="8" s="1"/>
  <c r="AA368" i="8"/>
  <c r="AB368" i="8" s="1"/>
  <c r="AC368" i="8" s="1"/>
  <c r="X369" i="8"/>
  <c r="Y369" i="8"/>
  <c r="Z369" i="8"/>
  <c r="AA369" i="8"/>
  <c r="AB369" i="8"/>
  <c r="AC369" i="8" s="1"/>
  <c r="X370" i="8"/>
  <c r="Y370" i="8" s="1"/>
  <c r="Z370" i="8" s="1"/>
  <c r="AA370" i="8"/>
  <c r="AB370" i="8"/>
  <c r="AC370" i="8"/>
  <c r="X371" i="8"/>
  <c r="Y371" i="8"/>
  <c r="Z371" i="8" s="1"/>
  <c r="AA371" i="8"/>
  <c r="AB371" i="8"/>
  <c r="AC371" i="8"/>
  <c r="X372" i="8"/>
  <c r="Y372" i="8"/>
  <c r="Z372" i="8" s="1"/>
  <c r="AA372" i="8"/>
  <c r="AB372" i="8" s="1"/>
  <c r="AC372" i="8" s="1"/>
  <c r="X373" i="8"/>
  <c r="Y373" i="8" s="1"/>
  <c r="Z373" i="8" s="1"/>
  <c r="AA373" i="8"/>
  <c r="AB373" i="8"/>
  <c r="AC373" i="8" s="1"/>
  <c r="X374" i="8"/>
  <c r="Y374" i="8" s="1"/>
  <c r="Z374" i="8" s="1"/>
  <c r="AA374" i="8"/>
  <c r="AB374" i="8" s="1"/>
  <c r="AC374" i="8" s="1"/>
  <c r="X375" i="8"/>
  <c r="Y375" i="8"/>
  <c r="Z375" i="8" s="1"/>
  <c r="AA375" i="8"/>
  <c r="AB375" i="8"/>
  <c r="AC375" i="8"/>
  <c r="X376" i="8"/>
  <c r="Y376" i="8"/>
  <c r="Z376" i="8"/>
  <c r="AA376" i="8"/>
  <c r="AB376" i="8" s="1"/>
  <c r="AC376" i="8" s="1"/>
  <c r="B376" i="8"/>
  <c r="B375" i="8"/>
  <c r="B374" i="8"/>
  <c r="B373" i="8"/>
  <c r="B372" i="8"/>
  <c r="B371" i="8"/>
  <c r="B370" i="8"/>
  <c r="B369" i="8"/>
  <c r="B368" i="8"/>
  <c r="B367" i="8"/>
  <c r="B366" i="8"/>
  <c r="B365" i="8"/>
  <c r="B363" i="8"/>
  <c r="B362" i="8"/>
  <c r="B361" i="8"/>
  <c r="B360" i="8"/>
  <c r="B359" i="8"/>
  <c r="B358" i="8"/>
  <c r="B357" i="8"/>
  <c r="B356" i="8"/>
  <c r="B355" i="8"/>
  <c r="B354" i="8"/>
  <c r="B353" i="8"/>
  <c r="B351" i="8"/>
  <c r="B350" i="8"/>
  <c r="B349" i="8"/>
  <c r="B348" i="8"/>
  <c r="B347" i="8"/>
  <c r="B346" i="8"/>
  <c r="B345" i="8"/>
  <c r="B344" i="8"/>
  <c r="B343" i="8"/>
  <c r="B342" i="8"/>
  <c r="B341" i="8"/>
  <c r="B339" i="8"/>
  <c r="B338" i="8"/>
  <c r="B337" i="8"/>
  <c r="B336" i="8"/>
  <c r="B335" i="8"/>
  <c r="B334" i="8"/>
  <c r="B333" i="8"/>
  <c r="B332" i="8"/>
  <c r="B331" i="8"/>
  <c r="B330" i="8"/>
  <c r="B329" i="8"/>
  <c r="B327" i="8"/>
  <c r="B326" i="8"/>
  <c r="B325" i="8"/>
  <c r="B324" i="8"/>
  <c r="B323" i="8"/>
  <c r="B322" i="8"/>
  <c r="B321" i="8"/>
  <c r="B320" i="8"/>
  <c r="B319" i="8"/>
  <c r="B318" i="8"/>
  <c r="B317" i="8"/>
  <c r="B316" i="8"/>
  <c r="B315" i="8"/>
  <c r="B314" i="8"/>
  <c r="B313" i="8"/>
  <c r="B311" i="8"/>
  <c r="B310" i="8"/>
  <c r="B309" i="8"/>
  <c r="B308" i="8"/>
  <c r="B307" i="8"/>
  <c r="B306" i="8"/>
  <c r="B305" i="8"/>
  <c r="B304" i="8"/>
  <c r="B303" i="8"/>
  <c r="B302" i="8"/>
  <c r="B301" i="8"/>
  <c r="B300" i="8"/>
  <c r="B299" i="8"/>
  <c r="B298" i="8"/>
  <c r="B297" i="8"/>
  <c r="B296" i="8"/>
  <c r="B295" i="8"/>
  <c r="B294" i="8"/>
  <c r="B293" i="8"/>
  <c r="B292" i="8"/>
  <c r="B291" i="8"/>
  <c r="B290" i="8"/>
  <c r="B289" i="8"/>
  <c r="B288" i="8"/>
  <c r="B286" i="8"/>
  <c r="B285" i="8"/>
  <c r="B284" i="8"/>
  <c r="B283" i="8"/>
  <c r="B282" i="8"/>
  <c r="B281" i="8"/>
  <c r="B280" i="8"/>
  <c r="B279" i="8"/>
  <c r="B278" i="8"/>
  <c r="B277" i="8"/>
  <c r="B276" i="8"/>
  <c r="B275" i="8"/>
  <c r="B274" i="8"/>
  <c r="B273" i="8"/>
  <c r="B272" i="8"/>
  <c r="B271" i="8"/>
  <c r="B270" i="8"/>
  <c r="B268" i="8"/>
  <c r="B267" i="8"/>
  <c r="B266" i="8"/>
  <c r="B265" i="8"/>
  <c r="B264" i="8"/>
  <c r="B263" i="8"/>
  <c r="B262" i="8"/>
  <c r="B260" i="8"/>
  <c r="B259" i="8"/>
  <c r="B258" i="8"/>
  <c r="B257" i="8"/>
  <c r="B256" i="8"/>
  <c r="B255" i="8"/>
  <c r="B254" i="8"/>
  <c r="B253" i="8"/>
  <c r="B252" i="8"/>
  <c r="B251" i="8"/>
  <c r="B250" i="8"/>
  <c r="B249" i="8"/>
  <c r="B248" i="8"/>
  <c r="B247" i="8"/>
  <c r="B246" i="8"/>
  <c r="B244" i="8"/>
  <c r="B243" i="8"/>
  <c r="B242" i="8"/>
  <c r="B241" i="8"/>
  <c r="B240" i="8"/>
  <c r="B239" i="8"/>
  <c r="B238" i="8"/>
  <c r="B237" i="8"/>
  <c r="B235" i="8"/>
  <c r="B234" i="8"/>
  <c r="B233" i="8"/>
  <c r="B232" i="8"/>
  <c r="B231" i="8"/>
  <c r="B230" i="8"/>
  <c r="B229" i="8"/>
  <c r="B228" i="8"/>
  <c r="B227" i="8"/>
  <c r="B225" i="8"/>
  <c r="B224" i="8"/>
  <c r="B223" i="8"/>
  <c r="B222" i="8"/>
  <c r="B221" i="8"/>
  <c r="B220" i="8"/>
  <c r="B219" i="8"/>
  <c r="B218" i="8"/>
  <c r="B217" i="8"/>
  <c r="B216" i="8"/>
  <c r="B215" i="8"/>
  <c r="B214" i="8"/>
  <c r="B213" i="8"/>
  <c r="B212" i="8"/>
  <c r="B211" i="8"/>
  <c r="B210" i="8"/>
  <c r="B209" i="8"/>
  <c r="B208" i="8"/>
  <c r="B207" i="8"/>
  <c r="B206" i="8"/>
  <c r="B205" i="8"/>
  <c r="B204" i="8"/>
  <c r="B203" i="8"/>
  <c r="B202" i="8"/>
  <c r="B201" i="8"/>
  <c r="B200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4" i="8"/>
  <c r="B183" i="8"/>
  <c r="B182" i="8"/>
  <c r="B181" i="8"/>
  <c r="B180" i="8"/>
  <c r="B179" i="8"/>
  <c r="B178" i="8"/>
  <c r="B177" i="8"/>
  <c r="B176" i="8"/>
  <c r="B175" i="8"/>
  <c r="B174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5" i="8"/>
  <c r="B144" i="8"/>
  <c r="B143" i="8"/>
  <c r="B142" i="8"/>
  <c r="B141" i="8"/>
  <c r="B140" i="8"/>
  <c r="B138" i="8"/>
  <c r="B137" i="8"/>
  <c r="B136" i="8"/>
  <c r="B135" i="8"/>
  <c r="B134" i="8"/>
  <c r="B133" i="8"/>
  <c r="B132" i="8"/>
  <c r="B131" i="8"/>
  <c r="B130" i="8"/>
  <c r="B128" i="8"/>
  <c r="B127" i="8"/>
  <c r="B126" i="8"/>
  <c r="B125" i="8"/>
  <c r="B124" i="8"/>
  <c r="B123" i="8"/>
  <c r="B122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0" i="8"/>
  <c r="B89" i="8"/>
  <c r="B88" i="8"/>
  <c r="B87" i="8"/>
  <c r="B86" i="8"/>
  <c r="B85" i="8"/>
  <c r="B84" i="8"/>
  <c r="B83" i="8"/>
  <c r="B82" i="8"/>
  <c r="B80" i="8"/>
  <c r="B79" i="8"/>
  <c r="B78" i="8"/>
  <c r="B77" i="8"/>
  <c r="B76" i="8"/>
  <c r="B75" i="8"/>
  <c r="B74" i="8"/>
  <c r="B73" i="8"/>
  <c r="B71" i="8"/>
  <c r="B70" i="8"/>
  <c r="B69" i="8"/>
  <c r="B68" i="8"/>
  <c r="B67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1" i="8"/>
  <c r="B50" i="8"/>
  <c r="B49" i="8"/>
  <c r="B48" i="8"/>
  <c r="B47" i="8"/>
  <c r="AD47" i="8"/>
  <c r="AA47" i="8"/>
  <c r="AB47" i="8" s="1"/>
  <c r="AC47" i="8" s="1"/>
  <c r="X47" i="8"/>
  <c r="Y47" i="8" s="1"/>
  <c r="Z47" i="8" s="1"/>
  <c r="Z45" i="8" s="1"/>
  <c r="AD44" i="8"/>
  <c r="AD43" i="8"/>
  <c r="AD42" i="8"/>
  <c r="AC42" i="8" s="1"/>
  <c r="AD41" i="8"/>
  <c r="AC41" i="8" s="1"/>
  <c r="AD40" i="8"/>
  <c r="AC40" i="8" s="1"/>
  <c r="AD39" i="8"/>
  <c r="AD38" i="8"/>
  <c r="AD37" i="8"/>
  <c r="AD36" i="8"/>
  <c r="AD35" i="8"/>
  <c r="AD34" i="8"/>
  <c r="AC34" i="8" s="1"/>
  <c r="AD33" i="8"/>
  <c r="AC33" i="8" s="1"/>
  <c r="AD32" i="8"/>
  <c r="AC32" i="8" s="1"/>
  <c r="AD31" i="8"/>
  <c r="AD30" i="8"/>
  <c r="AD29" i="8"/>
  <c r="AD28" i="8"/>
  <c r="AD27" i="8"/>
  <c r="AD26" i="8"/>
  <c r="AC26" i="8" s="1"/>
  <c r="AD25" i="8"/>
  <c r="AC25" i="8" s="1"/>
  <c r="AD24" i="8"/>
  <c r="AC24" i="8" s="1"/>
  <c r="AD23" i="8"/>
  <c r="AD22" i="8"/>
  <c r="AD21" i="8"/>
  <c r="AD20" i="8"/>
  <c r="AD19" i="8"/>
  <c r="AD18" i="8"/>
  <c r="AC18" i="8" s="1"/>
  <c r="AC44" i="8"/>
  <c r="AC43" i="8"/>
  <c r="AC39" i="8"/>
  <c r="AC38" i="8"/>
  <c r="AC37" i="8"/>
  <c r="AC36" i="8"/>
  <c r="AC35" i="8"/>
  <c r="AC31" i="8"/>
  <c r="AC30" i="8"/>
  <c r="AC29" i="8"/>
  <c r="AC28" i="8"/>
  <c r="AC27" i="8"/>
  <c r="AC23" i="8"/>
  <c r="AC22" i="8"/>
  <c r="AC21" i="8"/>
  <c r="AC20" i="8"/>
  <c r="AC19" i="8"/>
  <c r="AB44" i="8"/>
  <c r="AB43" i="8"/>
  <c r="AB42" i="8"/>
  <c r="AB41" i="8"/>
  <c r="AB40" i="8"/>
  <c r="AB39" i="8"/>
  <c r="AB38" i="8"/>
  <c r="AB37" i="8"/>
  <c r="AB36" i="8"/>
  <c r="AB35" i="8"/>
  <c r="AB34" i="8"/>
  <c r="AB33" i="8"/>
  <c r="AB32" i="8"/>
  <c r="AB31" i="8"/>
  <c r="AB30" i="8"/>
  <c r="AB29" i="8"/>
  <c r="AB28" i="8"/>
  <c r="AB27" i="8"/>
  <c r="AB26" i="8"/>
  <c r="AB25" i="8"/>
  <c r="AB24" i="8"/>
  <c r="AB23" i="8"/>
  <c r="AB22" i="8"/>
  <c r="AB21" i="8"/>
  <c r="AB20" i="8"/>
  <c r="AB19" i="8"/>
  <c r="AB18" i="8"/>
  <c r="AA44" i="8"/>
  <c r="AA43" i="8"/>
  <c r="AA42" i="8"/>
  <c r="AA41" i="8"/>
  <c r="AA40" i="8"/>
  <c r="AA39" i="8"/>
  <c r="AA38" i="8"/>
  <c r="AA37" i="8"/>
  <c r="AA36" i="8"/>
  <c r="AA35" i="8"/>
  <c r="AA34" i="8"/>
  <c r="AA33" i="8"/>
  <c r="AA32" i="8"/>
  <c r="AA31" i="8"/>
  <c r="AA30" i="8"/>
  <c r="AA29" i="8"/>
  <c r="AA28" i="8"/>
  <c r="AA27" i="8"/>
  <c r="AA26" i="8"/>
  <c r="AA25" i="8"/>
  <c r="AA24" i="8"/>
  <c r="AA23" i="8"/>
  <c r="AA22" i="8"/>
  <c r="AA21" i="8"/>
  <c r="AA20" i="8"/>
  <c r="AA19" i="8"/>
  <c r="AA18" i="8"/>
  <c r="Z44" i="8"/>
  <c r="Z43" i="8"/>
  <c r="Z39" i="8"/>
  <c r="Z38" i="8"/>
  <c r="Z37" i="8"/>
  <c r="Z36" i="8"/>
  <c r="Z35" i="8"/>
  <c r="Z31" i="8"/>
  <c r="Z30" i="8"/>
  <c r="Z29" i="8"/>
  <c r="Z28" i="8"/>
  <c r="Z27" i="8"/>
  <c r="Z23" i="8"/>
  <c r="Z22" i="8"/>
  <c r="Z21" i="8"/>
  <c r="Z20" i="8"/>
  <c r="Z19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X44" i="8"/>
  <c r="X43" i="8"/>
  <c r="X42" i="8"/>
  <c r="X41" i="8"/>
  <c r="X40" i="8"/>
  <c r="X39" i="8"/>
  <c r="X38" i="8"/>
  <c r="X37" i="8"/>
  <c r="X36" i="8"/>
  <c r="X35" i="8"/>
  <c r="X34" i="8"/>
  <c r="X33" i="8"/>
  <c r="X32" i="8"/>
  <c r="X31" i="8"/>
  <c r="X30" i="8"/>
  <c r="X29" i="8"/>
  <c r="X28" i="8"/>
  <c r="X27" i="8"/>
  <c r="X26" i="8"/>
  <c r="X25" i="8"/>
  <c r="X24" i="8"/>
  <c r="X23" i="8"/>
  <c r="X22" i="8"/>
  <c r="X21" i="8"/>
  <c r="X20" i="8"/>
  <c r="X19" i="8"/>
  <c r="X18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6" i="8"/>
  <c r="B15" i="8"/>
  <c r="B14" i="8"/>
  <c r="B13" i="8"/>
  <c r="B12" i="8"/>
  <c r="B11" i="8"/>
  <c r="B10" i="8"/>
  <c r="B9" i="8"/>
  <c r="B8" i="8"/>
  <c r="B7" i="8"/>
  <c r="AC45" i="8" l="1"/>
  <c r="Z24" i="8"/>
  <c r="Z32" i="8"/>
  <c r="Z40" i="8"/>
  <c r="Z25" i="8"/>
  <c r="Z33" i="8"/>
  <c r="Z41" i="8"/>
  <c r="Z26" i="8"/>
  <c r="Z34" i="8"/>
  <c r="Z42" i="8"/>
  <c r="Z18" i="8"/>
  <c r="AD16" i="8" l="1"/>
  <c r="Z16" i="8" s="1"/>
  <c r="AD15" i="8"/>
  <c r="AD14" i="8"/>
  <c r="AD13" i="8"/>
  <c r="AD12" i="8"/>
  <c r="AD11" i="8"/>
  <c r="AD10" i="8"/>
  <c r="AD9" i="8"/>
  <c r="AD8" i="8"/>
  <c r="X8" i="8"/>
  <c r="Y8" i="8"/>
  <c r="Z8" i="8"/>
  <c r="X9" i="8"/>
  <c r="Y9" i="8" s="1"/>
  <c r="X10" i="8"/>
  <c r="Y10" i="8"/>
  <c r="Z10" i="8" s="1"/>
  <c r="X11" i="8"/>
  <c r="Y11" i="8"/>
  <c r="Z11" i="8"/>
  <c r="X12" i="8"/>
  <c r="Y12" i="8"/>
  <c r="Z12" i="8"/>
  <c r="X13" i="8"/>
  <c r="Y13" i="8" s="1"/>
  <c r="X14" i="8"/>
  <c r="Y14" i="8"/>
  <c r="X15" i="8"/>
  <c r="Y15" i="8"/>
  <c r="Z15" i="8"/>
  <c r="X16" i="8"/>
  <c r="Y16" i="8"/>
  <c r="AD7" i="8"/>
  <c r="Z7" i="8" s="1"/>
  <c r="Y7" i="8"/>
  <c r="X7" i="8"/>
  <c r="Z14" i="8" l="1"/>
  <c r="Z13" i="8"/>
  <c r="Z9" i="8"/>
  <c r="AR376" i="7"/>
  <c r="AR375" i="7"/>
  <c r="AR374" i="7"/>
  <c r="AR373" i="7"/>
  <c r="AR372" i="7"/>
  <c r="AR371" i="7"/>
  <c r="AR370" i="7"/>
  <c r="AR369" i="7"/>
  <c r="AR368" i="7"/>
  <c r="AR367" i="7"/>
  <c r="AR366" i="7"/>
  <c r="AR365" i="7"/>
  <c r="AR363" i="7"/>
  <c r="AR362" i="7"/>
  <c r="AR361" i="7"/>
  <c r="AR360" i="7"/>
  <c r="AR359" i="7"/>
  <c r="AR358" i="7"/>
  <c r="AR357" i="7"/>
  <c r="AR356" i="7"/>
  <c r="AR355" i="7"/>
  <c r="AR354" i="7"/>
  <c r="AR353" i="7"/>
  <c r="AR351" i="7"/>
  <c r="AR350" i="7"/>
  <c r="AR349" i="7"/>
  <c r="AR348" i="7"/>
  <c r="AR347" i="7"/>
  <c r="AR346" i="7"/>
  <c r="AR345" i="7"/>
  <c r="AR344" i="7"/>
  <c r="AR343" i="7"/>
  <c r="AR342" i="7"/>
  <c r="AR341" i="7"/>
  <c r="AR339" i="7"/>
  <c r="AR338" i="7"/>
  <c r="AR337" i="7"/>
  <c r="AR336" i="7"/>
  <c r="AR335" i="7"/>
  <c r="AR334" i="7"/>
  <c r="AR333" i="7"/>
  <c r="AR332" i="7"/>
  <c r="AR331" i="7"/>
  <c r="AR330" i="7"/>
  <c r="AR329" i="7"/>
  <c r="AR327" i="7"/>
  <c r="AR326" i="7"/>
  <c r="AR325" i="7"/>
  <c r="AR324" i="7"/>
  <c r="AR323" i="7"/>
  <c r="AR322" i="7"/>
  <c r="AR321" i="7"/>
  <c r="AR320" i="7"/>
  <c r="AR319" i="7"/>
  <c r="AR318" i="7"/>
  <c r="AR317" i="7"/>
  <c r="AR316" i="7"/>
  <c r="AR315" i="7"/>
  <c r="AR314" i="7"/>
  <c r="AR313" i="7"/>
  <c r="AR311" i="7"/>
  <c r="AR310" i="7"/>
  <c r="AR309" i="7"/>
  <c r="AR308" i="7"/>
  <c r="AR307" i="7"/>
  <c r="AR306" i="7"/>
  <c r="AR305" i="7"/>
  <c r="AR304" i="7"/>
  <c r="AR303" i="7"/>
  <c r="AR302" i="7"/>
  <c r="AR301" i="7"/>
  <c r="AR300" i="7"/>
  <c r="AR299" i="7"/>
  <c r="AR298" i="7"/>
  <c r="AR297" i="7"/>
  <c r="AR296" i="7"/>
  <c r="AR295" i="7"/>
  <c r="AR294" i="7"/>
  <c r="AR293" i="7"/>
  <c r="AR292" i="7"/>
  <c r="AR291" i="7"/>
  <c r="AR290" i="7"/>
  <c r="AR289" i="7"/>
  <c r="AR288" i="7"/>
  <c r="AR286" i="7"/>
  <c r="AR285" i="7"/>
  <c r="AR284" i="7"/>
  <c r="AR283" i="7"/>
  <c r="AR282" i="7"/>
  <c r="AR281" i="7"/>
  <c r="AR280" i="7"/>
  <c r="AR279" i="7"/>
  <c r="AR278" i="7"/>
  <c r="AR277" i="7"/>
  <c r="AR276" i="7"/>
  <c r="AR275" i="7"/>
  <c r="AR274" i="7"/>
  <c r="AR273" i="7"/>
  <c r="AR272" i="7"/>
  <c r="AR271" i="7"/>
  <c r="AR270" i="7"/>
  <c r="AR268" i="7"/>
  <c r="AR267" i="7"/>
  <c r="AR266" i="7"/>
  <c r="AR265" i="7"/>
  <c r="AR264" i="7"/>
  <c r="AR263" i="7"/>
  <c r="AR262" i="7"/>
  <c r="AR260" i="7"/>
  <c r="AR259" i="7"/>
  <c r="AR258" i="7"/>
  <c r="AR257" i="7"/>
  <c r="AR256" i="7"/>
  <c r="AR255" i="7"/>
  <c r="AR254" i="7"/>
  <c r="AR253" i="7"/>
  <c r="AR252" i="7"/>
  <c r="AR251" i="7"/>
  <c r="AR250" i="7"/>
  <c r="AR249" i="7"/>
  <c r="AR248" i="7"/>
  <c r="AR247" i="7"/>
  <c r="AR246" i="7"/>
  <c r="AR244" i="7"/>
  <c r="AR243" i="7"/>
  <c r="AR242" i="7"/>
  <c r="AR241" i="7"/>
  <c r="AR240" i="7"/>
  <c r="AR239" i="7"/>
  <c r="AR238" i="7"/>
  <c r="AR237" i="7"/>
  <c r="AR235" i="7"/>
  <c r="AR234" i="7"/>
  <c r="AR233" i="7"/>
  <c r="AR232" i="7"/>
  <c r="AR231" i="7"/>
  <c r="AR230" i="7"/>
  <c r="AR229" i="7"/>
  <c r="AR228" i="7"/>
  <c r="AR227" i="7"/>
  <c r="AR225" i="7"/>
  <c r="AR224" i="7"/>
  <c r="AR223" i="7"/>
  <c r="AR222" i="7"/>
  <c r="AR221" i="7"/>
  <c r="AR220" i="7"/>
  <c r="AR219" i="7"/>
  <c r="AR218" i="7"/>
  <c r="AR217" i="7"/>
  <c r="AR216" i="7"/>
  <c r="AR215" i="7"/>
  <c r="AR214" i="7"/>
  <c r="AR213" i="7"/>
  <c r="AR211" i="7"/>
  <c r="AR210" i="7"/>
  <c r="AR209" i="7"/>
  <c r="AR208" i="7"/>
  <c r="AR207" i="7"/>
  <c r="AR206" i="7"/>
  <c r="AR205" i="7"/>
  <c r="AR204" i="7"/>
  <c r="AR203" i="7"/>
  <c r="AR202" i="7"/>
  <c r="AR201" i="7"/>
  <c r="AR200" i="7"/>
  <c r="AR198" i="7"/>
  <c r="AR197" i="7"/>
  <c r="AR196" i="7"/>
  <c r="AR195" i="7"/>
  <c r="AR194" i="7"/>
  <c r="AR193" i="7"/>
  <c r="AR192" i="7"/>
  <c r="AR191" i="7"/>
  <c r="AR190" i="7"/>
  <c r="AR189" i="7"/>
  <c r="AR188" i="7"/>
  <c r="AR187" i="7"/>
  <c r="AR186" i="7"/>
  <c r="AR184" i="7"/>
  <c r="AR183" i="7"/>
  <c r="AR182" i="7"/>
  <c r="AR181" i="7"/>
  <c r="AR180" i="7"/>
  <c r="AR179" i="7"/>
  <c r="AR178" i="7"/>
  <c r="AR177" i="7"/>
  <c r="AR176" i="7"/>
  <c r="AR175" i="7"/>
  <c r="AR174" i="7"/>
  <c r="AR172" i="7"/>
  <c r="AR171" i="7"/>
  <c r="AR170" i="7"/>
  <c r="AR169" i="7"/>
  <c r="AR168" i="7"/>
  <c r="AR167" i="7"/>
  <c r="AR166" i="7"/>
  <c r="AR165" i="7"/>
  <c r="AR164" i="7"/>
  <c r="AR163" i="7"/>
  <c r="AR162" i="7"/>
  <c r="AR161" i="7"/>
  <c r="AR160" i="7"/>
  <c r="AR158" i="7"/>
  <c r="AR157" i="7"/>
  <c r="AR156" i="7"/>
  <c r="AR155" i="7"/>
  <c r="AR154" i="7"/>
  <c r="AR153" i="7"/>
  <c r="AR152" i="7"/>
  <c r="AR151" i="7"/>
  <c r="AR150" i="7"/>
  <c r="AR149" i="7"/>
  <c r="AR148" i="7"/>
  <c r="AR147" i="7"/>
  <c r="AR145" i="7"/>
  <c r="AR144" i="7"/>
  <c r="AR143" i="7"/>
  <c r="AR142" i="7"/>
  <c r="AR141" i="7"/>
  <c r="AR140" i="7"/>
  <c r="AR138" i="7"/>
  <c r="AR137" i="7"/>
  <c r="AR136" i="7"/>
  <c r="AR135" i="7"/>
  <c r="AR134" i="7"/>
  <c r="AR133" i="7"/>
  <c r="AR132" i="7"/>
  <c r="AR131" i="7"/>
  <c r="AR130" i="7"/>
  <c r="AR128" i="7"/>
  <c r="AR127" i="7"/>
  <c r="AR126" i="7"/>
  <c r="AR125" i="7"/>
  <c r="AR124" i="7"/>
  <c r="AR123" i="7"/>
  <c r="AR122" i="7"/>
  <c r="AR120" i="7"/>
  <c r="AR119" i="7"/>
  <c r="AR118" i="7"/>
  <c r="AR117" i="7"/>
  <c r="AR116" i="7"/>
  <c r="AR115" i="7"/>
  <c r="AR114" i="7"/>
  <c r="AR113" i="7"/>
  <c r="AR112" i="7"/>
  <c r="AR111" i="7"/>
  <c r="AR110" i="7"/>
  <c r="AR109" i="7"/>
  <c r="AR108" i="7"/>
  <c r="AR107" i="7"/>
  <c r="AR106" i="7"/>
  <c r="AR104" i="7"/>
  <c r="AR103" i="7"/>
  <c r="AR102" i="7"/>
  <c r="AR101" i="7"/>
  <c r="AR100" i="7"/>
  <c r="AR99" i="7"/>
  <c r="AR98" i="7"/>
  <c r="AR97" i="7"/>
  <c r="AR96" i="7"/>
  <c r="AR95" i="7"/>
  <c r="AR94" i="7"/>
  <c r="AR93" i="7"/>
  <c r="AR92" i="7"/>
  <c r="AR90" i="7"/>
  <c r="AR89" i="7"/>
  <c r="AR88" i="7"/>
  <c r="AR87" i="7"/>
  <c r="AR86" i="7"/>
  <c r="AR85" i="7"/>
  <c r="AR84" i="7"/>
  <c r="AR83" i="7"/>
  <c r="AR82" i="7"/>
  <c r="AR80" i="7"/>
  <c r="AR79" i="7"/>
  <c r="AR78" i="7"/>
  <c r="AR77" i="7"/>
  <c r="AR76" i="7"/>
  <c r="AR75" i="7"/>
  <c r="AR74" i="7"/>
  <c r="AR73" i="7"/>
  <c r="AR71" i="7"/>
  <c r="AR70" i="7"/>
  <c r="AR69" i="7"/>
  <c r="AR68" i="7"/>
  <c r="AR67" i="7"/>
  <c r="AR65" i="7"/>
  <c r="AR64" i="7"/>
  <c r="AR63" i="7"/>
  <c r="AR62" i="7"/>
  <c r="AR61" i="7"/>
  <c r="AR60" i="7"/>
  <c r="AR59" i="7"/>
  <c r="AR58" i="7"/>
  <c r="AR57" i="7"/>
  <c r="AR56" i="7"/>
  <c r="AR55" i="7"/>
  <c r="AR54" i="7"/>
  <c r="AR53" i="7"/>
  <c r="AR51" i="7"/>
  <c r="AR50" i="7"/>
  <c r="AR49" i="7"/>
  <c r="AR48" i="7"/>
  <c r="AR47" i="7"/>
  <c r="AL376" i="7"/>
  <c r="AL375" i="7"/>
  <c r="AL374" i="7"/>
  <c r="AL373" i="7"/>
  <c r="AL372" i="7"/>
  <c r="AL371" i="7"/>
  <c r="AL370" i="7"/>
  <c r="AL369" i="7"/>
  <c r="AL368" i="7"/>
  <c r="AL367" i="7"/>
  <c r="AL366" i="7"/>
  <c r="AL365" i="7"/>
  <c r="AL363" i="7"/>
  <c r="AL362" i="7"/>
  <c r="AL361" i="7"/>
  <c r="AL360" i="7"/>
  <c r="AL359" i="7"/>
  <c r="AL358" i="7"/>
  <c r="AL357" i="7"/>
  <c r="AL356" i="7"/>
  <c r="AL355" i="7"/>
  <c r="AL354" i="7"/>
  <c r="AL353" i="7"/>
  <c r="AL351" i="7"/>
  <c r="AL350" i="7"/>
  <c r="AL349" i="7"/>
  <c r="AL348" i="7"/>
  <c r="AL347" i="7"/>
  <c r="AL346" i="7"/>
  <c r="AL345" i="7"/>
  <c r="AL344" i="7"/>
  <c r="AL343" i="7"/>
  <c r="AL342" i="7"/>
  <c r="AL341" i="7"/>
  <c r="AL339" i="7"/>
  <c r="AL338" i="7"/>
  <c r="AL337" i="7"/>
  <c r="AL336" i="7"/>
  <c r="AL335" i="7"/>
  <c r="AL334" i="7"/>
  <c r="AL333" i="7"/>
  <c r="AL332" i="7"/>
  <c r="AL331" i="7"/>
  <c r="AL330" i="7"/>
  <c r="AL329" i="7"/>
  <c r="AL327" i="7"/>
  <c r="AL326" i="7"/>
  <c r="AL325" i="7"/>
  <c r="AL324" i="7"/>
  <c r="AL323" i="7"/>
  <c r="AL322" i="7"/>
  <c r="AL321" i="7"/>
  <c r="AL320" i="7"/>
  <c r="AL319" i="7"/>
  <c r="AL318" i="7"/>
  <c r="AL317" i="7"/>
  <c r="AL316" i="7"/>
  <c r="AL315" i="7"/>
  <c r="AL314" i="7"/>
  <c r="AL313" i="7"/>
  <c r="AL311" i="7"/>
  <c r="AL310" i="7"/>
  <c r="AL309" i="7"/>
  <c r="AL308" i="7"/>
  <c r="AL307" i="7"/>
  <c r="AL306" i="7"/>
  <c r="AL305" i="7"/>
  <c r="AL304" i="7"/>
  <c r="AL303" i="7"/>
  <c r="AL302" i="7"/>
  <c r="AL301" i="7"/>
  <c r="AL300" i="7"/>
  <c r="AL299" i="7"/>
  <c r="AL298" i="7"/>
  <c r="AL297" i="7"/>
  <c r="AL296" i="7"/>
  <c r="AL295" i="7"/>
  <c r="AL294" i="7"/>
  <c r="AL293" i="7"/>
  <c r="AL292" i="7"/>
  <c r="AL291" i="7"/>
  <c r="AL290" i="7"/>
  <c r="AL289" i="7"/>
  <c r="AL288" i="7"/>
  <c r="AL286" i="7"/>
  <c r="AL285" i="7"/>
  <c r="AL284" i="7"/>
  <c r="AL283" i="7"/>
  <c r="AL282" i="7"/>
  <c r="AL281" i="7"/>
  <c r="AL280" i="7"/>
  <c r="AL279" i="7"/>
  <c r="AL278" i="7"/>
  <c r="AL277" i="7"/>
  <c r="AL276" i="7"/>
  <c r="AL275" i="7"/>
  <c r="AL274" i="7"/>
  <c r="AL273" i="7"/>
  <c r="AL272" i="7"/>
  <c r="AL271" i="7"/>
  <c r="AL270" i="7"/>
  <c r="AL268" i="7"/>
  <c r="AL267" i="7"/>
  <c r="AL266" i="7"/>
  <c r="AL265" i="7"/>
  <c r="AL264" i="7"/>
  <c r="AL263" i="7"/>
  <c r="AL262" i="7"/>
  <c r="AL260" i="7"/>
  <c r="AL259" i="7"/>
  <c r="AL258" i="7"/>
  <c r="AL257" i="7"/>
  <c r="AL256" i="7"/>
  <c r="AL255" i="7"/>
  <c r="AL254" i="7"/>
  <c r="AL253" i="7"/>
  <c r="AL252" i="7"/>
  <c r="AL251" i="7"/>
  <c r="AL250" i="7"/>
  <c r="AL249" i="7"/>
  <c r="AL248" i="7"/>
  <c r="AL247" i="7"/>
  <c r="AL246" i="7"/>
  <c r="AL244" i="7"/>
  <c r="AL243" i="7"/>
  <c r="AL242" i="7"/>
  <c r="AL241" i="7"/>
  <c r="AL240" i="7"/>
  <c r="AL239" i="7"/>
  <c r="AL238" i="7"/>
  <c r="AL237" i="7"/>
  <c r="AL235" i="7"/>
  <c r="AL234" i="7"/>
  <c r="AL233" i="7"/>
  <c r="AL232" i="7"/>
  <c r="AL231" i="7"/>
  <c r="AL230" i="7"/>
  <c r="AL229" i="7"/>
  <c r="AL228" i="7"/>
  <c r="AL227" i="7"/>
  <c r="AL225" i="7"/>
  <c r="AL224" i="7"/>
  <c r="AL223" i="7"/>
  <c r="AL222" i="7"/>
  <c r="AL221" i="7"/>
  <c r="AL220" i="7"/>
  <c r="AL219" i="7"/>
  <c r="AL218" i="7"/>
  <c r="AL217" i="7"/>
  <c r="AL216" i="7"/>
  <c r="AL215" i="7"/>
  <c r="AL214" i="7"/>
  <c r="AL213" i="7"/>
  <c r="AL211" i="7"/>
  <c r="AL210" i="7"/>
  <c r="AL209" i="7"/>
  <c r="AL208" i="7"/>
  <c r="AL207" i="7"/>
  <c r="AL206" i="7"/>
  <c r="AL205" i="7"/>
  <c r="AL204" i="7"/>
  <c r="AL203" i="7"/>
  <c r="AL202" i="7"/>
  <c r="AL201" i="7"/>
  <c r="AL200" i="7"/>
  <c r="AL198" i="7"/>
  <c r="AL197" i="7"/>
  <c r="AL196" i="7"/>
  <c r="AL195" i="7"/>
  <c r="AL194" i="7"/>
  <c r="AL193" i="7"/>
  <c r="AL192" i="7"/>
  <c r="AL191" i="7"/>
  <c r="AL190" i="7"/>
  <c r="AL189" i="7"/>
  <c r="AL188" i="7"/>
  <c r="AL187" i="7"/>
  <c r="AL186" i="7"/>
  <c r="AL184" i="7"/>
  <c r="AL183" i="7"/>
  <c r="AL182" i="7"/>
  <c r="AL181" i="7"/>
  <c r="AL180" i="7"/>
  <c r="AL179" i="7"/>
  <c r="AL178" i="7"/>
  <c r="AL177" i="7"/>
  <c r="AL176" i="7"/>
  <c r="AL175" i="7"/>
  <c r="AL174" i="7"/>
  <c r="AL172" i="7"/>
  <c r="AL171" i="7"/>
  <c r="AL170" i="7"/>
  <c r="AL169" i="7"/>
  <c r="AL168" i="7"/>
  <c r="AL167" i="7"/>
  <c r="AL166" i="7"/>
  <c r="AL165" i="7"/>
  <c r="AL164" i="7"/>
  <c r="AL163" i="7"/>
  <c r="AL162" i="7"/>
  <c r="AL161" i="7"/>
  <c r="AL160" i="7"/>
  <c r="AL158" i="7"/>
  <c r="AL157" i="7"/>
  <c r="AL156" i="7"/>
  <c r="AL155" i="7"/>
  <c r="AL154" i="7"/>
  <c r="AL153" i="7"/>
  <c r="AL152" i="7"/>
  <c r="AL151" i="7"/>
  <c r="AL150" i="7"/>
  <c r="AL149" i="7"/>
  <c r="AL148" i="7"/>
  <c r="AL147" i="7"/>
  <c r="AL145" i="7"/>
  <c r="AL144" i="7"/>
  <c r="AL143" i="7"/>
  <c r="AL142" i="7"/>
  <c r="AL141" i="7"/>
  <c r="AL140" i="7"/>
  <c r="AL138" i="7"/>
  <c r="AL137" i="7"/>
  <c r="AL136" i="7"/>
  <c r="AL135" i="7"/>
  <c r="AL134" i="7"/>
  <c r="AL133" i="7"/>
  <c r="AL132" i="7"/>
  <c r="AL131" i="7"/>
  <c r="AL130" i="7"/>
  <c r="AL128" i="7"/>
  <c r="AL127" i="7"/>
  <c r="AL126" i="7"/>
  <c r="AL125" i="7"/>
  <c r="AL124" i="7"/>
  <c r="AL123" i="7"/>
  <c r="AL122" i="7"/>
  <c r="AL120" i="7"/>
  <c r="AL119" i="7"/>
  <c r="AL118" i="7"/>
  <c r="AL117" i="7"/>
  <c r="AL116" i="7"/>
  <c r="AL115" i="7"/>
  <c r="AL114" i="7"/>
  <c r="AL113" i="7"/>
  <c r="AL112" i="7"/>
  <c r="AL111" i="7"/>
  <c r="AL110" i="7"/>
  <c r="AL109" i="7"/>
  <c r="AL108" i="7"/>
  <c r="AL107" i="7"/>
  <c r="AL106" i="7"/>
  <c r="AL104" i="7"/>
  <c r="AL103" i="7"/>
  <c r="AL102" i="7"/>
  <c r="AL101" i="7"/>
  <c r="AL100" i="7"/>
  <c r="AL99" i="7"/>
  <c r="AL98" i="7"/>
  <c r="AL97" i="7"/>
  <c r="AL96" i="7"/>
  <c r="AL95" i="7"/>
  <c r="AL94" i="7"/>
  <c r="AL93" i="7"/>
  <c r="AL92" i="7"/>
  <c r="AL90" i="7"/>
  <c r="AL89" i="7"/>
  <c r="AL88" i="7"/>
  <c r="AL87" i="7"/>
  <c r="AL86" i="7"/>
  <c r="AL85" i="7"/>
  <c r="AL84" i="7"/>
  <c r="AL83" i="7"/>
  <c r="AL82" i="7"/>
  <c r="AL80" i="7"/>
  <c r="AL79" i="7"/>
  <c r="AL78" i="7"/>
  <c r="AL77" i="7"/>
  <c r="AL76" i="7"/>
  <c r="AL75" i="7"/>
  <c r="AL74" i="7"/>
  <c r="AL73" i="7"/>
  <c r="AL71" i="7"/>
  <c r="AL70" i="7"/>
  <c r="AL69" i="7"/>
  <c r="AL68" i="7"/>
  <c r="AL67" i="7"/>
  <c r="AL65" i="7"/>
  <c r="AL64" i="7"/>
  <c r="AL63" i="7"/>
  <c r="AL62" i="7"/>
  <c r="AL61" i="7"/>
  <c r="AL60" i="7"/>
  <c r="AL59" i="7"/>
  <c r="AL58" i="7"/>
  <c r="AL57" i="7"/>
  <c r="AL56" i="7"/>
  <c r="AL55" i="7"/>
  <c r="AL54" i="7"/>
  <c r="AL53" i="7"/>
  <c r="AL51" i="7"/>
  <c r="AL50" i="7"/>
  <c r="AL49" i="7"/>
  <c r="AL48" i="7"/>
  <c r="AL47" i="7"/>
  <c r="AU7" i="7" l="1"/>
  <c r="AU376" i="7" l="1"/>
  <c r="AU375" i="7"/>
  <c r="AU374" i="7"/>
  <c r="AU373" i="7"/>
  <c r="AU372" i="7"/>
  <c r="AU371" i="7"/>
  <c r="AU370" i="7"/>
  <c r="AU369" i="7"/>
  <c r="AU368" i="7"/>
  <c r="AU367" i="7"/>
  <c r="AU366" i="7"/>
  <c r="AU365" i="7"/>
  <c r="AU363" i="7"/>
  <c r="AU362" i="7"/>
  <c r="AU361" i="7"/>
  <c r="AU360" i="7"/>
  <c r="AU359" i="7"/>
  <c r="AU358" i="7"/>
  <c r="AU357" i="7"/>
  <c r="AU356" i="7"/>
  <c r="AU355" i="7"/>
  <c r="AU354" i="7"/>
  <c r="AU353" i="7"/>
  <c r="AU351" i="7"/>
  <c r="AU350" i="7"/>
  <c r="AU349" i="7"/>
  <c r="AU348" i="7"/>
  <c r="AU347" i="7"/>
  <c r="AU346" i="7"/>
  <c r="AU345" i="7"/>
  <c r="AU344" i="7"/>
  <c r="AU343" i="7"/>
  <c r="AU342" i="7"/>
  <c r="AU341" i="7"/>
  <c r="AU339" i="7"/>
  <c r="AU338" i="7"/>
  <c r="AU337" i="7"/>
  <c r="AU336" i="7"/>
  <c r="AU335" i="7"/>
  <c r="AU334" i="7"/>
  <c r="AU333" i="7"/>
  <c r="AU332" i="7"/>
  <c r="AU331" i="7"/>
  <c r="AU330" i="7"/>
  <c r="AU329" i="7"/>
  <c r="AU327" i="7"/>
  <c r="AU326" i="7"/>
  <c r="AU325" i="7"/>
  <c r="AU324" i="7"/>
  <c r="AU323" i="7"/>
  <c r="AU322" i="7"/>
  <c r="AU321" i="7"/>
  <c r="AU320" i="7"/>
  <c r="AU319" i="7"/>
  <c r="AU318" i="7"/>
  <c r="AU317" i="7"/>
  <c r="AU316" i="7"/>
  <c r="AU315" i="7"/>
  <c r="AU314" i="7"/>
  <c r="AU313" i="7"/>
  <c r="AU311" i="7"/>
  <c r="AU310" i="7"/>
  <c r="AU309" i="7"/>
  <c r="AU308" i="7"/>
  <c r="AU307" i="7"/>
  <c r="AU306" i="7"/>
  <c r="AU305" i="7"/>
  <c r="AU304" i="7"/>
  <c r="AU303" i="7"/>
  <c r="AU302" i="7"/>
  <c r="AU301" i="7"/>
  <c r="AU300" i="7"/>
  <c r="AU299" i="7"/>
  <c r="AU298" i="7"/>
  <c r="AU297" i="7"/>
  <c r="AU296" i="7"/>
  <c r="AU295" i="7"/>
  <c r="AU294" i="7"/>
  <c r="AU293" i="7"/>
  <c r="AU292" i="7"/>
  <c r="AU291" i="7"/>
  <c r="AU290" i="7"/>
  <c r="AU289" i="7"/>
  <c r="AU288" i="7"/>
  <c r="AU286" i="7"/>
  <c r="AU285" i="7"/>
  <c r="AU284" i="7"/>
  <c r="AU283" i="7"/>
  <c r="AU282" i="7"/>
  <c r="AU281" i="7"/>
  <c r="AU280" i="7"/>
  <c r="AU279" i="7"/>
  <c r="AU278" i="7"/>
  <c r="AU277" i="7"/>
  <c r="AU276" i="7"/>
  <c r="AU275" i="7"/>
  <c r="AU274" i="7"/>
  <c r="AU273" i="7"/>
  <c r="AU272" i="7"/>
  <c r="AU271" i="7"/>
  <c r="AU270" i="7"/>
  <c r="AU268" i="7"/>
  <c r="AU267" i="7"/>
  <c r="AU266" i="7"/>
  <c r="AU265" i="7"/>
  <c r="AU264" i="7"/>
  <c r="AU263" i="7"/>
  <c r="AU262" i="7"/>
  <c r="AU260" i="7"/>
  <c r="AU259" i="7"/>
  <c r="AU258" i="7"/>
  <c r="AU257" i="7"/>
  <c r="AU256" i="7"/>
  <c r="AU255" i="7"/>
  <c r="AU254" i="7"/>
  <c r="AU253" i="7"/>
  <c r="AU252" i="7"/>
  <c r="AU251" i="7"/>
  <c r="AU250" i="7"/>
  <c r="AU249" i="7"/>
  <c r="AU248" i="7"/>
  <c r="AU247" i="7"/>
  <c r="AU246" i="7"/>
  <c r="AU244" i="7"/>
  <c r="AU243" i="7"/>
  <c r="AU242" i="7"/>
  <c r="AU241" i="7"/>
  <c r="AU240" i="7"/>
  <c r="AU239" i="7"/>
  <c r="AU238" i="7"/>
  <c r="AU237" i="7"/>
  <c r="AU235" i="7"/>
  <c r="AU234" i="7"/>
  <c r="AU233" i="7"/>
  <c r="AU232" i="7"/>
  <c r="AU231" i="7"/>
  <c r="AU230" i="7"/>
  <c r="AU229" i="7"/>
  <c r="AU228" i="7"/>
  <c r="AU227" i="7"/>
  <c r="AU225" i="7"/>
  <c r="AU224" i="7"/>
  <c r="AU223" i="7"/>
  <c r="AU222" i="7"/>
  <c r="AU221" i="7"/>
  <c r="AU220" i="7"/>
  <c r="AU219" i="7"/>
  <c r="AU218" i="7"/>
  <c r="AU217" i="7"/>
  <c r="AU216" i="7"/>
  <c r="AU215" i="7"/>
  <c r="AU214" i="7"/>
  <c r="AU213" i="7"/>
  <c r="AU211" i="7"/>
  <c r="AU210" i="7"/>
  <c r="AU209" i="7"/>
  <c r="AU208" i="7"/>
  <c r="AU207" i="7"/>
  <c r="AU206" i="7"/>
  <c r="AU205" i="7"/>
  <c r="AU204" i="7"/>
  <c r="AU203" i="7"/>
  <c r="AU202" i="7"/>
  <c r="AU201" i="7"/>
  <c r="AU200" i="7"/>
  <c r="AU198" i="7"/>
  <c r="AU197" i="7"/>
  <c r="AU196" i="7"/>
  <c r="AU195" i="7"/>
  <c r="AU194" i="7"/>
  <c r="AU193" i="7"/>
  <c r="AU192" i="7"/>
  <c r="AU191" i="7"/>
  <c r="AU190" i="7"/>
  <c r="AU189" i="7"/>
  <c r="AU188" i="7"/>
  <c r="AU187" i="7"/>
  <c r="AU186" i="7"/>
  <c r="AU184" i="7"/>
  <c r="AU183" i="7"/>
  <c r="AU182" i="7"/>
  <c r="AU181" i="7"/>
  <c r="AU180" i="7"/>
  <c r="AU179" i="7"/>
  <c r="AU178" i="7"/>
  <c r="AU177" i="7"/>
  <c r="AU176" i="7"/>
  <c r="AU175" i="7"/>
  <c r="AU174" i="7"/>
  <c r="AU172" i="7"/>
  <c r="AU171" i="7"/>
  <c r="AU170" i="7"/>
  <c r="AU169" i="7"/>
  <c r="AU168" i="7"/>
  <c r="AU167" i="7"/>
  <c r="AU166" i="7"/>
  <c r="AU165" i="7"/>
  <c r="AU164" i="7"/>
  <c r="AU163" i="7"/>
  <c r="AU162" i="7"/>
  <c r="AU161" i="7"/>
  <c r="AU160" i="7"/>
  <c r="AU158" i="7"/>
  <c r="AU157" i="7"/>
  <c r="AU156" i="7"/>
  <c r="AU155" i="7"/>
  <c r="AU154" i="7"/>
  <c r="AU153" i="7"/>
  <c r="AU152" i="7"/>
  <c r="AU151" i="7"/>
  <c r="AU150" i="7"/>
  <c r="AU149" i="7"/>
  <c r="AU148" i="7"/>
  <c r="AU147" i="7"/>
  <c r="AU145" i="7"/>
  <c r="AU144" i="7"/>
  <c r="AU143" i="7"/>
  <c r="AU142" i="7"/>
  <c r="AU141" i="7"/>
  <c r="AU140" i="7"/>
  <c r="AU138" i="7"/>
  <c r="AU137" i="7"/>
  <c r="AU136" i="7"/>
  <c r="AU135" i="7"/>
  <c r="AU134" i="7"/>
  <c r="AU133" i="7"/>
  <c r="AU132" i="7"/>
  <c r="AU131" i="7"/>
  <c r="AU130" i="7"/>
  <c r="AU128" i="7"/>
  <c r="AU127" i="7"/>
  <c r="AU126" i="7"/>
  <c r="AU125" i="7"/>
  <c r="AU124" i="7"/>
  <c r="AU123" i="7"/>
  <c r="AU122" i="7"/>
  <c r="AU120" i="7"/>
  <c r="AU119" i="7"/>
  <c r="AU118" i="7"/>
  <c r="AU117" i="7"/>
  <c r="AU116" i="7"/>
  <c r="AU115" i="7"/>
  <c r="AU114" i="7"/>
  <c r="AU113" i="7"/>
  <c r="AU112" i="7"/>
  <c r="AU111" i="7"/>
  <c r="AU110" i="7"/>
  <c r="AU109" i="7"/>
  <c r="AU108" i="7"/>
  <c r="AU107" i="7"/>
  <c r="AU106" i="7"/>
  <c r="AU104" i="7"/>
  <c r="AU103" i="7"/>
  <c r="AU102" i="7"/>
  <c r="AU101" i="7"/>
  <c r="AU100" i="7"/>
  <c r="AU99" i="7"/>
  <c r="AU98" i="7"/>
  <c r="AU97" i="7"/>
  <c r="AU96" i="7"/>
  <c r="AU95" i="7"/>
  <c r="AU94" i="7"/>
  <c r="AU93" i="7"/>
  <c r="AU92" i="7"/>
  <c r="AU90" i="7"/>
  <c r="AU89" i="7"/>
  <c r="AU88" i="7"/>
  <c r="AU87" i="7"/>
  <c r="AU86" i="7"/>
  <c r="AU85" i="7"/>
  <c r="AU84" i="7"/>
  <c r="AU83" i="7"/>
  <c r="AU82" i="7"/>
  <c r="AU80" i="7"/>
  <c r="AU79" i="7"/>
  <c r="AU78" i="7"/>
  <c r="AU77" i="7"/>
  <c r="AU76" i="7"/>
  <c r="AU75" i="7"/>
  <c r="AU74" i="7"/>
  <c r="AU73" i="7"/>
  <c r="AU71" i="7"/>
  <c r="AU70" i="7"/>
  <c r="AU69" i="7"/>
  <c r="AU68" i="7"/>
  <c r="AU67" i="7"/>
  <c r="AU65" i="7"/>
  <c r="AU64" i="7"/>
  <c r="AU63" i="7"/>
  <c r="AU62" i="7"/>
  <c r="AU61" i="7"/>
  <c r="AU60" i="7"/>
  <c r="AU59" i="7"/>
  <c r="AU58" i="7"/>
  <c r="AU57" i="7"/>
  <c r="AU56" i="7"/>
  <c r="AU55" i="7"/>
  <c r="AU54" i="7"/>
  <c r="AU53" i="7"/>
  <c r="AU51" i="7"/>
  <c r="AU50" i="7"/>
  <c r="AU49" i="7"/>
  <c r="AU48" i="7"/>
  <c r="AU47" i="7"/>
  <c r="AU44" i="7"/>
  <c r="AU43" i="7"/>
  <c r="AU42" i="7"/>
  <c r="AU41" i="7"/>
  <c r="AU40" i="7"/>
  <c r="AU39" i="7"/>
  <c r="AU38" i="7"/>
  <c r="AU37" i="7"/>
  <c r="AU36" i="7"/>
  <c r="AU35" i="7"/>
  <c r="AU34" i="7"/>
  <c r="AU33" i="7"/>
  <c r="AU32" i="7"/>
  <c r="AU31" i="7"/>
  <c r="AU30" i="7"/>
  <c r="AU29" i="7"/>
  <c r="AU28" i="7"/>
  <c r="AU27" i="7"/>
  <c r="AU26" i="7"/>
  <c r="AU25" i="7"/>
  <c r="AU24" i="7"/>
  <c r="AU23" i="7"/>
  <c r="AU22" i="7"/>
  <c r="AU21" i="7"/>
  <c r="AU20" i="7"/>
  <c r="AU19" i="7"/>
  <c r="AU18" i="7"/>
  <c r="AU16" i="7"/>
  <c r="AU15" i="7"/>
  <c r="AU14" i="7"/>
  <c r="AU13" i="7"/>
  <c r="AU12" i="7"/>
  <c r="AU11" i="7"/>
  <c r="AU10" i="7"/>
  <c r="AU9" i="7"/>
  <c r="AU8" i="7"/>
  <c r="AP376" i="7"/>
  <c r="AP375" i="7"/>
  <c r="AP374" i="7"/>
  <c r="AP373" i="7"/>
  <c r="AP372" i="7"/>
  <c r="AP371" i="7"/>
  <c r="AP370" i="7"/>
  <c r="AP369" i="7"/>
  <c r="AP368" i="7"/>
  <c r="AP367" i="7"/>
  <c r="AP366" i="7"/>
  <c r="AP365" i="7"/>
  <c r="AP363" i="7"/>
  <c r="AP362" i="7"/>
  <c r="AP361" i="7"/>
  <c r="AP360" i="7"/>
  <c r="AP359" i="7"/>
  <c r="AP358" i="7"/>
  <c r="AP357" i="7"/>
  <c r="AP356" i="7"/>
  <c r="AP355" i="7"/>
  <c r="AP354" i="7"/>
  <c r="AP353" i="7"/>
  <c r="AP351" i="7"/>
  <c r="AP350" i="7"/>
  <c r="AP349" i="7"/>
  <c r="AP348" i="7"/>
  <c r="AP347" i="7"/>
  <c r="AP346" i="7"/>
  <c r="AP345" i="7"/>
  <c r="AP344" i="7"/>
  <c r="AP343" i="7"/>
  <c r="AP342" i="7"/>
  <c r="AP341" i="7"/>
  <c r="AP339" i="7"/>
  <c r="AP338" i="7"/>
  <c r="AP337" i="7"/>
  <c r="AP336" i="7"/>
  <c r="AP335" i="7"/>
  <c r="AP334" i="7"/>
  <c r="AP333" i="7"/>
  <c r="AP332" i="7"/>
  <c r="AP331" i="7"/>
  <c r="AP330" i="7"/>
  <c r="AP329" i="7"/>
  <c r="AP327" i="7"/>
  <c r="AP326" i="7"/>
  <c r="AP325" i="7"/>
  <c r="AP324" i="7"/>
  <c r="AP323" i="7"/>
  <c r="AP322" i="7"/>
  <c r="AP321" i="7"/>
  <c r="AP320" i="7"/>
  <c r="AP319" i="7"/>
  <c r="AP318" i="7"/>
  <c r="AP317" i="7"/>
  <c r="AP316" i="7"/>
  <c r="AP315" i="7"/>
  <c r="AP314" i="7"/>
  <c r="AP313" i="7"/>
  <c r="AP311" i="7"/>
  <c r="AP310" i="7"/>
  <c r="AP309" i="7"/>
  <c r="AP308" i="7"/>
  <c r="AP307" i="7"/>
  <c r="AP306" i="7"/>
  <c r="AP305" i="7"/>
  <c r="AP304" i="7"/>
  <c r="AP303" i="7"/>
  <c r="AP302" i="7"/>
  <c r="AP301" i="7"/>
  <c r="AP300" i="7"/>
  <c r="AP299" i="7"/>
  <c r="AP298" i="7"/>
  <c r="AP297" i="7"/>
  <c r="AP296" i="7"/>
  <c r="AP295" i="7"/>
  <c r="AP294" i="7"/>
  <c r="AP293" i="7"/>
  <c r="AP292" i="7"/>
  <c r="AP291" i="7"/>
  <c r="AP290" i="7"/>
  <c r="AP289" i="7"/>
  <c r="AP288" i="7"/>
  <c r="AP286" i="7"/>
  <c r="AP285" i="7"/>
  <c r="AP284" i="7"/>
  <c r="AP283" i="7"/>
  <c r="AP282" i="7"/>
  <c r="AP281" i="7"/>
  <c r="AP280" i="7"/>
  <c r="AP279" i="7"/>
  <c r="AP278" i="7"/>
  <c r="AP277" i="7"/>
  <c r="AP276" i="7"/>
  <c r="AP275" i="7"/>
  <c r="AP274" i="7"/>
  <c r="AP273" i="7"/>
  <c r="AP272" i="7"/>
  <c r="AP271" i="7"/>
  <c r="AP270" i="7"/>
  <c r="AP268" i="7"/>
  <c r="AP267" i="7"/>
  <c r="AP266" i="7"/>
  <c r="AP265" i="7"/>
  <c r="AP264" i="7"/>
  <c r="AP263" i="7"/>
  <c r="AP262" i="7"/>
  <c r="AP260" i="7"/>
  <c r="AP259" i="7"/>
  <c r="AP258" i="7"/>
  <c r="AP257" i="7"/>
  <c r="AP256" i="7"/>
  <c r="AP255" i="7"/>
  <c r="AP254" i="7"/>
  <c r="AP253" i="7"/>
  <c r="AP252" i="7"/>
  <c r="AP251" i="7"/>
  <c r="AP250" i="7"/>
  <c r="AP249" i="7"/>
  <c r="AP248" i="7"/>
  <c r="AP247" i="7"/>
  <c r="AP246" i="7"/>
  <c r="AP244" i="7"/>
  <c r="AP243" i="7"/>
  <c r="AP242" i="7"/>
  <c r="AP241" i="7"/>
  <c r="AP240" i="7"/>
  <c r="AP239" i="7"/>
  <c r="AP238" i="7"/>
  <c r="AP237" i="7"/>
  <c r="AP235" i="7"/>
  <c r="AP234" i="7"/>
  <c r="AP233" i="7"/>
  <c r="AP232" i="7"/>
  <c r="AP231" i="7"/>
  <c r="AP230" i="7"/>
  <c r="AP229" i="7"/>
  <c r="AP228" i="7"/>
  <c r="AP227" i="7"/>
  <c r="AP225" i="7"/>
  <c r="AP224" i="7"/>
  <c r="AP223" i="7"/>
  <c r="AP222" i="7"/>
  <c r="AP221" i="7"/>
  <c r="AP220" i="7"/>
  <c r="AP219" i="7"/>
  <c r="AP218" i="7"/>
  <c r="AP217" i="7"/>
  <c r="AP216" i="7"/>
  <c r="AP215" i="7"/>
  <c r="AP214" i="7"/>
  <c r="AP213" i="7"/>
  <c r="AP211" i="7"/>
  <c r="AP210" i="7"/>
  <c r="AP209" i="7"/>
  <c r="AP208" i="7"/>
  <c r="AP207" i="7"/>
  <c r="AP206" i="7"/>
  <c r="AP205" i="7"/>
  <c r="AP204" i="7"/>
  <c r="AP203" i="7"/>
  <c r="AP202" i="7"/>
  <c r="AP201" i="7"/>
  <c r="AP200" i="7"/>
  <c r="AP198" i="7"/>
  <c r="AP197" i="7"/>
  <c r="AP196" i="7"/>
  <c r="AP195" i="7"/>
  <c r="AP194" i="7"/>
  <c r="AP193" i="7"/>
  <c r="AP192" i="7"/>
  <c r="AP191" i="7"/>
  <c r="AP190" i="7"/>
  <c r="AP189" i="7"/>
  <c r="AP188" i="7"/>
  <c r="AP187" i="7"/>
  <c r="AP186" i="7"/>
  <c r="AP184" i="7"/>
  <c r="AP183" i="7"/>
  <c r="AP182" i="7"/>
  <c r="AP181" i="7"/>
  <c r="AP180" i="7"/>
  <c r="AP179" i="7"/>
  <c r="AP178" i="7"/>
  <c r="AP177" i="7"/>
  <c r="AP176" i="7"/>
  <c r="AP175" i="7"/>
  <c r="AP174" i="7"/>
  <c r="AP172" i="7"/>
  <c r="AP171" i="7"/>
  <c r="AP170" i="7"/>
  <c r="AP169" i="7"/>
  <c r="AP168" i="7"/>
  <c r="AP167" i="7"/>
  <c r="AP166" i="7"/>
  <c r="AP165" i="7"/>
  <c r="AP164" i="7"/>
  <c r="AP163" i="7"/>
  <c r="AP162" i="7"/>
  <c r="AP161" i="7"/>
  <c r="AP160" i="7"/>
  <c r="AP158" i="7"/>
  <c r="AP157" i="7"/>
  <c r="AP156" i="7"/>
  <c r="AP155" i="7"/>
  <c r="AP154" i="7"/>
  <c r="AP153" i="7"/>
  <c r="AP152" i="7"/>
  <c r="AP151" i="7"/>
  <c r="AP150" i="7"/>
  <c r="AP149" i="7"/>
  <c r="AP148" i="7"/>
  <c r="AP147" i="7"/>
  <c r="AP145" i="7"/>
  <c r="AP144" i="7"/>
  <c r="AP143" i="7"/>
  <c r="AP142" i="7"/>
  <c r="AP141" i="7"/>
  <c r="AP140" i="7"/>
  <c r="AP138" i="7"/>
  <c r="AP137" i="7"/>
  <c r="AP136" i="7"/>
  <c r="AP135" i="7"/>
  <c r="AP134" i="7"/>
  <c r="AP133" i="7"/>
  <c r="AP132" i="7"/>
  <c r="AP131" i="7"/>
  <c r="AP130" i="7"/>
  <c r="AP128" i="7"/>
  <c r="AP127" i="7"/>
  <c r="AP126" i="7"/>
  <c r="AP125" i="7"/>
  <c r="AP124" i="7"/>
  <c r="AP123" i="7"/>
  <c r="AP122" i="7"/>
  <c r="AP120" i="7"/>
  <c r="AP119" i="7"/>
  <c r="AP118" i="7"/>
  <c r="AP117" i="7"/>
  <c r="AP116" i="7"/>
  <c r="AP115" i="7"/>
  <c r="AP114" i="7"/>
  <c r="AP113" i="7"/>
  <c r="AP112" i="7"/>
  <c r="AP111" i="7"/>
  <c r="AP110" i="7"/>
  <c r="AP109" i="7"/>
  <c r="AP108" i="7"/>
  <c r="AP107" i="7"/>
  <c r="AP106" i="7"/>
  <c r="AP104" i="7"/>
  <c r="AP103" i="7"/>
  <c r="AP102" i="7"/>
  <c r="AP101" i="7"/>
  <c r="AP100" i="7"/>
  <c r="AP99" i="7"/>
  <c r="AP98" i="7"/>
  <c r="AP97" i="7"/>
  <c r="AP96" i="7"/>
  <c r="AP95" i="7"/>
  <c r="AP94" i="7"/>
  <c r="AP93" i="7"/>
  <c r="AP92" i="7"/>
  <c r="AP90" i="7"/>
  <c r="AP89" i="7"/>
  <c r="AP88" i="7"/>
  <c r="AP87" i="7"/>
  <c r="AP86" i="7"/>
  <c r="AP85" i="7"/>
  <c r="AP84" i="7"/>
  <c r="AP83" i="7"/>
  <c r="AP82" i="7"/>
  <c r="AP80" i="7"/>
  <c r="AP79" i="7"/>
  <c r="AP78" i="7"/>
  <c r="AP77" i="7"/>
  <c r="AP76" i="7"/>
  <c r="AP75" i="7"/>
  <c r="AP74" i="7"/>
  <c r="AP73" i="7"/>
  <c r="AP71" i="7"/>
  <c r="AP70" i="7"/>
  <c r="AP69" i="7"/>
  <c r="AP68" i="7"/>
  <c r="AP67" i="7"/>
  <c r="AP65" i="7"/>
  <c r="AP64" i="7"/>
  <c r="AP63" i="7"/>
  <c r="AP62" i="7"/>
  <c r="AP61" i="7"/>
  <c r="AP60" i="7"/>
  <c r="AP59" i="7"/>
  <c r="AP58" i="7"/>
  <c r="AP57" i="7"/>
  <c r="AP56" i="7"/>
  <c r="AP55" i="7"/>
  <c r="AP54" i="7"/>
  <c r="AP53" i="7"/>
  <c r="AP51" i="7"/>
  <c r="AP50" i="7"/>
  <c r="AP49" i="7"/>
  <c r="AP48" i="7"/>
  <c r="AP47" i="7"/>
  <c r="AP44" i="7"/>
  <c r="AP43" i="7"/>
  <c r="AP42" i="7"/>
  <c r="AP41" i="7"/>
  <c r="AP40" i="7"/>
  <c r="AP39" i="7"/>
  <c r="AP38" i="7"/>
  <c r="AP37" i="7"/>
  <c r="AP36" i="7"/>
  <c r="AP35" i="7"/>
  <c r="AP34" i="7"/>
  <c r="AP33" i="7"/>
  <c r="AP32" i="7"/>
  <c r="AP31" i="7"/>
  <c r="AP30" i="7"/>
  <c r="AP29" i="7"/>
  <c r="AP28" i="7"/>
  <c r="AP27" i="7"/>
  <c r="AP26" i="7"/>
  <c r="AP25" i="7"/>
  <c r="AP24" i="7"/>
  <c r="AP23" i="7"/>
  <c r="AP22" i="7"/>
  <c r="AP21" i="7"/>
  <c r="AP20" i="7"/>
  <c r="AP19" i="7"/>
  <c r="AP18" i="7"/>
  <c r="AL44" i="7"/>
  <c r="AL43" i="7"/>
  <c r="AL42" i="7"/>
  <c r="AL41" i="7"/>
  <c r="AL40" i="7"/>
  <c r="AL39" i="7"/>
  <c r="AL38" i="7"/>
  <c r="AL37" i="7"/>
  <c r="AL36" i="7"/>
  <c r="AL35" i="7"/>
  <c r="AL34" i="7"/>
  <c r="AL33" i="7"/>
  <c r="AL32" i="7"/>
  <c r="AL31" i="7"/>
  <c r="AL30" i="7"/>
  <c r="AL29" i="7"/>
  <c r="AL28" i="7"/>
  <c r="AL27" i="7"/>
  <c r="AL26" i="7"/>
  <c r="AL25" i="7"/>
  <c r="AL24" i="7"/>
  <c r="AL23" i="7"/>
  <c r="AL22" i="7"/>
  <c r="AL21" i="7"/>
  <c r="AL20" i="7"/>
  <c r="AL19" i="7"/>
  <c r="AL18" i="7"/>
  <c r="AL16" i="7"/>
  <c r="AL15" i="7"/>
  <c r="AL14" i="7"/>
  <c r="AL13" i="7"/>
  <c r="AL12" i="7"/>
  <c r="AL11" i="7"/>
  <c r="AL10" i="7"/>
  <c r="AL9" i="7"/>
  <c r="AL8" i="7"/>
  <c r="AL7" i="7"/>
  <c r="D33" i="7" l="1"/>
  <c r="Z376" i="7"/>
  <c r="Z375" i="7"/>
  <c r="Z374" i="7"/>
  <c r="U374" i="8" s="1"/>
  <c r="V374" i="8" s="1"/>
  <c r="Z373" i="7"/>
  <c r="U373" i="8" s="1"/>
  <c r="V373" i="8" s="1"/>
  <c r="Z372" i="7"/>
  <c r="U372" i="8" s="1"/>
  <c r="V372" i="8" s="1"/>
  <c r="Z371" i="7"/>
  <c r="U371" i="8" s="1"/>
  <c r="V371" i="8" s="1"/>
  <c r="Z370" i="7"/>
  <c r="U370" i="8" s="1"/>
  <c r="V370" i="8" s="1"/>
  <c r="Z369" i="7"/>
  <c r="Z368" i="7"/>
  <c r="Z367" i="7"/>
  <c r="Z366" i="7"/>
  <c r="U366" i="8" s="1"/>
  <c r="V366" i="8" s="1"/>
  <c r="Z365" i="7"/>
  <c r="U365" i="8" s="1"/>
  <c r="V365" i="8" s="1"/>
  <c r="Z363" i="7"/>
  <c r="U363" i="8" s="1"/>
  <c r="V363" i="8" s="1"/>
  <c r="Z362" i="7"/>
  <c r="U362" i="8" s="1"/>
  <c r="V362" i="8" s="1"/>
  <c r="Z361" i="7"/>
  <c r="U361" i="8" s="1"/>
  <c r="V361" i="8" s="1"/>
  <c r="Z360" i="7"/>
  <c r="Z359" i="7"/>
  <c r="Z358" i="7"/>
  <c r="Z357" i="7"/>
  <c r="U357" i="8" s="1"/>
  <c r="V357" i="8" s="1"/>
  <c r="Z356" i="7"/>
  <c r="U356" i="8" s="1"/>
  <c r="V356" i="8" s="1"/>
  <c r="Z355" i="7"/>
  <c r="U355" i="8" s="1"/>
  <c r="V355" i="8" s="1"/>
  <c r="Z354" i="7"/>
  <c r="U354" i="8" s="1"/>
  <c r="V354" i="8" s="1"/>
  <c r="Z353" i="7"/>
  <c r="U353" i="8" s="1"/>
  <c r="V353" i="8" s="1"/>
  <c r="Z351" i="7"/>
  <c r="Z350" i="7"/>
  <c r="Z349" i="7"/>
  <c r="Z348" i="7"/>
  <c r="Z347" i="7"/>
  <c r="Z346" i="7"/>
  <c r="U346" i="8" s="1"/>
  <c r="V346" i="8" s="1"/>
  <c r="Z345" i="7"/>
  <c r="Z344" i="7"/>
  <c r="Z343" i="7"/>
  <c r="Z342" i="7"/>
  <c r="U342" i="8" s="1"/>
  <c r="V342" i="8" s="1"/>
  <c r="Z341" i="7"/>
  <c r="Z339" i="7"/>
  <c r="U339" i="8" s="1"/>
  <c r="V339" i="8" s="1"/>
  <c r="Z338" i="7"/>
  <c r="U338" i="8" s="1"/>
  <c r="V338" i="8" s="1"/>
  <c r="Z337" i="7"/>
  <c r="Z336" i="7"/>
  <c r="Z335" i="7"/>
  <c r="Z334" i="7"/>
  <c r="Z333" i="7"/>
  <c r="Z332" i="7"/>
  <c r="Z331" i="7"/>
  <c r="Z330" i="7"/>
  <c r="U330" i="8" s="1"/>
  <c r="V330" i="8" s="1"/>
  <c r="Z329" i="7"/>
  <c r="Z327" i="7"/>
  <c r="Z326" i="7"/>
  <c r="U326" i="8" s="1"/>
  <c r="V326" i="8" s="1"/>
  <c r="Z325" i="7"/>
  <c r="Z324" i="7"/>
  <c r="Z323" i="7"/>
  <c r="Z322" i="7"/>
  <c r="Z321" i="7"/>
  <c r="Z320" i="7"/>
  <c r="U320" i="8" s="1"/>
  <c r="V320" i="8" s="1"/>
  <c r="Z319" i="7"/>
  <c r="Z318" i="7"/>
  <c r="Z317" i="7"/>
  <c r="Z316" i="7"/>
  <c r="Z315" i="7"/>
  <c r="Z314" i="7"/>
  <c r="Z313" i="7"/>
  <c r="Z311" i="7"/>
  <c r="Z310" i="7"/>
  <c r="Z309" i="7"/>
  <c r="Z308" i="7"/>
  <c r="Z307" i="7"/>
  <c r="U307" i="8" s="1"/>
  <c r="V307" i="8" s="1"/>
  <c r="Z306" i="7"/>
  <c r="Z305" i="7"/>
  <c r="U305" i="8" s="1"/>
  <c r="V305" i="8" s="1"/>
  <c r="Z304" i="7"/>
  <c r="U304" i="8" s="1"/>
  <c r="V304" i="8" s="1"/>
  <c r="Z303" i="7"/>
  <c r="Z302" i="7"/>
  <c r="U302" i="8" s="1"/>
  <c r="V302" i="8" s="1"/>
  <c r="Z301" i="7"/>
  <c r="U301" i="8" s="1"/>
  <c r="V301" i="8" s="1"/>
  <c r="Z300" i="7"/>
  <c r="Z299" i="7"/>
  <c r="U299" i="8" s="1"/>
  <c r="V299" i="8" s="1"/>
  <c r="Z298" i="7"/>
  <c r="Z297" i="7"/>
  <c r="Z296" i="7"/>
  <c r="Z295" i="7"/>
  <c r="Z294" i="7"/>
  <c r="U294" i="8" s="1"/>
  <c r="V294" i="8" s="1"/>
  <c r="Z293" i="7"/>
  <c r="Z292" i="7"/>
  <c r="Z291" i="7"/>
  <c r="Z290" i="7"/>
  <c r="Z289" i="7"/>
  <c r="U289" i="8" s="1"/>
  <c r="V289" i="8" s="1"/>
  <c r="Z288" i="7"/>
  <c r="U288" i="8" s="1"/>
  <c r="V288" i="8" s="1"/>
  <c r="Z286" i="7"/>
  <c r="U286" i="8" s="1"/>
  <c r="V286" i="8" s="1"/>
  <c r="Z285" i="7"/>
  <c r="U285" i="8" s="1"/>
  <c r="V285" i="8" s="1"/>
  <c r="Z284" i="7"/>
  <c r="U284" i="8" s="1"/>
  <c r="V284" i="8" s="1"/>
  <c r="Z283" i="7"/>
  <c r="Z282" i="7"/>
  <c r="U282" i="8" s="1"/>
  <c r="V282" i="8" s="1"/>
  <c r="Z281" i="7"/>
  <c r="Z280" i="7"/>
  <c r="U280" i="8" s="1"/>
  <c r="V280" i="8" s="1"/>
  <c r="Z279" i="7"/>
  <c r="U279" i="8" s="1"/>
  <c r="V279" i="8" s="1"/>
  <c r="Z278" i="7"/>
  <c r="U278" i="8" s="1"/>
  <c r="V278" i="8" s="1"/>
  <c r="Z277" i="7"/>
  <c r="U277" i="8" s="1"/>
  <c r="V277" i="8" s="1"/>
  <c r="Z276" i="7"/>
  <c r="U276" i="8" s="1"/>
  <c r="V276" i="8" s="1"/>
  <c r="Z275" i="7"/>
  <c r="Z274" i="7"/>
  <c r="U274" i="8" s="1"/>
  <c r="V274" i="8" s="1"/>
  <c r="Z273" i="7"/>
  <c r="Z272" i="7"/>
  <c r="U272" i="8" s="1"/>
  <c r="V272" i="8" s="1"/>
  <c r="Z271" i="7"/>
  <c r="U271" i="8" s="1"/>
  <c r="V271" i="8" s="1"/>
  <c r="Z270" i="7"/>
  <c r="U270" i="8" s="1"/>
  <c r="V270" i="8" s="1"/>
  <c r="Z268" i="7"/>
  <c r="U268" i="8" s="1"/>
  <c r="V268" i="8" s="1"/>
  <c r="Z267" i="7"/>
  <c r="U267" i="8" s="1"/>
  <c r="V267" i="8" s="1"/>
  <c r="Z266" i="7"/>
  <c r="Z265" i="7"/>
  <c r="U265" i="8" s="1"/>
  <c r="V265" i="8" s="1"/>
  <c r="Z264" i="7"/>
  <c r="Z263" i="7"/>
  <c r="Z262" i="7"/>
  <c r="U262" i="8" s="1"/>
  <c r="V262" i="8" s="1"/>
  <c r="Z260" i="7"/>
  <c r="U260" i="8" s="1"/>
  <c r="V260" i="8" s="1"/>
  <c r="Z259" i="7"/>
  <c r="Z258" i="7"/>
  <c r="U258" i="8" s="1"/>
  <c r="V258" i="8" s="1"/>
  <c r="Z257" i="7"/>
  <c r="Z256" i="7"/>
  <c r="U256" i="8" s="1"/>
  <c r="V256" i="8" s="1"/>
  <c r="Z255" i="7"/>
  <c r="Z254" i="7"/>
  <c r="U254" i="8" s="1"/>
  <c r="V254" i="8" s="1"/>
  <c r="Z253" i="7"/>
  <c r="U253" i="8" s="1"/>
  <c r="V253" i="8" s="1"/>
  <c r="Z252" i="7"/>
  <c r="U252" i="8" s="1"/>
  <c r="V252" i="8" s="1"/>
  <c r="Z251" i="7"/>
  <c r="U251" i="8" s="1"/>
  <c r="V251" i="8" s="1"/>
  <c r="Z250" i="7"/>
  <c r="Z249" i="7"/>
  <c r="Z248" i="7"/>
  <c r="Z247" i="7"/>
  <c r="Z246" i="7"/>
  <c r="U246" i="8" s="1"/>
  <c r="V246" i="8" s="1"/>
  <c r="Z244" i="7"/>
  <c r="U244" i="8" s="1"/>
  <c r="V244" i="8" s="1"/>
  <c r="Z243" i="7"/>
  <c r="U243" i="8" s="1"/>
  <c r="V243" i="8" s="1"/>
  <c r="Z242" i="7"/>
  <c r="U242" i="8" s="1"/>
  <c r="V242" i="8" s="1"/>
  <c r="Z241" i="7"/>
  <c r="U241" i="8" s="1"/>
  <c r="V241" i="8" s="1"/>
  <c r="Z240" i="7"/>
  <c r="Z239" i="7"/>
  <c r="U239" i="8" s="1"/>
  <c r="V239" i="8" s="1"/>
  <c r="Z238" i="7"/>
  <c r="Z237" i="7"/>
  <c r="U237" i="8" s="1"/>
  <c r="V237" i="8" s="1"/>
  <c r="Z235" i="7"/>
  <c r="U235" i="8" s="1"/>
  <c r="V235" i="8" s="1"/>
  <c r="Z234" i="7"/>
  <c r="U234" i="8" s="1"/>
  <c r="V234" i="8" s="1"/>
  <c r="Z233" i="7"/>
  <c r="U233" i="8" s="1"/>
  <c r="V233" i="8" s="1"/>
  <c r="Z232" i="7"/>
  <c r="U232" i="8" s="1"/>
  <c r="V232" i="8" s="1"/>
  <c r="Z231" i="7"/>
  <c r="Z230" i="7"/>
  <c r="U230" i="8" s="1"/>
  <c r="V230" i="8" s="1"/>
  <c r="Z229" i="7"/>
  <c r="Z228" i="7"/>
  <c r="U228" i="8" s="1"/>
  <c r="V228" i="8" s="1"/>
  <c r="Z227" i="7"/>
  <c r="U227" i="8" s="1"/>
  <c r="V227" i="8" s="1"/>
  <c r="Z225" i="7"/>
  <c r="U225" i="8" s="1"/>
  <c r="V225" i="8" s="1"/>
  <c r="Z224" i="7"/>
  <c r="U224" i="8" s="1"/>
  <c r="V224" i="8" s="1"/>
  <c r="Z223" i="7"/>
  <c r="U223" i="8" s="1"/>
  <c r="V223" i="8" s="1"/>
  <c r="Z222" i="7"/>
  <c r="Z221" i="7"/>
  <c r="U221" i="8" s="1"/>
  <c r="V221" i="8" s="1"/>
  <c r="Z220" i="7"/>
  <c r="Z219" i="7"/>
  <c r="U219" i="8" s="1"/>
  <c r="V219" i="8" s="1"/>
  <c r="Z218" i="7"/>
  <c r="U218" i="8" s="1"/>
  <c r="V218" i="8" s="1"/>
  <c r="Z217" i="7"/>
  <c r="U217" i="8" s="1"/>
  <c r="V217" i="8" s="1"/>
  <c r="Z216" i="7"/>
  <c r="U216" i="8" s="1"/>
  <c r="V216" i="8" s="1"/>
  <c r="Z215" i="7"/>
  <c r="U215" i="8" s="1"/>
  <c r="V215" i="8" s="1"/>
  <c r="Z214" i="7"/>
  <c r="Z213" i="7"/>
  <c r="U213" i="8" s="1"/>
  <c r="V213" i="8" s="1"/>
  <c r="Z211" i="7"/>
  <c r="Z210" i="7"/>
  <c r="U210" i="8" s="1"/>
  <c r="V210" i="8" s="1"/>
  <c r="Z209" i="7"/>
  <c r="U209" i="8" s="1"/>
  <c r="V209" i="8" s="1"/>
  <c r="Z208" i="7"/>
  <c r="U208" i="8" s="1"/>
  <c r="V208" i="8" s="1"/>
  <c r="Z207" i="7"/>
  <c r="U207" i="8" s="1"/>
  <c r="V207" i="8" s="1"/>
  <c r="Z206" i="7"/>
  <c r="U206" i="8" s="1"/>
  <c r="V206" i="8" s="1"/>
  <c r="Z205" i="7"/>
  <c r="Z204" i="7"/>
  <c r="U204" i="8" s="1"/>
  <c r="V204" i="8" s="1"/>
  <c r="Z203" i="7"/>
  <c r="Z202" i="7"/>
  <c r="U202" i="8" s="1"/>
  <c r="V202" i="8" s="1"/>
  <c r="Z201" i="7"/>
  <c r="U201" i="8" s="1"/>
  <c r="V201" i="8" s="1"/>
  <c r="Z200" i="7"/>
  <c r="U200" i="8" s="1"/>
  <c r="V200" i="8" s="1"/>
  <c r="Z198" i="7"/>
  <c r="U198" i="8" s="1"/>
  <c r="V198" i="8" s="1"/>
  <c r="Z197" i="7"/>
  <c r="U197" i="8" s="1"/>
  <c r="V197" i="8" s="1"/>
  <c r="Z196" i="7"/>
  <c r="Z195" i="7"/>
  <c r="U195" i="8" s="1"/>
  <c r="V195" i="8" s="1"/>
  <c r="Z194" i="7"/>
  <c r="Z193" i="7"/>
  <c r="U193" i="8" s="1"/>
  <c r="V193" i="8" s="1"/>
  <c r="Z192" i="7"/>
  <c r="Z191" i="7"/>
  <c r="U191" i="8" s="1"/>
  <c r="V191" i="8" s="1"/>
  <c r="Z190" i="7"/>
  <c r="U190" i="8" s="1"/>
  <c r="V190" i="8" s="1"/>
  <c r="Z189" i="7"/>
  <c r="U189" i="8" s="1"/>
  <c r="V189" i="8" s="1"/>
  <c r="Z188" i="7"/>
  <c r="Z187" i="7"/>
  <c r="U187" i="8" s="1"/>
  <c r="V187" i="8" s="1"/>
  <c r="Z186" i="7"/>
  <c r="Z184" i="7"/>
  <c r="U184" i="8" s="1"/>
  <c r="V184" i="8" s="1"/>
  <c r="Z183" i="7"/>
  <c r="U183" i="8" s="1"/>
  <c r="V183" i="8" s="1"/>
  <c r="Z182" i="7"/>
  <c r="U182" i="8" s="1"/>
  <c r="V182" i="8" s="1"/>
  <c r="Z181" i="7"/>
  <c r="U181" i="8" s="1"/>
  <c r="V181" i="8" s="1"/>
  <c r="Z180" i="7"/>
  <c r="U180" i="8" s="1"/>
  <c r="V180" i="8" s="1"/>
  <c r="Z179" i="7"/>
  <c r="Z178" i="7"/>
  <c r="U178" i="8" s="1"/>
  <c r="V178" i="8" s="1"/>
  <c r="Z177" i="7"/>
  <c r="Z176" i="7"/>
  <c r="U176" i="8" s="1"/>
  <c r="V176" i="8" s="1"/>
  <c r="Z175" i="7"/>
  <c r="U175" i="8" s="1"/>
  <c r="V175" i="8" s="1"/>
  <c r="Z174" i="7"/>
  <c r="U174" i="8" s="1"/>
  <c r="V174" i="8" s="1"/>
  <c r="Z172" i="7"/>
  <c r="U172" i="8" s="1"/>
  <c r="V172" i="8" s="1"/>
  <c r="Z171" i="7"/>
  <c r="U171" i="8" s="1"/>
  <c r="V171" i="8" s="1"/>
  <c r="Z170" i="7"/>
  <c r="Z169" i="7"/>
  <c r="U169" i="8" s="1"/>
  <c r="V169" i="8" s="1"/>
  <c r="Z168" i="7"/>
  <c r="Z167" i="7"/>
  <c r="U167" i="8" s="1"/>
  <c r="V167" i="8" s="1"/>
  <c r="Z166" i="7"/>
  <c r="U166" i="8" s="1"/>
  <c r="V166" i="8" s="1"/>
  <c r="Z165" i="7"/>
  <c r="U165" i="8" s="1"/>
  <c r="V165" i="8" s="1"/>
  <c r="Z164" i="7"/>
  <c r="U164" i="8" s="1"/>
  <c r="V164" i="8" s="1"/>
  <c r="Z163" i="7"/>
  <c r="U163" i="8" s="1"/>
  <c r="V163" i="8" s="1"/>
  <c r="Z162" i="7"/>
  <c r="Z161" i="7"/>
  <c r="U161" i="8" s="1"/>
  <c r="V161" i="8" s="1"/>
  <c r="Z160" i="7"/>
  <c r="Z158" i="7"/>
  <c r="U158" i="8" s="1"/>
  <c r="V158" i="8" s="1"/>
  <c r="Z157" i="7"/>
  <c r="U157" i="8" s="1"/>
  <c r="V157" i="8" s="1"/>
  <c r="Z156" i="7"/>
  <c r="Z155" i="7"/>
  <c r="U155" i="8" s="1"/>
  <c r="V155" i="8" s="1"/>
  <c r="Z154" i="7"/>
  <c r="U154" i="8" s="1"/>
  <c r="V154" i="8" s="1"/>
  <c r="Z153" i="7"/>
  <c r="Z152" i="7"/>
  <c r="Z151" i="7"/>
  <c r="Z150" i="7"/>
  <c r="U150" i="8" s="1"/>
  <c r="V150" i="8" s="1"/>
  <c r="Z149" i="7"/>
  <c r="U149" i="8" s="1"/>
  <c r="V149" i="8" s="1"/>
  <c r="Z148" i="7"/>
  <c r="U148" i="8" s="1"/>
  <c r="V148" i="8" s="1"/>
  <c r="Z147" i="7"/>
  <c r="U147" i="8" s="1"/>
  <c r="V147" i="8" s="1"/>
  <c r="Z145" i="7"/>
  <c r="U145" i="8" s="1"/>
  <c r="V145" i="8" s="1"/>
  <c r="Z144" i="7"/>
  <c r="Z143" i="7"/>
  <c r="U143" i="8" s="1"/>
  <c r="V143" i="8" s="1"/>
  <c r="Z142" i="7"/>
  <c r="Z141" i="7"/>
  <c r="U141" i="8" s="1"/>
  <c r="V141" i="8" s="1"/>
  <c r="Z140" i="7"/>
  <c r="U140" i="8" s="1"/>
  <c r="V140" i="8" s="1"/>
  <c r="Z138" i="7"/>
  <c r="U138" i="8" s="1"/>
  <c r="V138" i="8" s="1"/>
  <c r="Z137" i="7"/>
  <c r="U137" i="8" s="1"/>
  <c r="V137" i="8" s="1"/>
  <c r="Z136" i="7"/>
  <c r="U136" i="8" s="1"/>
  <c r="V136" i="8" s="1"/>
  <c r="Z135" i="7"/>
  <c r="Z134" i="7"/>
  <c r="U134" i="8" s="1"/>
  <c r="V134" i="8" s="1"/>
  <c r="Z133" i="7"/>
  <c r="Z132" i="7"/>
  <c r="U132" i="8" s="1"/>
  <c r="V132" i="8" s="1"/>
  <c r="Z131" i="7"/>
  <c r="U131" i="8" s="1"/>
  <c r="V131" i="8" s="1"/>
  <c r="Z130" i="7"/>
  <c r="U130" i="8" s="1"/>
  <c r="V130" i="8" s="1"/>
  <c r="Z128" i="7"/>
  <c r="U128" i="8" s="1"/>
  <c r="V128" i="8" s="1"/>
  <c r="Z127" i="7"/>
  <c r="U127" i="8" s="1"/>
  <c r="V127" i="8" s="1"/>
  <c r="Z126" i="7"/>
  <c r="Z125" i="7"/>
  <c r="U125" i="8" s="1"/>
  <c r="V125" i="8" s="1"/>
  <c r="Z124" i="7"/>
  <c r="Z123" i="7"/>
  <c r="U123" i="8" s="1"/>
  <c r="V123" i="8" s="1"/>
  <c r="Z122" i="7"/>
  <c r="U122" i="8" s="1"/>
  <c r="V122" i="8" s="1"/>
  <c r="Z120" i="7"/>
  <c r="U120" i="8" s="1"/>
  <c r="V120" i="8" s="1"/>
  <c r="Z119" i="7"/>
  <c r="U119" i="8" s="1"/>
  <c r="V119" i="8" s="1"/>
  <c r="Z118" i="7"/>
  <c r="U118" i="8" s="1"/>
  <c r="V118" i="8" s="1"/>
  <c r="Z117" i="7"/>
  <c r="Z116" i="7"/>
  <c r="U116" i="8" s="1"/>
  <c r="V116" i="8" s="1"/>
  <c r="Z115" i="7"/>
  <c r="Z114" i="7"/>
  <c r="U114" i="8" s="1"/>
  <c r="V114" i="8" s="1"/>
  <c r="Z113" i="7"/>
  <c r="U113" i="8" s="1"/>
  <c r="V113" i="8" s="1"/>
  <c r="Z112" i="7"/>
  <c r="U112" i="8" s="1"/>
  <c r="V112" i="8" s="1"/>
  <c r="Z111" i="7"/>
  <c r="U111" i="8" s="1"/>
  <c r="V111" i="8" s="1"/>
  <c r="Z110" i="7"/>
  <c r="Z109" i="7"/>
  <c r="Z108" i="7"/>
  <c r="U108" i="8" s="1"/>
  <c r="V108" i="8" s="1"/>
  <c r="Z107" i="7"/>
  <c r="Z106" i="7"/>
  <c r="U106" i="8" s="1"/>
  <c r="V106" i="8" s="1"/>
  <c r="Z104" i="7"/>
  <c r="U104" i="8" s="1"/>
  <c r="V104" i="8" s="1"/>
  <c r="Z103" i="7"/>
  <c r="U103" i="8" s="1"/>
  <c r="V103" i="8" s="1"/>
  <c r="Z102" i="7"/>
  <c r="U102" i="8" s="1"/>
  <c r="V102" i="8" s="1"/>
  <c r="Z101" i="7"/>
  <c r="U101" i="8" s="1"/>
  <c r="V101" i="8" s="1"/>
  <c r="Z100" i="7"/>
  <c r="Z99" i="7"/>
  <c r="Z98" i="7"/>
  <c r="Z97" i="7"/>
  <c r="U97" i="8" s="1"/>
  <c r="V97" i="8" s="1"/>
  <c r="Z96" i="7"/>
  <c r="U96" i="8" s="1"/>
  <c r="V96" i="8" s="1"/>
  <c r="Z95" i="7"/>
  <c r="U95" i="8" s="1"/>
  <c r="V95" i="8" s="1"/>
  <c r="Z94" i="7"/>
  <c r="U94" i="8" s="1"/>
  <c r="V94" i="8" s="1"/>
  <c r="Z93" i="7"/>
  <c r="U93" i="8" s="1"/>
  <c r="V93" i="8" s="1"/>
  <c r="Z92" i="7"/>
  <c r="Z90" i="7"/>
  <c r="U90" i="8" s="1"/>
  <c r="V90" i="8" s="1"/>
  <c r="Z89" i="7"/>
  <c r="Z88" i="7"/>
  <c r="U88" i="8" s="1"/>
  <c r="V88" i="8" s="1"/>
  <c r="Z87" i="7"/>
  <c r="U87" i="8" s="1"/>
  <c r="V87" i="8" s="1"/>
  <c r="Z86" i="7"/>
  <c r="U86" i="8" s="1"/>
  <c r="V86" i="8" s="1"/>
  <c r="Z85" i="7"/>
  <c r="U85" i="8" s="1"/>
  <c r="V85" i="8" s="1"/>
  <c r="Z84" i="7"/>
  <c r="U84" i="8" s="1"/>
  <c r="V84" i="8" s="1"/>
  <c r="Z83" i="7"/>
  <c r="Z82" i="7"/>
  <c r="Z80" i="7"/>
  <c r="Z79" i="7"/>
  <c r="U79" i="8" s="1"/>
  <c r="V79" i="8" s="1"/>
  <c r="Z78" i="7"/>
  <c r="U78" i="8" s="1"/>
  <c r="V78" i="8" s="1"/>
  <c r="Z77" i="7"/>
  <c r="U77" i="8" s="1"/>
  <c r="V77" i="8" s="1"/>
  <c r="Z76" i="7"/>
  <c r="U76" i="8" s="1"/>
  <c r="V76" i="8" s="1"/>
  <c r="Z75" i="7"/>
  <c r="Z74" i="7"/>
  <c r="Z73" i="7"/>
  <c r="U73" i="8" s="1"/>
  <c r="V73" i="8" s="1"/>
  <c r="Z71" i="7"/>
  <c r="Z70" i="7"/>
  <c r="U70" i="8" s="1"/>
  <c r="V70" i="8" s="1"/>
  <c r="Z69" i="7"/>
  <c r="U69" i="8" s="1"/>
  <c r="V69" i="8" s="1"/>
  <c r="Z68" i="7"/>
  <c r="U68" i="8" s="1"/>
  <c r="V68" i="8" s="1"/>
  <c r="Z67" i="7"/>
  <c r="U67" i="8" s="1"/>
  <c r="V67" i="8" s="1"/>
  <c r="Z65" i="7"/>
  <c r="U65" i="8" s="1"/>
  <c r="V65" i="8" s="1"/>
  <c r="Z64" i="7"/>
  <c r="Z63" i="7"/>
  <c r="Z62" i="7"/>
  <c r="Z61" i="7"/>
  <c r="U61" i="8" s="1"/>
  <c r="V61" i="8" s="1"/>
  <c r="Z60" i="7"/>
  <c r="U60" i="8" s="1"/>
  <c r="V60" i="8" s="1"/>
  <c r="Z59" i="7"/>
  <c r="U59" i="8" s="1"/>
  <c r="V59" i="8" s="1"/>
  <c r="Z58" i="7"/>
  <c r="U58" i="8" s="1"/>
  <c r="V58" i="8" s="1"/>
  <c r="Z57" i="7"/>
  <c r="U57" i="8" s="1"/>
  <c r="V57" i="8" s="1"/>
  <c r="Z56" i="7"/>
  <c r="Z55" i="7"/>
  <c r="U55" i="8" s="1"/>
  <c r="V55" i="8" s="1"/>
  <c r="Z54" i="7"/>
  <c r="Z53" i="7"/>
  <c r="U53" i="8" s="1"/>
  <c r="V53" i="8" s="1"/>
  <c r="Z51" i="7"/>
  <c r="U51" i="8" s="1"/>
  <c r="V51" i="8" s="1"/>
  <c r="Z50" i="7"/>
  <c r="U50" i="8" s="1"/>
  <c r="V50" i="8" s="1"/>
  <c r="Z49" i="7"/>
  <c r="U49" i="8" s="1"/>
  <c r="V49" i="8" s="1"/>
  <c r="Z48" i="7"/>
  <c r="U48" i="8" s="1"/>
  <c r="V48" i="8" s="1"/>
  <c r="Z47" i="7"/>
  <c r="V376" i="7"/>
  <c r="R376" i="8" s="1"/>
  <c r="S376" i="8" s="1"/>
  <c r="V375" i="7"/>
  <c r="V374" i="7"/>
  <c r="V373" i="7"/>
  <c r="V372" i="7"/>
  <c r="V371" i="7"/>
  <c r="V370" i="7"/>
  <c r="V369" i="7"/>
  <c r="V368" i="7"/>
  <c r="V367" i="7"/>
  <c r="V366" i="7"/>
  <c r="V365" i="7"/>
  <c r="V363" i="7"/>
  <c r="R363" i="8" s="1"/>
  <c r="S363" i="8" s="1"/>
  <c r="V362" i="7"/>
  <c r="R362" i="8" s="1"/>
  <c r="S362" i="8" s="1"/>
  <c r="V361" i="7"/>
  <c r="R361" i="8" s="1"/>
  <c r="S361" i="8" s="1"/>
  <c r="V360" i="7"/>
  <c r="V359" i="7"/>
  <c r="R359" i="8" s="1"/>
  <c r="S359" i="8" s="1"/>
  <c r="V358" i="7"/>
  <c r="V357" i="7"/>
  <c r="V356" i="7"/>
  <c r="R356" i="8" s="1"/>
  <c r="S356" i="8" s="1"/>
  <c r="V355" i="7"/>
  <c r="R355" i="8" s="1"/>
  <c r="S355" i="8" s="1"/>
  <c r="V354" i="7"/>
  <c r="R354" i="8" s="1"/>
  <c r="S354" i="8" s="1"/>
  <c r="V353" i="7"/>
  <c r="V351" i="7"/>
  <c r="V350" i="7"/>
  <c r="R350" i="8" s="1"/>
  <c r="S350" i="8" s="1"/>
  <c r="V349" i="7"/>
  <c r="V348" i="7"/>
  <c r="R348" i="8" s="1"/>
  <c r="S348" i="8" s="1"/>
  <c r="V347" i="7"/>
  <c r="R347" i="8" s="1"/>
  <c r="S347" i="8" s="1"/>
  <c r="V346" i="7"/>
  <c r="V345" i="7"/>
  <c r="R345" i="8" s="1"/>
  <c r="S345" i="8" s="1"/>
  <c r="V344" i="7"/>
  <c r="R344" i="8" s="1"/>
  <c r="S344" i="8" s="1"/>
  <c r="V343" i="7"/>
  <c r="V342" i="7"/>
  <c r="R342" i="8" s="1"/>
  <c r="S342" i="8" s="1"/>
  <c r="V341" i="7"/>
  <c r="V339" i="7"/>
  <c r="R339" i="8" s="1"/>
  <c r="S339" i="8" s="1"/>
  <c r="V338" i="7"/>
  <c r="R338" i="8" s="1"/>
  <c r="S338" i="8" s="1"/>
  <c r="V337" i="7"/>
  <c r="R337" i="8" s="1"/>
  <c r="S337" i="8" s="1"/>
  <c r="V336" i="7"/>
  <c r="R336" i="8" s="1"/>
  <c r="S336" i="8" s="1"/>
  <c r="V335" i="7"/>
  <c r="R335" i="8" s="1"/>
  <c r="S335" i="8" s="1"/>
  <c r="V334" i="7"/>
  <c r="V333" i="7"/>
  <c r="R333" i="8" s="1"/>
  <c r="S333" i="8" s="1"/>
  <c r="V332" i="7"/>
  <c r="V331" i="7"/>
  <c r="R331" i="8" s="1"/>
  <c r="S331" i="8" s="1"/>
  <c r="V330" i="7"/>
  <c r="R330" i="8" s="1"/>
  <c r="S330" i="8" s="1"/>
  <c r="V329" i="7"/>
  <c r="R329" i="8" s="1"/>
  <c r="S329" i="8" s="1"/>
  <c r="V327" i="7"/>
  <c r="R327" i="8" s="1"/>
  <c r="S327" i="8" s="1"/>
  <c r="V326" i="7"/>
  <c r="R326" i="8" s="1"/>
  <c r="S326" i="8" s="1"/>
  <c r="V325" i="7"/>
  <c r="V324" i="7"/>
  <c r="R324" i="8" s="1"/>
  <c r="S324" i="8" s="1"/>
  <c r="V323" i="7"/>
  <c r="V322" i="7"/>
  <c r="R322" i="8" s="1"/>
  <c r="S322" i="8" s="1"/>
  <c r="V321" i="7"/>
  <c r="R321" i="8" s="1"/>
  <c r="S321" i="8" s="1"/>
  <c r="V320" i="7"/>
  <c r="R320" i="8" s="1"/>
  <c r="S320" i="8" s="1"/>
  <c r="V319" i="7"/>
  <c r="R319" i="8" s="1"/>
  <c r="S319" i="8" s="1"/>
  <c r="V318" i="7"/>
  <c r="R318" i="8" s="1"/>
  <c r="S318" i="8" s="1"/>
  <c r="V317" i="7"/>
  <c r="V316" i="7"/>
  <c r="R316" i="8" s="1"/>
  <c r="S316" i="8" s="1"/>
  <c r="V315" i="7"/>
  <c r="V314" i="7"/>
  <c r="R314" i="8" s="1"/>
  <c r="S314" i="8" s="1"/>
  <c r="V313" i="7"/>
  <c r="R313" i="8" s="1"/>
  <c r="S313" i="8" s="1"/>
  <c r="V311" i="7"/>
  <c r="R311" i="8" s="1"/>
  <c r="S311" i="8" s="1"/>
  <c r="V310" i="7"/>
  <c r="R310" i="8" s="1"/>
  <c r="S310" i="8" s="1"/>
  <c r="V309" i="7"/>
  <c r="R309" i="8" s="1"/>
  <c r="S309" i="8" s="1"/>
  <c r="V308" i="7"/>
  <c r="V307" i="7"/>
  <c r="V306" i="7"/>
  <c r="V305" i="7"/>
  <c r="V304" i="7"/>
  <c r="R304" i="8" s="1"/>
  <c r="S304" i="8" s="1"/>
  <c r="V303" i="7"/>
  <c r="R303" i="8" s="1"/>
  <c r="S303" i="8" s="1"/>
  <c r="V302" i="7"/>
  <c r="V301" i="7"/>
  <c r="V300" i="7"/>
  <c r="V299" i="7"/>
  <c r="V298" i="7"/>
  <c r="V297" i="7"/>
  <c r="R297" i="8" s="1"/>
  <c r="S297" i="8" s="1"/>
  <c r="V296" i="7"/>
  <c r="V295" i="7"/>
  <c r="R295" i="8" s="1"/>
  <c r="S295" i="8" s="1"/>
  <c r="V294" i="7"/>
  <c r="V293" i="7"/>
  <c r="R293" i="8" s="1"/>
  <c r="S293" i="8" s="1"/>
  <c r="V292" i="7"/>
  <c r="V291" i="7"/>
  <c r="R291" i="8" s="1"/>
  <c r="S291" i="8" s="1"/>
  <c r="V290" i="7"/>
  <c r="V289" i="7"/>
  <c r="V288" i="7"/>
  <c r="V286" i="7"/>
  <c r="R286" i="8" s="1"/>
  <c r="S286" i="8" s="1"/>
  <c r="V285" i="7"/>
  <c r="V284" i="7"/>
  <c r="V283" i="7"/>
  <c r="V282" i="7"/>
  <c r="V281" i="7"/>
  <c r="V280" i="7"/>
  <c r="R280" i="8" s="1"/>
  <c r="S280" i="8" s="1"/>
  <c r="V279" i="7"/>
  <c r="V278" i="7"/>
  <c r="V277" i="7"/>
  <c r="V276" i="7"/>
  <c r="V275" i="7"/>
  <c r="V274" i="7"/>
  <c r="V273" i="7"/>
  <c r="V272" i="7"/>
  <c r="V271" i="7"/>
  <c r="R271" i="8" s="1"/>
  <c r="S271" i="8" s="1"/>
  <c r="V270" i="7"/>
  <c r="V268" i="7"/>
  <c r="R268" i="8" s="1"/>
  <c r="S268" i="8" s="1"/>
  <c r="V267" i="7"/>
  <c r="R267" i="8" s="1"/>
  <c r="S267" i="8" s="1"/>
  <c r="V266" i="7"/>
  <c r="V265" i="7"/>
  <c r="R265" i="8" s="1"/>
  <c r="S265" i="8" s="1"/>
  <c r="V264" i="7"/>
  <c r="V263" i="7"/>
  <c r="R263" i="8" s="1"/>
  <c r="S263" i="8" s="1"/>
  <c r="V262" i="7"/>
  <c r="V260" i="7"/>
  <c r="R260" i="8" s="1"/>
  <c r="S260" i="8" s="1"/>
  <c r="V259" i="7"/>
  <c r="R259" i="8" s="1"/>
  <c r="S259" i="8" s="1"/>
  <c r="V258" i="7"/>
  <c r="R258" i="8" s="1"/>
  <c r="S258" i="8" s="1"/>
  <c r="V257" i="7"/>
  <c r="V256" i="7"/>
  <c r="R256" i="8" s="1"/>
  <c r="S256" i="8" s="1"/>
  <c r="V255" i="7"/>
  <c r="V254" i="7"/>
  <c r="R254" i="8" s="1"/>
  <c r="S254" i="8" s="1"/>
  <c r="V253" i="7"/>
  <c r="R253" i="8" s="1"/>
  <c r="S253" i="8" s="1"/>
  <c r="V252" i="7"/>
  <c r="R252" i="8" s="1"/>
  <c r="S252" i="8" s="1"/>
  <c r="V251" i="7"/>
  <c r="R251" i="8" s="1"/>
  <c r="S251" i="8" s="1"/>
  <c r="V250" i="7"/>
  <c r="R250" i="8" s="1"/>
  <c r="S250" i="8" s="1"/>
  <c r="V249" i="7"/>
  <c r="V248" i="7"/>
  <c r="V247" i="7"/>
  <c r="V246" i="7"/>
  <c r="R246" i="8" s="1"/>
  <c r="S246" i="8" s="1"/>
  <c r="V244" i="7"/>
  <c r="R244" i="8" s="1"/>
  <c r="S244" i="8" s="1"/>
  <c r="V243" i="7"/>
  <c r="R243" i="8" s="1"/>
  <c r="S243" i="8" s="1"/>
  <c r="V242" i="7"/>
  <c r="R242" i="8" s="1"/>
  <c r="S242" i="8" s="1"/>
  <c r="V241" i="7"/>
  <c r="V240" i="7"/>
  <c r="V239" i="7"/>
  <c r="V238" i="7"/>
  <c r="V237" i="7"/>
  <c r="R237" i="8" s="1"/>
  <c r="S237" i="8" s="1"/>
  <c r="V235" i="7"/>
  <c r="V234" i="7"/>
  <c r="V233" i="7"/>
  <c r="R233" i="8" s="1"/>
  <c r="S233" i="8" s="1"/>
  <c r="V232" i="7"/>
  <c r="R232" i="8" s="1"/>
  <c r="S232" i="8" s="1"/>
  <c r="V231" i="7"/>
  <c r="V230" i="7"/>
  <c r="R230" i="8" s="1"/>
  <c r="S230" i="8" s="1"/>
  <c r="V229" i="7"/>
  <c r="V228" i="7"/>
  <c r="R228" i="8" s="1"/>
  <c r="S228" i="8" s="1"/>
  <c r="V227" i="7"/>
  <c r="R227" i="8" s="1"/>
  <c r="S227" i="8" s="1"/>
  <c r="V225" i="7"/>
  <c r="R225" i="8" s="1"/>
  <c r="S225" i="8" s="1"/>
  <c r="V224" i="7"/>
  <c r="V223" i="7"/>
  <c r="V222" i="7"/>
  <c r="V221" i="7"/>
  <c r="V220" i="7"/>
  <c r="V219" i="7"/>
  <c r="R219" i="8" s="1"/>
  <c r="S219" i="8" s="1"/>
  <c r="V218" i="7"/>
  <c r="R218" i="8" s="1"/>
  <c r="S218" i="8" s="1"/>
  <c r="V217" i="7"/>
  <c r="R217" i="8" s="1"/>
  <c r="S217" i="8" s="1"/>
  <c r="V216" i="7"/>
  <c r="V215" i="7"/>
  <c r="R215" i="8" s="1"/>
  <c r="S215" i="8" s="1"/>
  <c r="V214" i="7"/>
  <c r="V213" i="7"/>
  <c r="V211" i="7"/>
  <c r="V210" i="7"/>
  <c r="R210" i="8" s="1"/>
  <c r="S210" i="8" s="1"/>
  <c r="V209" i="7"/>
  <c r="R209" i="8" s="1"/>
  <c r="S209" i="8" s="1"/>
  <c r="V208" i="7"/>
  <c r="R208" i="8" s="1"/>
  <c r="S208" i="8" s="1"/>
  <c r="V207" i="7"/>
  <c r="R207" i="8" s="1"/>
  <c r="S207" i="8" s="1"/>
  <c r="V206" i="7"/>
  <c r="R206" i="8" s="1"/>
  <c r="S206" i="8" s="1"/>
  <c r="V205" i="7"/>
  <c r="V204" i="7"/>
  <c r="R204" i="8" s="1"/>
  <c r="S204" i="8" s="1"/>
  <c r="V203" i="7"/>
  <c r="V202" i="7"/>
  <c r="R202" i="8" s="1"/>
  <c r="S202" i="8" s="1"/>
  <c r="V201" i="7"/>
  <c r="V200" i="7"/>
  <c r="V198" i="7"/>
  <c r="R198" i="8" s="1"/>
  <c r="S198" i="8" s="1"/>
  <c r="V197" i="7"/>
  <c r="R197" i="8" s="1"/>
  <c r="S197" i="8" s="1"/>
  <c r="V196" i="7"/>
  <c r="V195" i="7"/>
  <c r="R195" i="8" s="1"/>
  <c r="S195" i="8" s="1"/>
  <c r="V194" i="7"/>
  <c r="V193" i="7"/>
  <c r="R193" i="8" s="1"/>
  <c r="S193" i="8" s="1"/>
  <c r="V192" i="7"/>
  <c r="V191" i="7"/>
  <c r="R191" i="8" s="1"/>
  <c r="S191" i="8" s="1"/>
  <c r="V190" i="7"/>
  <c r="R190" i="8" s="1"/>
  <c r="S190" i="8" s="1"/>
  <c r="V189" i="7"/>
  <c r="R189" i="8" s="1"/>
  <c r="S189" i="8" s="1"/>
  <c r="V188" i="7"/>
  <c r="V187" i="7"/>
  <c r="R187" i="8" s="1"/>
  <c r="S187" i="8" s="1"/>
  <c r="V186" i="7"/>
  <c r="V184" i="7"/>
  <c r="V183" i="7"/>
  <c r="R183" i="8" s="1"/>
  <c r="S183" i="8" s="1"/>
  <c r="V182" i="7"/>
  <c r="V181" i="7"/>
  <c r="V180" i="7"/>
  <c r="V179" i="7"/>
  <c r="V178" i="7"/>
  <c r="V177" i="7"/>
  <c r="V176" i="7"/>
  <c r="V175" i="7"/>
  <c r="R175" i="8" s="1"/>
  <c r="S175" i="8" s="1"/>
  <c r="V174" i="7"/>
  <c r="R174" i="8" s="1"/>
  <c r="S174" i="8" s="1"/>
  <c r="V172" i="7"/>
  <c r="V171" i="7"/>
  <c r="R171" i="8" s="1"/>
  <c r="S171" i="8" s="1"/>
  <c r="V170" i="7"/>
  <c r="V169" i="7"/>
  <c r="V168" i="7"/>
  <c r="V167" i="7"/>
  <c r="V166" i="7"/>
  <c r="R166" i="8" s="1"/>
  <c r="S166" i="8" s="1"/>
  <c r="V165" i="7"/>
  <c r="V164" i="7"/>
  <c r="R164" i="8" s="1"/>
  <c r="S164" i="8" s="1"/>
  <c r="V163" i="7"/>
  <c r="R163" i="8" s="1"/>
  <c r="S163" i="8" s="1"/>
  <c r="V162" i="7"/>
  <c r="V161" i="7"/>
  <c r="V160" i="7"/>
  <c r="V158" i="7"/>
  <c r="V157" i="7"/>
  <c r="R157" i="8" s="1"/>
  <c r="S157" i="8" s="1"/>
  <c r="V156" i="7"/>
  <c r="R156" i="8" s="1"/>
  <c r="S156" i="8" s="1"/>
  <c r="V155" i="7"/>
  <c r="R155" i="8" s="1"/>
  <c r="S155" i="8" s="1"/>
  <c r="V154" i="7"/>
  <c r="R154" i="8" s="1"/>
  <c r="S154" i="8" s="1"/>
  <c r="V153" i="7"/>
  <c r="V152" i="7"/>
  <c r="R152" i="8" s="1"/>
  <c r="S152" i="8" s="1"/>
  <c r="V151" i="7"/>
  <c r="V150" i="7"/>
  <c r="R150" i="8" s="1"/>
  <c r="S150" i="8" s="1"/>
  <c r="V149" i="7"/>
  <c r="R149" i="8" s="1"/>
  <c r="S149" i="8" s="1"/>
  <c r="V148" i="7"/>
  <c r="V147" i="7"/>
  <c r="V145" i="7"/>
  <c r="V144" i="7"/>
  <c r="V143" i="7"/>
  <c r="V142" i="7"/>
  <c r="V141" i="7"/>
  <c r="R141" i="8" s="1"/>
  <c r="S141" i="8" s="1"/>
  <c r="V140" i="7"/>
  <c r="R140" i="8" s="1"/>
  <c r="S140" i="8" s="1"/>
  <c r="V138" i="7"/>
  <c r="R138" i="8" s="1"/>
  <c r="S138" i="8" s="1"/>
  <c r="V137" i="7"/>
  <c r="R137" i="8" s="1"/>
  <c r="S137" i="8" s="1"/>
  <c r="V136" i="7"/>
  <c r="R136" i="8" s="1"/>
  <c r="S136" i="8" s="1"/>
  <c r="V135" i="7"/>
  <c r="V134" i="7"/>
  <c r="V133" i="7"/>
  <c r="V132" i="7"/>
  <c r="R132" i="8" s="1"/>
  <c r="S132" i="8" s="1"/>
  <c r="V131" i="7"/>
  <c r="R131" i="8" s="1"/>
  <c r="S131" i="8" s="1"/>
  <c r="V130" i="7"/>
  <c r="R130" i="8" s="1"/>
  <c r="S130" i="8" s="1"/>
  <c r="V128" i="7"/>
  <c r="R128" i="8" s="1"/>
  <c r="S128" i="8" s="1"/>
  <c r="V127" i="7"/>
  <c r="R127" i="8" s="1"/>
  <c r="S127" i="8" s="1"/>
  <c r="V126" i="7"/>
  <c r="V125" i="7"/>
  <c r="R125" i="8" s="1"/>
  <c r="S125" i="8" s="1"/>
  <c r="V124" i="7"/>
  <c r="V123" i="7"/>
  <c r="R123" i="8" s="1"/>
  <c r="S123" i="8" s="1"/>
  <c r="V122" i="7"/>
  <c r="R122" i="8" s="1"/>
  <c r="S122" i="8" s="1"/>
  <c r="V120" i="7"/>
  <c r="R120" i="8" s="1"/>
  <c r="S120" i="8" s="1"/>
  <c r="V119" i="7"/>
  <c r="R119" i="8" s="1"/>
  <c r="S119" i="8" s="1"/>
  <c r="V118" i="7"/>
  <c r="R118" i="8" s="1"/>
  <c r="S118" i="8" s="1"/>
  <c r="V117" i="7"/>
  <c r="V116" i="7"/>
  <c r="R116" i="8" s="1"/>
  <c r="S116" i="8" s="1"/>
  <c r="V115" i="7"/>
  <c r="V114" i="7"/>
  <c r="R114" i="8" s="1"/>
  <c r="S114" i="8" s="1"/>
  <c r="V113" i="7"/>
  <c r="R113" i="8" s="1"/>
  <c r="S113" i="8" s="1"/>
  <c r="V112" i="7"/>
  <c r="R112" i="8" s="1"/>
  <c r="S112" i="8" s="1"/>
  <c r="V111" i="7"/>
  <c r="R111" i="8" s="1"/>
  <c r="S111" i="8" s="1"/>
  <c r="V110" i="7"/>
  <c r="R110" i="8" s="1"/>
  <c r="S110" i="8" s="1"/>
  <c r="V109" i="7"/>
  <c r="V108" i="7"/>
  <c r="R108" i="8" s="1"/>
  <c r="S108" i="8" s="1"/>
  <c r="V107" i="7"/>
  <c r="V106" i="7"/>
  <c r="R106" i="8" s="1"/>
  <c r="S106" i="8" s="1"/>
  <c r="V104" i="7"/>
  <c r="R104" i="8" s="1"/>
  <c r="S104" i="8" s="1"/>
  <c r="V103" i="7"/>
  <c r="R103" i="8" s="1"/>
  <c r="S103" i="8" s="1"/>
  <c r="V102" i="7"/>
  <c r="R102" i="8" s="1"/>
  <c r="S102" i="8" s="1"/>
  <c r="V101" i="7"/>
  <c r="R101" i="8" s="1"/>
  <c r="S101" i="8" s="1"/>
  <c r="V100" i="7"/>
  <c r="V99" i="7"/>
  <c r="R99" i="8" s="1"/>
  <c r="S99" i="8" s="1"/>
  <c r="V98" i="7"/>
  <c r="V97" i="7"/>
  <c r="R97" i="8" s="1"/>
  <c r="S97" i="8" s="1"/>
  <c r="V96" i="7"/>
  <c r="R96" i="8" s="1"/>
  <c r="S96" i="8" s="1"/>
  <c r="V95" i="7"/>
  <c r="R95" i="8" s="1"/>
  <c r="S95" i="8" s="1"/>
  <c r="V94" i="7"/>
  <c r="R94" i="8" s="1"/>
  <c r="S94" i="8" s="1"/>
  <c r="V93" i="7"/>
  <c r="R93" i="8" s="1"/>
  <c r="S93" i="8" s="1"/>
  <c r="V92" i="7"/>
  <c r="V90" i="7"/>
  <c r="R90" i="8" s="1"/>
  <c r="S90" i="8" s="1"/>
  <c r="V89" i="7"/>
  <c r="V88" i="7"/>
  <c r="R88" i="8" s="1"/>
  <c r="S88" i="8" s="1"/>
  <c r="V87" i="7"/>
  <c r="R87" i="8" s="1"/>
  <c r="S87" i="8" s="1"/>
  <c r="V86" i="7"/>
  <c r="R86" i="8" s="1"/>
  <c r="S86" i="8" s="1"/>
  <c r="V85" i="7"/>
  <c r="R85" i="8" s="1"/>
  <c r="S85" i="8" s="1"/>
  <c r="V84" i="7"/>
  <c r="R84" i="8" s="1"/>
  <c r="S84" i="8" s="1"/>
  <c r="V83" i="7"/>
  <c r="V82" i="7"/>
  <c r="R82" i="8" s="1"/>
  <c r="S82" i="8" s="1"/>
  <c r="V80" i="7"/>
  <c r="V79" i="7"/>
  <c r="V78" i="7"/>
  <c r="R78" i="8" s="1"/>
  <c r="S78" i="8" s="1"/>
  <c r="V77" i="7"/>
  <c r="R77" i="8" s="1"/>
  <c r="S77" i="8" s="1"/>
  <c r="V76" i="7"/>
  <c r="R76" i="8" s="1"/>
  <c r="S76" i="8" s="1"/>
  <c r="V75" i="7"/>
  <c r="R75" i="8" s="1"/>
  <c r="S75" i="8" s="1"/>
  <c r="V74" i="7"/>
  <c r="V73" i="7"/>
  <c r="R73" i="8" s="1"/>
  <c r="S73" i="8" s="1"/>
  <c r="V71" i="7"/>
  <c r="V70" i="7"/>
  <c r="R70" i="8" s="1"/>
  <c r="S70" i="8" s="1"/>
  <c r="V69" i="7"/>
  <c r="R69" i="8" s="1"/>
  <c r="S69" i="8" s="1"/>
  <c r="V68" i="7"/>
  <c r="V67" i="7"/>
  <c r="R67" i="8" s="1"/>
  <c r="S67" i="8" s="1"/>
  <c r="V65" i="7"/>
  <c r="R65" i="8" s="1"/>
  <c r="S65" i="8" s="1"/>
  <c r="V64" i="7"/>
  <c r="V63" i="7"/>
  <c r="R63" i="8" s="1"/>
  <c r="S63" i="8" s="1"/>
  <c r="V62" i="7"/>
  <c r="V61" i="7"/>
  <c r="V60" i="7"/>
  <c r="R60" i="8" s="1"/>
  <c r="S60" i="8" s="1"/>
  <c r="V59" i="7"/>
  <c r="R59" i="8" s="1"/>
  <c r="S59" i="8" s="1"/>
  <c r="V58" i="7"/>
  <c r="V57" i="7"/>
  <c r="R57" i="8" s="1"/>
  <c r="S57" i="8" s="1"/>
  <c r="V56" i="7"/>
  <c r="V55" i="7"/>
  <c r="R55" i="8" s="1"/>
  <c r="S55" i="8" s="1"/>
  <c r="V54" i="7"/>
  <c r="V53" i="7"/>
  <c r="R53" i="8" s="1"/>
  <c r="S53" i="8" s="1"/>
  <c r="V51" i="7"/>
  <c r="R51" i="8" s="1"/>
  <c r="S51" i="8" s="1"/>
  <c r="V50" i="7"/>
  <c r="V49" i="7"/>
  <c r="R49" i="8" s="1"/>
  <c r="S49" i="8" s="1"/>
  <c r="V48" i="7"/>
  <c r="R48" i="8" s="1"/>
  <c r="S48" i="8" s="1"/>
  <c r="V47" i="7"/>
  <c r="Z44" i="7"/>
  <c r="U44" i="8" s="1"/>
  <c r="V44" i="8" s="1"/>
  <c r="Z43" i="7"/>
  <c r="Z42" i="7"/>
  <c r="U42" i="8" s="1"/>
  <c r="V42" i="8" s="1"/>
  <c r="Z41" i="7"/>
  <c r="U41" i="8" s="1"/>
  <c r="V41" i="8" s="1"/>
  <c r="Z40" i="7"/>
  <c r="U40" i="8" s="1"/>
  <c r="V40" i="8" s="1"/>
  <c r="Z39" i="7"/>
  <c r="U39" i="8" s="1"/>
  <c r="V39" i="8" s="1"/>
  <c r="Z38" i="7"/>
  <c r="U38" i="8" s="1"/>
  <c r="V38" i="8" s="1"/>
  <c r="Z37" i="7"/>
  <c r="Z36" i="7"/>
  <c r="U36" i="8" s="1"/>
  <c r="V36" i="8" s="1"/>
  <c r="Z35" i="7"/>
  <c r="Z34" i="7"/>
  <c r="U34" i="8" s="1"/>
  <c r="V34" i="8" s="1"/>
  <c r="Z33" i="7"/>
  <c r="Z32" i="7"/>
  <c r="U32" i="8" s="1"/>
  <c r="V32" i="8" s="1"/>
  <c r="Z31" i="7"/>
  <c r="U31" i="8" s="1"/>
  <c r="V31" i="8" s="1"/>
  <c r="Z30" i="7"/>
  <c r="U30" i="8" s="1"/>
  <c r="V30" i="8" s="1"/>
  <c r="Z29" i="7"/>
  <c r="Z28" i="7"/>
  <c r="Z27" i="7"/>
  <c r="Z26" i="7"/>
  <c r="U26" i="8" s="1"/>
  <c r="V26" i="8" s="1"/>
  <c r="Z25" i="7"/>
  <c r="U25" i="8" s="1"/>
  <c r="V25" i="8" s="1"/>
  <c r="Z24" i="7"/>
  <c r="U24" i="8" s="1"/>
  <c r="V24" i="8" s="1"/>
  <c r="Z23" i="7"/>
  <c r="U23" i="8" s="1"/>
  <c r="V23" i="8" s="1"/>
  <c r="Z22" i="7"/>
  <c r="U22" i="8" s="1"/>
  <c r="V22" i="8" s="1"/>
  <c r="Z21" i="7"/>
  <c r="Z20" i="7"/>
  <c r="U20" i="8" s="1"/>
  <c r="V20" i="8" s="1"/>
  <c r="Z19" i="7"/>
  <c r="Z18" i="7"/>
  <c r="U18" i="8" s="1"/>
  <c r="V18" i="8" s="1"/>
  <c r="V44" i="7"/>
  <c r="R44" i="8" s="1"/>
  <c r="S44" i="8" s="1"/>
  <c r="V43" i="7"/>
  <c r="R43" i="8" s="1"/>
  <c r="S43" i="8" s="1"/>
  <c r="V42" i="7"/>
  <c r="R42" i="8" s="1"/>
  <c r="S42" i="8" s="1"/>
  <c r="V41" i="7"/>
  <c r="R41" i="8" s="1"/>
  <c r="S41" i="8" s="1"/>
  <c r="V40" i="7"/>
  <c r="V39" i="7"/>
  <c r="R39" i="8" s="1"/>
  <c r="S39" i="8" s="1"/>
  <c r="V38" i="7"/>
  <c r="V37" i="7"/>
  <c r="R37" i="8" s="1"/>
  <c r="S37" i="8" s="1"/>
  <c r="V36" i="7"/>
  <c r="R36" i="8" s="1"/>
  <c r="S36" i="8" s="1"/>
  <c r="V35" i="7"/>
  <c r="R35" i="8" s="1"/>
  <c r="S35" i="8" s="1"/>
  <c r="V34" i="7"/>
  <c r="R34" i="8" s="1"/>
  <c r="S34" i="8" s="1"/>
  <c r="V33" i="7"/>
  <c r="R33" i="8" s="1"/>
  <c r="S33" i="8" s="1"/>
  <c r="V32" i="7"/>
  <c r="V31" i="7"/>
  <c r="R31" i="8" s="1"/>
  <c r="S31" i="8" s="1"/>
  <c r="V30" i="7"/>
  <c r="V29" i="7"/>
  <c r="R29" i="8" s="1"/>
  <c r="S29" i="8" s="1"/>
  <c r="V28" i="7"/>
  <c r="V27" i="7"/>
  <c r="R27" i="8" s="1"/>
  <c r="S27" i="8" s="1"/>
  <c r="V26" i="7"/>
  <c r="R26" i="8" s="1"/>
  <c r="S26" i="8" s="1"/>
  <c r="V25" i="7"/>
  <c r="R25" i="8" s="1"/>
  <c r="S25" i="8" s="1"/>
  <c r="V24" i="7"/>
  <c r="V23" i="7"/>
  <c r="R23" i="8" s="1"/>
  <c r="S23" i="8" s="1"/>
  <c r="V22" i="7"/>
  <c r="V21" i="7"/>
  <c r="R21" i="8" s="1"/>
  <c r="S21" i="8" s="1"/>
  <c r="V20" i="7"/>
  <c r="R20" i="8" s="1"/>
  <c r="S20" i="8" s="1"/>
  <c r="V19" i="7"/>
  <c r="R19" i="8" s="1"/>
  <c r="S19" i="8" s="1"/>
  <c r="V18" i="7"/>
  <c r="R18" i="8" s="1"/>
  <c r="S18" i="8" s="1"/>
  <c r="P44" i="7"/>
  <c r="L44" i="8" s="1"/>
  <c r="M44" i="8" s="1"/>
  <c r="P43" i="7"/>
  <c r="P42" i="7"/>
  <c r="L42" i="8" s="1"/>
  <c r="M42" i="8" s="1"/>
  <c r="P41" i="7"/>
  <c r="P40" i="7"/>
  <c r="L40" i="8" s="1"/>
  <c r="M40" i="8" s="1"/>
  <c r="P39" i="7"/>
  <c r="L39" i="8" s="1"/>
  <c r="M39" i="8" s="1"/>
  <c r="P38" i="7"/>
  <c r="L38" i="8" s="1"/>
  <c r="M38" i="8" s="1"/>
  <c r="P37" i="7"/>
  <c r="L37" i="8" s="1"/>
  <c r="M37" i="8" s="1"/>
  <c r="P36" i="7"/>
  <c r="L36" i="8" s="1"/>
  <c r="M36" i="8" s="1"/>
  <c r="P35" i="7"/>
  <c r="P34" i="7"/>
  <c r="L34" i="8" s="1"/>
  <c r="M34" i="8" s="1"/>
  <c r="P33" i="7"/>
  <c r="P32" i="7"/>
  <c r="L32" i="8" s="1"/>
  <c r="M32" i="8" s="1"/>
  <c r="P31" i="7"/>
  <c r="L31" i="8" s="1"/>
  <c r="M31" i="8" s="1"/>
  <c r="P30" i="7"/>
  <c r="L30" i="8" s="1"/>
  <c r="M30" i="8" s="1"/>
  <c r="P29" i="7"/>
  <c r="L29" i="8" s="1"/>
  <c r="M29" i="8" s="1"/>
  <c r="P28" i="7"/>
  <c r="L28" i="8" s="1"/>
  <c r="M28" i="8" s="1"/>
  <c r="P27" i="7"/>
  <c r="P26" i="7"/>
  <c r="L26" i="8" s="1"/>
  <c r="M26" i="8" s="1"/>
  <c r="P25" i="7"/>
  <c r="P24" i="7"/>
  <c r="L24" i="8" s="1"/>
  <c r="M24" i="8" s="1"/>
  <c r="P23" i="7"/>
  <c r="L23" i="8" s="1"/>
  <c r="M23" i="8" s="1"/>
  <c r="P22" i="7"/>
  <c r="L22" i="8" s="1"/>
  <c r="M22" i="8" s="1"/>
  <c r="P21" i="7"/>
  <c r="L21" i="8" s="1"/>
  <c r="M21" i="8" s="1"/>
  <c r="P20" i="7"/>
  <c r="L20" i="8" s="1"/>
  <c r="M20" i="8" s="1"/>
  <c r="P19" i="7"/>
  <c r="P18" i="7"/>
  <c r="P16" i="7"/>
  <c r="P15" i="7"/>
  <c r="L15" i="8" s="1"/>
  <c r="M15" i="8" s="1"/>
  <c r="P14" i="7"/>
  <c r="L14" i="8" s="1"/>
  <c r="M14" i="8" s="1"/>
  <c r="P13" i="7"/>
  <c r="L13" i="8" s="1"/>
  <c r="M13" i="8" s="1"/>
  <c r="P12" i="7"/>
  <c r="L12" i="8" s="1"/>
  <c r="M12" i="8" s="1"/>
  <c r="P11" i="7"/>
  <c r="L11" i="8" s="1"/>
  <c r="M11" i="8" s="1"/>
  <c r="P10" i="7"/>
  <c r="P9" i="7"/>
  <c r="L9" i="8" s="1"/>
  <c r="M9" i="8" s="1"/>
  <c r="P8" i="7"/>
  <c r="P7" i="7"/>
  <c r="L44" i="7"/>
  <c r="I44" i="8" s="1"/>
  <c r="J44" i="8" s="1"/>
  <c r="L43" i="7"/>
  <c r="I43" i="8" s="1"/>
  <c r="J43" i="8" s="1"/>
  <c r="L42" i="7"/>
  <c r="I42" i="8" s="1"/>
  <c r="J42" i="8" s="1"/>
  <c r="L41" i="7"/>
  <c r="I41" i="8" s="1"/>
  <c r="J41" i="8" s="1"/>
  <c r="L40" i="7"/>
  <c r="L39" i="7"/>
  <c r="L38" i="7"/>
  <c r="L37" i="7"/>
  <c r="I37" i="8" s="1"/>
  <c r="J37" i="8" s="1"/>
  <c r="L36" i="7"/>
  <c r="I36" i="8" s="1"/>
  <c r="J36" i="8" s="1"/>
  <c r="L35" i="7"/>
  <c r="I35" i="8" s="1"/>
  <c r="J35" i="8" s="1"/>
  <c r="L34" i="7"/>
  <c r="I34" i="8" s="1"/>
  <c r="J34" i="8" s="1"/>
  <c r="L33" i="7"/>
  <c r="I33" i="8" s="1"/>
  <c r="J33" i="8" s="1"/>
  <c r="L32" i="7"/>
  <c r="L31" i="7"/>
  <c r="I31" i="8" s="1"/>
  <c r="J31" i="8" s="1"/>
  <c r="L30" i="7"/>
  <c r="L29" i="7"/>
  <c r="I29" i="8" s="1"/>
  <c r="J29" i="8" s="1"/>
  <c r="L28" i="7"/>
  <c r="I28" i="8" s="1"/>
  <c r="J28" i="8" s="1"/>
  <c r="L27" i="7"/>
  <c r="I27" i="8" s="1"/>
  <c r="J27" i="8" s="1"/>
  <c r="L26" i="7"/>
  <c r="I26" i="8" s="1"/>
  <c r="J26" i="8" s="1"/>
  <c r="L25" i="7"/>
  <c r="I25" i="8" s="1"/>
  <c r="J25" i="8" s="1"/>
  <c r="L24" i="7"/>
  <c r="L23" i="7"/>
  <c r="L22" i="7"/>
  <c r="L21" i="7"/>
  <c r="I21" i="8" s="1"/>
  <c r="J21" i="8" s="1"/>
  <c r="L20" i="7"/>
  <c r="I20" i="8" s="1"/>
  <c r="J20" i="8" s="1"/>
  <c r="L19" i="7"/>
  <c r="I19" i="8" s="1"/>
  <c r="J19" i="8" s="1"/>
  <c r="L18" i="7"/>
  <c r="I18" i="8" s="1"/>
  <c r="J18" i="8" s="1"/>
  <c r="L16" i="7"/>
  <c r="I16" i="8" s="1"/>
  <c r="J16" i="8" s="1"/>
  <c r="L15" i="7"/>
  <c r="L14" i="7"/>
  <c r="I14" i="8" s="1"/>
  <c r="J14" i="8" s="1"/>
  <c r="L13" i="7"/>
  <c r="L12" i="7"/>
  <c r="I12" i="8" s="1"/>
  <c r="J12" i="8" s="1"/>
  <c r="L11" i="7"/>
  <c r="I11" i="8" s="1"/>
  <c r="J11" i="8" s="1"/>
  <c r="L10" i="7"/>
  <c r="I10" i="8" s="1"/>
  <c r="J10" i="8" s="1"/>
  <c r="L9" i="7"/>
  <c r="I9" i="8" s="1"/>
  <c r="J9" i="8" s="1"/>
  <c r="L8" i="7"/>
  <c r="I8" i="8" s="1"/>
  <c r="J8" i="8" s="1"/>
  <c r="L7" i="7"/>
  <c r="P376" i="7"/>
  <c r="P375" i="7"/>
  <c r="P374" i="7"/>
  <c r="L374" i="8" s="1"/>
  <c r="M374" i="8" s="1"/>
  <c r="P373" i="7"/>
  <c r="L373" i="8" s="1"/>
  <c r="M373" i="8" s="1"/>
  <c r="P372" i="7"/>
  <c r="L372" i="8" s="1"/>
  <c r="M372" i="8" s="1"/>
  <c r="P371" i="7"/>
  <c r="L371" i="8" s="1"/>
  <c r="M371" i="8" s="1"/>
  <c r="P370" i="7"/>
  <c r="L370" i="8" s="1"/>
  <c r="M370" i="8" s="1"/>
  <c r="P369" i="7"/>
  <c r="P368" i="7"/>
  <c r="L368" i="8" s="1"/>
  <c r="M368" i="8" s="1"/>
  <c r="P367" i="7"/>
  <c r="P366" i="7"/>
  <c r="L366" i="8" s="1"/>
  <c r="M366" i="8" s="1"/>
  <c r="P365" i="7"/>
  <c r="L365" i="8" s="1"/>
  <c r="M365" i="8" s="1"/>
  <c r="P363" i="7"/>
  <c r="L363" i="8" s="1"/>
  <c r="M363" i="8" s="1"/>
  <c r="P362" i="7"/>
  <c r="L362" i="8" s="1"/>
  <c r="M362" i="8" s="1"/>
  <c r="P361" i="7"/>
  <c r="L361" i="8" s="1"/>
  <c r="M361" i="8" s="1"/>
  <c r="P360" i="7"/>
  <c r="P359" i="7"/>
  <c r="P358" i="7"/>
  <c r="P357" i="7"/>
  <c r="L357" i="8" s="1"/>
  <c r="M357" i="8" s="1"/>
  <c r="P356" i="7"/>
  <c r="P355" i="7"/>
  <c r="L355" i="8" s="1"/>
  <c r="M355" i="8" s="1"/>
  <c r="P354" i="7"/>
  <c r="L354" i="8" s="1"/>
  <c r="M354" i="8" s="1"/>
  <c r="P353" i="7"/>
  <c r="L353" i="8" s="1"/>
  <c r="M353" i="8" s="1"/>
  <c r="P351" i="7"/>
  <c r="P350" i="7"/>
  <c r="P349" i="7"/>
  <c r="P348" i="7"/>
  <c r="L348" i="8" s="1"/>
  <c r="M348" i="8" s="1"/>
  <c r="P347" i="7"/>
  <c r="L347" i="8" s="1"/>
  <c r="M347" i="8" s="1"/>
  <c r="P346" i="7"/>
  <c r="L346" i="8" s="1"/>
  <c r="M346" i="8" s="1"/>
  <c r="P345" i="7"/>
  <c r="L345" i="8" s="1"/>
  <c r="M345" i="8" s="1"/>
  <c r="P344" i="7"/>
  <c r="L344" i="8" s="1"/>
  <c r="M344" i="8" s="1"/>
  <c r="P343" i="7"/>
  <c r="P342" i="7"/>
  <c r="L342" i="8" s="1"/>
  <c r="M342" i="8" s="1"/>
  <c r="P341" i="7"/>
  <c r="P339" i="7"/>
  <c r="L339" i="8" s="1"/>
  <c r="M339" i="8" s="1"/>
  <c r="P338" i="7"/>
  <c r="L338" i="8" s="1"/>
  <c r="M338" i="8" s="1"/>
  <c r="P337" i="7"/>
  <c r="L337" i="8" s="1"/>
  <c r="M337" i="8" s="1"/>
  <c r="P336" i="7"/>
  <c r="L336" i="8" s="1"/>
  <c r="M336" i="8" s="1"/>
  <c r="P335" i="7"/>
  <c r="L335" i="8" s="1"/>
  <c r="M335" i="8" s="1"/>
  <c r="P334" i="7"/>
  <c r="P333" i="7"/>
  <c r="P332" i="7"/>
  <c r="P331" i="7"/>
  <c r="L331" i="8" s="1"/>
  <c r="M331" i="8" s="1"/>
  <c r="P330" i="7"/>
  <c r="P329" i="7"/>
  <c r="L329" i="8" s="1"/>
  <c r="M329" i="8" s="1"/>
  <c r="P327" i="7"/>
  <c r="L327" i="8" s="1"/>
  <c r="M327" i="8" s="1"/>
  <c r="P326" i="7"/>
  <c r="L326" i="8" s="1"/>
  <c r="M326" i="8" s="1"/>
  <c r="P325" i="7"/>
  <c r="P324" i="7"/>
  <c r="L324" i="8" s="1"/>
  <c r="M324" i="8" s="1"/>
  <c r="P323" i="7"/>
  <c r="P322" i="7"/>
  <c r="L322" i="8" s="1"/>
  <c r="M322" i="8" s="1"/>
  <c r="P321" i="7"/>
  <c r="L321" i="8" s="1"/>
  <c r="M321" i="8" s="1"/>
  <c r="P320" i="7"/>
  <c r="L320" i="8" s="1"/>
  <c r="M320" i="8" s="1"/>
  <c r="P319" i="7"/>
  <c r="L319" i="8" s="1"/>
  <c r="M319" i="8" s="1"/>
  <c r="P318" i="7"/>
  <c r="L318" i="8" s="1"/>
  <c r="M318" i="8" s="1"/>
  <c r="P317" i="7"/>
  <c r="P316" i="7"/>
  <c r="L316" i="8" s="1"/>
  <c r="M316" i="8" s="1"/>
  <c r="P315" i="7"/>
  <c r="P314" i="7"/>
  <c r="L314" i="8" s="1"/>
  <c r="M314" i="8" s="1"/>
  <c r="P313" i="7"/>
  <c r="L313" i="8" s="1"/>
  <c r="M313" i="8" s="1"/>
  <c r="P311" i="7"/>
  <c r="L311" i="8" s="1"/>
  <c r="M311" i="8" s="1"/>
  <c r="P310" i="7"/>
  <c r="L310" i="8" s="1"/>
  <c r="M310" i="8" s="1"/>
  <c r="P309" i="7"/>
  <c r="L309" i="8" s="1"/>
  <c r="M309" i="8" s="1"/>
  <c r="P308" i="7"/>
  <c r="P307" i="7"/>
  <c r="L307" i="8" s="1"/>
  <c r="M307" i="8" s="1"/>
  <c r="P306" i="7"/>
  <c r="P305" i="7"/>
  <c r="L305" i="8" s="1"/>
  <c r="M305" i="8" s="1"/>
  <c r="P304" i="7"/>
  <c r="L304" i="8" s="1"/>
  <c r="M304" i="8" s="1"/>
  <c r="P303" i="7"/>
  <c r="L303" i="8" s="1"/>
  <c r="M303" i="8" s="1"/>
  <c r="P302" i="7"/>
  <c r="L302" i="8" s="1"/>
  <c r="M302" i="8" s="1"/>
  <c r="P301" i="7"/>
  <c r="L301" i="8" s="1"/>
  <c r="M301" i="8" s="1"/>
  <c r="P300" i="7"/>
  <c r="P299" i="7"/>
  <c r="L299" i="8" s="1"/>
  <c r="M299" i="8" s="1"/>
  <c r="P298" i="7"/>
  <c r="P297" i="7"/>
  <c r="L297" i="8" s="1"/>
  <c r="M297" i="8" s="1"/>
  <c r="P296" i="7"/>
  <c r="P295" i="7"/>
  <c r="L295" i="8" s="1"/>
  <c r="M295" i="8" s="1"/>
  <c r="P294" i="7"/>
  <c r="L294" i="8" s="1"/>
  <c r="M294" i="8" s="1"/>
  <c r="P293" i="7"/>
  <c r="L293" i="8" s="1"/>
  <c r="M293" i="8" s="1"/>
  <c r="P292" i="7"/>
  <c r="P291" i="7"/>
  <c r="L291" i="8" s="1"/>
  <c r="M291" i="8" s="1"/>
  <c r="P290" i="7"/>
  <c r="P289" i="7"/>
  <c r="L289" i="8" s="1"/>
  <c r="M289" i="8" s="1"/>
  <c r="P288" i="7"/>
  <c r="L288" i="8" s="1"/>
  <c r="M288" i="8" s="1"/>
  <c r="P286" i="7"/>
  <c r="L286" i="8" s="1"/>
  <c r="M286" i="8" s="1"/>
  <c r="P285" i="7"/>
  <c r="L285" i="8" s="1"/>
  <c r="M285" i="8" s="1"/>
  <c r="P284" i="7"/>
  <c r="L284" i="8" s="1"/>
  <c r="M284" i="8" s="1"/>
  <c r="P283" i="7"/>
  <c r="P282" i="7"/>
  <c r="P281" i="7"/>
  <c r="P280" i="7"/>
  <c r="L280" i="8" s="1"/>
  <c r="M280" i="8" s="1"/>
  <c r="P279" i="7"/>
  <c r="L279" i="8" s="1"/>
  <c r="M279" i="8" s="1"/>
  <c r="P278" i="7"/>
  <c r="L278" i="8" s="1"/>
  <c r="M278" i="8" s="1"/>
  <c r="P277" i="7"/>
  <c r="L277" i="8" s="1"/>
  <c r="M277" i="8" s="1"/>
  <c r="P276" i="7"/>
  <c r="L276" i="8" s="1"/>
  <c r="M276" i="8" s="1"/>
  <c r="P275" i="7"/>
  <c r="P274" i="7"/>
  <c r="L274" i="8" s="1"/>
  <c r="M274" i="8" s="1"/>
  <c r="P273" i="7"/>
  <c r="P272" i="7"/>
  <c r="L272" i="8" s="1"/>
  <c r="M272" i="8" s="1"/>
  <c r="P271" i="7"/>
  <c r="L271" i="8" s="1"/>
  <c r="M271" i="8" s="1"/>
  <c r="P270" i="7"/>
  <c r="L270" i="8" s="1"/>
  <c r="M270" i="8" s="1"/>
  <c r="P268" i="7"/>
  <c r="L268" i="8" s="1"/>
  <c r="M268" i="8" s="1"/>
  <c r="P267" i="7"/>
  <c r="L267" i="8" s="1"/>
  <c r="M267" i="8" s="1"/>
  <c r="P266" i="7"/>
  <c r="P265" i="7"/>
  <c r="L265" i="8" s="1"/>
  <c r="M265" i="8" s="1"/>
  <c r="P264" i="7"/>
  <c r="P263" i="7"/>
  <c r="L263" i="8" s="1"/>
  <c r="M263" i="8" s="1"/>
  <c r="P262" i="7"/>
  <c r="L262" i="8" s="1"/>
  <c r="M262" i="8" s="1"/>
  <c r="P260" i="7"/>
  <c r="L260" i="8" s="1"/>
  <c r="M260" i="8" s="1"/>
  <c r="P259" i="7"/>
  <c r="L259" i="8" s="1"/>
  <c r="M259" i="8" s="1"/>
  <c r="P258" i="7"/>
  <c r="L258" i="8" s="1"/>
  <c r="M258" i="8" s="1"/>
  <c r="P257" i="7"/>
  <c r="P256" i="7"/>
  <c r="P255" i="7"/>
  <c r="P254" i="7"/>
  <c r="L254" i="8" s="1"/>
  <c r="M254" i="8" s="1"/>
  <c r="P253" i="7"/>
  <c r="L253" i="8" s="1"/>
  <c r="M253" i="8" s="1"/>
  <c r="P252" i="7"/>
  <c r="L252" i="8" s="1"/>
  <c r="M252" i="8" s="1"/>
  <c r="P251" i="7"/>
  <c r="L251" i="8" s="1"/>
  <c r="M251" i="8" s="1"/>
  <c r="P250" i="7"/>
  <c r="L250" i="8" s="1"/>
  <c r="M250" i="8" s="1"/>
  <c r="P249" i="7"/>
  <c r="P248" i="7"/>
  <c r="L248" i="8" s="1"/>
  <c r="M248" i="8" s="1"/>
  <c r="P247" i="7"/>
  <c r="P246" i="7"/>
  <c r="L246" i="8" s="1"/>
  <c r="M246" i="8" s="1"/>
  <c r="P244" i="7"/>
  <c r="L244" i="8" s="1"/>
  <c r="M244" i="8" s="1"/>
  <c r="P243" i="7"/>
  <c r="L243" i="8" s="1"/>
  <c r="M243" i="8" s="1"/>
  <c r="P242" i="7"/>
  <c r="L242" i="8" s="1"/>
  <c r="M242" i="8" s="1"/>
  <c r="P241" i="7"/>
  <c r="L241" i="8" s="1"/>
  <c r="M241" i="8" s="1"/>
  <c r="P240" i="7"/>
  <c r="P239" i="7"/>
  <c r="L239" i="8" s="1"/>
  <c r="M239" i="8" s="1"/>
  <c r="P238" i="7"/>
  <c r="P237" i="7"/>
  <c r="L237" i="8" s="1"/>
  <c r="M237" i="8" s="1"/>
  <c r="P235" i="7"/>
  <c r="L235" i="8" s="1"/>
  <c r="M235" i="8" s="1"/>
  <c r="P234" i="7"/>
  <c r="L234" i="8" s="1"/>
  <c r="M234" i="8" s="1"/>
  <c r="P233" i="7"/>
  <c r="L233" i="8" s="1"/>
  <c r="M233" i="8" s="1"/>
  <c r="P232" i="7"/>
  <c r="L232" i="8" s="1"/>
  <c r="M232" i="8" s="1"/>
  <c r="P231" i="7"/>
  <c r="P230" i="7"/>
  <c r="L230" i="8" s="1"/>
  <c r="M230" i="8" s="1"/>
  <c r="P229" i="7"/>
  <c r="P228" i="7"/>
  <c r="P227" i="7"/>
  <c r="L227" i="8" s="1"/>
  <c r="M227" i="8" s="1"/>
  <c r="P225" i="7"/>
  <c r="L225" i="8" s="1"/>
  <c r="M225" i="8" s="1"/>
  <c r="P224" i="7"/>
  <c r="L224" i="8" s="1"/>
  <c r="M224" i="8" s="1"/>
  <c r="P223" i="7"/>
  <c r="L223" i="8" s="1"/>
  <c r="M223" i="8" s="1"/>
  <c r="P222" i="7"/>
  <c r="P221" i="7"/>
  <c r="L221" i="8" s="1"/>
  <c r="M221" i="8" s="1"/>
  <c r="P220" i="7"/>
  <c r="P219" i="7"/>
  <c r="L219" i="8" s="1"/>
  <c r="M219" i="8" s="1"/>
  <c r="P218" i="7"/>
  <c r="L218" i="8" s="1"/>
  <c r="M218" i="8" s="1"/>
  <c r="P217" i="7"/>
  <c r="L217" i="8" s="1"/>
  <c r="M217" i="8" s="1"/>
  <c r="P216" i="7"/>
  <c r="L216" i="8" s="1"/>
  <c r="M216" i="8" s="1"/>
  <c r="P215" i="7"/>
  <c r="L215" i="8" s="1"/>
  <c r="M215" i="8" s="1"/>
  <c r="P214" i="7"/>
  <c r="P213" i="7"/>
  <c r="L213" i="8" s="1"/>
  <c r="M213" i="8" s="1"/>
  <c r="P211" i="7"/>
  <c r="P210" i="7"/>
  <c r="L210" i="8" s="1"/>
  <c r="M210" i="8" s="1"/>
  <c r="P209" i="7"/>
  <c r="L209" i="8" s="1"/>
  <c r="M209" i="8" s="1"/>
  <c r="P208" i="7"/>
  <c r="L208" i="8" s="1"/>
  <c r="M208" i="8" s="1"/>
  <c r="P207" i="7"/>
  <c r="L207" i="8" s="1"/>
  <c r="M207" i="8" s="1"/>
  <c r="P206" i="7"/>
  <c r="L206" i="8" s="1"/>
  <c r="M206" i="8" s="1"/>
  <c r="P205" i="7"/>
  <c r="P204" i="7"/>
  <c r="L204" i="8" s="1"/>
  <c r="M204" i="8" s="1"/>
  <c r="P203" i="7"/>
  <c r="P202" i="7"/>
  <c r="L202" i="8" s="1"/>
  <c r="M202" i="8" s="1"/>
  <c r="P201" i="7"/>
  <c r="L201" i="8" s="1"/>
  <c r="M201" i="8" s="1"/>
  <c r="P200" i="7"/>
  <c r="L200" i="8" s="1"/>
  <c r="M200" i="8" s="1"/>
  <c r="P198" i="7"/>
  <c r="L198" i="8" s="1"/>
  <c r="M198" i="8" s="1"/>
  <c r="P197" i="7"/>
  <c r="L197" i="8" s="1"/>
  <c r="M197" i="8" s="1"/>
  <c r="P196" i="7"/>
  <c r="P195" i="7"/>
  <c r="P194" i="7"/>
  <c r="P193" i="7"/>
  <c r="L193" i="8" s="1"/>
  <c r="M193" i="8" s="1"/>
  <c r="P192" i="7"/>
  <c r="L192" i="8" s="1"/>
  <c r="M192" i="8" s="1"/>
  <c r="P191" i="7"/>
  <c r="L191" i="8" s="1"/>
  <c r="M191" i="8" s="1"/>
  <c r="P190" i="7"/>
  <c r="L190" i="8" s="1"/>
  <c r="M190" i="8" s="1"/>
  <c r="P189" i="7"/>
  <c r="L189" i="8" s="1"/>
  <c r="M189" i="8" s="1"/>
  <c r="P188" i="7"/>
  <c r="P187" i="7"/>
  <c r="L187" i="8" s="1"/>
  <c r="M187" i="8" s="1"/>
  <c r="P186" i="7"/>
  <c r="P184" i="7"/>
  <c r="L184" i="8" s="1"/>
  <c r="M184" i="8" s="1"/>
  <c r="P183" i="7"/>
  <c r="L183" i="8" s="1"/>
  <c r="M183" i="8" s="1"/>
  <c r="P182" i="7"/>
  <c r="L182" i="8" s="1"/>
  <c r="M182" i="8" s="1"/>
  <c r="P181" i="7"/>
  <c r="L181" i="8" s="1"/>
  <c r="M181" i="8" s="1"/>
  <c r="P180" i="7"/>
  <c r="L180" i="8" s="1"/>
  <c r="M180" i="8" s="1"/>
  <c r="P179" i="7"/>
  <c r="P178" i="7"/>
  <c r="L178" i="8" s="1"/>
  <c r="M178" i="8" s="1"/>
  <c r="P177" i="7"/>
  <c r="P176" i="7"/>
  <c r="L176" i="8" s="1"/>
  <c r="M176" i="8" s="1"/>
  <c r="P175" i="7"/>
  <c r="P174" i="7"/>
  <c r="L174" i="8" s="1"/>
  <c r="M174" i="8" s="1"/>
  <c r="P172" i="7"/>
  <c r="L172" i="8" s="1"/>
  <c r="M172" i="8" s="1"/>
  <c r="P171" i="7"/>
  <c r="L171" i="8" s="1"/>
  <c r="M171" i="8" s="1"/>
  <c r="P170" i="7"/>
  <c r="P169" i="7"/>
  <c r="P168" i="7"/>
  <c r="P167" i="7"/>
  <c r="L167" i="8" s="1"/>
  <c r="M167" i="8" s="1"/>
  <c r="P166" i="7"/>
  <c r="L166" i="8" s="1"/>
  <c r="M166" i="8" s="1"/>
  <c r="P165" i="7"/>
  <c r="L165" i="8" s="1"/>
  <c r="M165" i="8" s="1"/>
  <c r="P164" i="7"/>
  <c r="L164" i="8" s="1"/>
  <c r="M164" i="8" s="1"/>
  <c r="P163" i="7"/>
  <c r="L163" i="8" s="1"/>
  <c r="M163" i="8" s="1"/>
  <c r="P162" i="7"/>
  <c r="P161" i="7"/>
  <c r="L161" i="8" s="1"/>
  <c r="M161" i="8" s="1"/>
  <c r="P160" i="7"/>
  <c r="P158" i="7"/>
  <c r="L158" i="8" s="1"/>
  <c r="M158" i="8" s="1"/>
  <c r="P157" i="7"/>
  <c r="P156" i="7"/>
  <c r="L156" i="8" s="1"/>
  <c r="M156" i="8" s="1"/>
  <c r="P155" i="7"/>
  <c r="L155" i="8" s="1"/>
  <c r="M155" i="8" s="1"/>
  <c r="P154" i="7"/>
  <c r="L154" i="8" s="1"/>
  <c r="M154" i="8" s="1"/>
  <c r="P153" i="7"/>
  <c r="P152" i="7"/>
  <c r="L152" i="8" s="1"/>
  <c r="M152" i="8" s="1"/>
  <c r="P151" i="7"/>
  <c r="P150" i="7"/>
  <c r="L150" i="8" s="1"/>
  <c r="M150" i="8" s="1"/>
  <c r="P149" i="7"/>
  <c r="L149" i="8" s="1"/>
  <c r="M149" i="8" s="1"/>
  <c r="P148" i="7"/>
  <c r="L148" i="8" s="1"/>
  <c r="M148" i="8" s="1"/>
  <c r="P147" i="7"/>
  <c r="L147" i="8" s="1"/>
  <c r="M147" i="8" s="1"/>
  <c r="P145" i="7"/>
  <c r="L145" i="8" s="1"/>
  <c r="M145" i="8" s="1"/>
  <c r="P144" i="7"/>
  <c r="P143" i="7"/>
  <c r="L143" i="8" s="1"/>
  <c r="M143" i="8" s="1"/>
  <c r="P142" i="7"/>
  <c r="P141" i="7"/>
  <c r="L141" i="8" s="1"/>
  <c r="M141" i="8" s="1"/>
  <c r="P140" i="7"/>
  <c r="L140" i="8" s="1"/>
  <c r="M140" i="8" s="1"/>
  <c r="P138" i="7"/>
  <c r="L138" i="8" s="1"/>
  <c r="M138" i="8" s="1"/>
  <c r="P137" i="7"/>
  <c r="L137" i="8" s="1"/>
  <c r="M137" i="8" s="1"/>
  <c r="P136" i="7"/>
  <c r="L136" i="8" s="1"/>
  <c r="M136" i="8" s="1"/>
  <c r="P135" i="7"/>
  <c r="P134" i="7"/>
  <c r="P133" i="7"/>
  <c r="P132" i="7"/>
  <c r="L132" i="8" s="1"/>
  <c r="M132" i="8" s="1"/>
  <c r="P131" i="7"/>
  <c r="L131" i="8" s="1"/>
  <c r="M131" i="8" s="1"/>
  <c r="P130" i="7"/>
  <c r="L130" i="8" s="1"/>
  <c r="M130" i="8" s="1"/>
  <c r="P128" i="7"/>
  <c r="L128" i="8" s="1"/>
  <c r="M128" i="8" s="1"/>
  <c r="P127" i="7"/>
  <c r="L127" i="8" s="1"/>
  <c r="M127" i="8" s="1"/>
  <c r="P126" i="7"/>
  <c r="P125" i="7"/>
  <c r="L125" i="8" s="1"/>
  <c r="M125" i="8" s="1"/>
  <c r="P124" i="7"/>
  <c r="P123" i="7"/>
  <c r="L123" i="8" s="1"/>
  <c r="M123" i="8" s="1"/>
  <c r="P122" i="7"/>
  <c r="L122" i="8" s="1"/>
  <c r="M122" i="8" s="1"/>
  <c r="P120" i="7"/>
  <c r="L120" i="8" s="1"/>
  <c r="M120" i="8" s="1"/>
  <c r="P119" i="7"/>
  <c r="L119" i="8" s="1"/>
  <c r="M119" i="8" s="1"/>
  <c r="P118" i="7"/>
  <c r="L118" i="8" s="1"/>
  <c r="M118" i="8" s="1"/>
  <c r="P117" i="7"/>
  <c r="P116" i="7"/>
  <c r="P115" i="7"/>
  <c r="P114" i="7"/>
  <c r="L114" i="8" s="1"/>
  <c r="M114" i="8" s="1"/>
  <c r="P113" i="7"/>
  <c r="L113" i="8" s="1"/>
  <c r="M113" i="8" s="1"/>
  <c r="P112" i="7"/>
  <c r="L112" i="8" s="1"/>
  <c r="M112" i="8" s="1"/>
  <c r="P111" i="7"/>
  <c r="L111" i="8" s="1"/>
  <c r="M111" i="8" s="1"/>
  <c r="P110" i="7"/>
  <c r="L110" i="8" s="1"/>
  <c r="M110" i="8" s="1"/>
  <c r="P109" i="7"/>
  <c r="P108" i="7"/>
  <c r="P107" i="7"/>
  <c r="P106" i="7"/>
  <c r="L106" i="8" s="1"/>
  <c r="M106" i="8" s="1"/>
  <c r="P104" i="7"/>
  <c r="P103" i="7"/>
  <c r="L103" i="8" s="1"/>
  <c r="M103" i="8" s="1"/>
  <c r="P102" i="7"/>
  <c r="L102" i="8" s="1"/>
  <c r="M102" i="8" s="1"/>
  <c r="P101" i="7"/>
  <c r="L101" i="8" s="1"/>
  <c r="M101" i="8" s="1"/>
  <c r="P100" i="7"/>
  <c r="P99" i="7"/>
  <c r="P98" i="7"/>
  <c r="P97" i="7"/>
  <c r="L97" i="8" s="1"/>
  <c r="M97" i="8" s="1"/>
  <c r="P96" i="7"/>
  <c r="L96" i="8" s="1"/>
  <c r="M96" i="8" s="1"/>
  <c r="P95" i="7"/>
  <c r="L95" i="8" s="1"/>
  <c r="M95" i="8" s="1"/>
  <c r="P94" i="7"/>
  <c r="L94" i="8" s="1"/>
  <c r="M94" i="8" s="1"/>
  <c r="P93" i="7"/>
  <c r="L93" i="8" s="1"/>
  <c r="M93" i="8" s="1"/>
  <c r="P92" i="7"/>
  <c r="P90" i="7"/>
  <c r="P89" i="7"/>
  <c r="P88" i="7"/>
  <c r="L88" i="8" s="1"/>
  <c r="M88" i="8" s="1"/>
  <c r="P87" i="7"/>
  <c r="L87" i="8" s="1"/>
  <c r="M87" i="8" s="1"/>
  <c r="P86" i="7"/>
  <c r="L86" i="8" s="1"/>
  <c r="M86" i="8" s="1"/>
  <c r="P85" i="7"/>
  <c r="L85" i="8" s="1"/>
  <c r="M85" i="8" s="1"/>
  <c r="P84" i="7"/>
  <c r="L84" i="8" s="1"/>
  <c r="M84" i="8" s="1"/>
  <c r="P83" i="7"/>
  <c r="P82" i="7"/>
  <c r="L82" i="8" s="1"/>
  <c r="M82" i="8" s="1"/>
  <c r="P80" i="7"/>
  <c r="P79" i="7"/>
  <c r="L79" i="8" s="1"/>
  <c r="M79" i="8" s="1"/>
  <c r="P78" i="7"/>
  <c r="L78" i="8" s="1"/>
  <c r="M78" i="8" s="1"/>
  <c r="P77" i="7"/>
  <c r="L77" i="8" s="1"/>
  <c r="M77" i="8" s="1"/>
  <c r="P76" i="7"/>
  <c r="L76" i="8" s="1"/>
  <c r="M76" i="8" s="1"/>
  <c r="P75" i="7"/>
  <c r="L75" i="8" s="1"/>
  <c r="M75" i="8" s="1"/>
  <c r="P74" i="7"/>
  <c r="P73" i="7"/>
  <c r="P71" i="7"/>
  <c r="P70" i="7"/>
  <c r="L70" i="8" s="1"/>
  <c r="M70" i="8" s="1"/>
  <c r="P69" i="7"/>
  <c r="P68" i="7"/>
  <c r="L68" i="8" s="1"/>
  <c r="M68" i="8" s="1"/>
  <c r="P67" i="7"/>
  <c r="L67" i="8" s="1"/>
  <c r="M67" i="8" s="1"/>
  <c r="P65" i="7"/>
  <c r="L65" i="8" s="1"/>
  <c r="M65" i="8" s="1"/>
  <c r="P64" i="7"/>
  <c r="P63" i="7"/>
  <c r="L63" i="8" s="1"/>
  <c r="M63" i="8" s="1"/>
  <c r="P62" i="7"/>
  <c r="P61" i="7"/>
  <c r="L61" i="8" s="1"/>
  <c r="M61" i="8" s="1"/>
  <c r="P60" i="7"/>
  <c r="L60" i="8" s="1"/>
  <c r="M60" i="8" s="1"/>
  <c r="P59" i="7"/>
  <c r="L59" i="8" s="1"/>
  <c r="M59" i="8" s="1"/>
  <c r="P58" i="7"/>
  <c r="L58" i="8" s="1"/>
  <c r="M58" i="8" s="1"/>
  <c r="P57" i="7"/>
  <c r="L57" i="8" s="1"/>
  <c r="M57" i="8" s="1"/>
  <c r="P56" i="7"/>
  <c r="P55" i="7"/>
  <c r="L55" i="8" s="1"/>
  <c r="M55" i="8" s="1"/>
  <c r="P54" i="7"/>
  <c r="P53" i="7"/>
  <c r="L53" i="8" s="1"/>
  <c r="M53" i="8" s="1"/>
  <c r="P51" i="7"/>
  <c r="L51" i="8" s="1"/>
  <c r="M51" i="8" s="1"/>
  <c r="P50" i="7"/>
  <c r="L50" i="8" s="1"/>
  <c r="M50" i="8" s="1"/>
  <c r="P49" i="7"/>
  <c r="L49" i="8" s="1"/>
  <c r="M49" i="8" s="1"/>
  <c r="P48" i="7"/>
  <c r="L48" i="8" s="1"/>
  <c r="M48" i="8" s="1"/>
  <c r="P47" i="7"/>
  <c r="D376" i="7"/>
  <c r="D375" i="7"/>
  <c r="D374" i="7"/>
  <c r="D373" i="7"/>
  <c r="D372" i="7"/>
  <c r="D371" i="7"/>
  <c r="D370" i="7"/>
  <c r="D369" i="7"/>
  <c r="D368" i="7"/>
  <c r="D367" i="7"/>
  <c r="D366" i="7"/>
  <c r="D365" i="7"/>
  <c r="D363" i="7"/>
  <c r="D362" i="7"/>
  <c r="D361" i="7"/>
  <c r="D360" i="7"/>
  <c r="C360" i="8" s="1"/>
  <c r="D360" i="8" s="1"/>
  <c r="D359" i="7"/>
  <c r="D358" i="7"/>
  <c r="AS358" i="7" s="1"/>
  <c r="AV358" i="7" s="1"/>
  <c r="D357" i="7"/>
  <c r="D356" i="7"/>
  <c r="D355" i="7"/>
  <c r="D354" i="7"/>
  <c r="D353" i="7"/>
  <c r="D351" i="7"/>
  <c r="D350" i="7"/>
  <c r="D349" i="7"/>
  <c r="D348" i="7"/>
  <c r="D347" i="7"/>
  <c r="D346" i="7"/>
  <c r="D345" i="7"/>
  <c r="D344" i="7"/>
  <c r="D343" i="7"/>
  <c r="D342" i="7"/>
  <c r="D341" i="7"/>
  <c r="D339" i="7"/>
  <c r="D338" i="7"/>
  <c r="D337" i="7"/>
  <c r="D336" i="7"/>
  <c r="D335" i="7"/>
  <c r="D334" i="7"/>
  <c r="D333" i="7"/>
  <c r="D332" i="7"/>
  <c r="D331" i="7"/>
  <c r="D330" i="7"/>
  <c r="D329" i="7"/>
  <c r="D327" i="7"/>
  <c r="D326" i="7"/>
  <c r="D325" i="7"/>
  <c r="C325" i="8" s="1"/>
  <c r="D325" i="8" s="1"/>
  <c r="D324" i="7"/>
  <c r="D323" i="7"/>
  <c r="D322" i="7"/>
  <c r="D321" i="7"/>
  <c r="D320" i="7"/>
  <c r="D319" i="7"/>
  <c r="D318" i="7"/>
  <c r="D317" i="7"/>
  <c r="C317" i="8" s="1"/>
  <c r="D317" i="8" s="1"/>
  <c r="D316" i="7"/>
  <c r="D315" i="7"/>
  <c r="D314" i="7"/>
  <c r="D313" i="7"/>
  <c r="D311" i="7"/>
  <c r="D310" i="7"/>
  <c r="D309" i="7"/>
  <c r="D308" i="7"/>
  <c r="D307" i="7"/>
  <c r="D306" i="7"/>
  <c r="D305" i="7"/>
  <c r="D304" i="7"/>
  <c r="D303" i="7"/>
  <c r="D302" i="7"/>
  <c r="D301" i="7"/>
  <c r="D300" i="7"/>
  <c r="C300" i="8" s="1"/>
  <c r="D300" i="8" s="1"/>
  <c r="D299" i="7"/>
  <c r="D298" i="7"/>
  <c r="C298" i="8" s="1"/>
  <c r="D298" i="8" s="1"/>
  <c r="D297" i="7"/>
  <c r="D296" i="7"/>
  <c r="D295" i="7"/>
  <c r="D294" i="7"/>
  <c r="D293" i="7"/>
  <c r="D292" i="7"/>
  <c r="D291" i="7"/>
  <c r="D290" i="7"/>
  <c r="D289" i="7"/>
  <c r="D288" i="7"/>
  <c r="C288" i="8" s="1"/>
  <c r="D288" i="8" s="1"/>
  <c r="D286" i="7"/>
  <c r="D285" i="7"/>
  <c r="D284" i="7"/>
  <c r="D283" i="7"/>
  <c r="D282" i="7"/>
  <c r="D281" i="7"/>
  <c r="D280" i="7"/>
  <c r="D279" i="7"/>
  <c r="D278" i="7"/>
  <c r="D277" i="7"/>
  <c r="D276" i="7"/>
  <c r="D275" i="7"/>
  <c r="D274" i="7"/>
  <c r="D273" i="7"/>
  <c r="AS273" i="7" s="1"/>
  <c r="AV273" i="7" s="1"/>
  <c r="D272" i="7"/>
  <c r="D271" i="7"/>
  <c r="D270" i="7"/>
  <c r="D268" i="7"/>
  <c r="D267" i="7"/>
  <c r="D266" i="7"/>
  <c r="D265" i="7"/>
  <c r="D264" i="7"/>
  <c r="D263" i="7"/>
  <c r="D262" i="7"/>
  <c r="AS262" i="7" s="1"/>
  <c r="AV262" i="7" s="1"/>
  <c r="D260" i="7"/>
  <c r="D259" i="7"/>
  <c r="D258" i="7"/>
  <c r="D257" i="7"/>
  <c r="AS257" i="7" s="1"/>
  <c r="AV257" i="7" s="1"/>
  <c r="D256" i="7"/>
  <c r="D255" i="7"/>
  <c r="D254" i="7"/>
  <c r="D253" i="7"/>
  <c r="D252" i="7"/>
  <c r="D251" i="7"/>
  <c r="D250" i="7"/>
  <c r="D249" i="7"/>
  <c r="D248" i="7"/>
  <c r="D247" i="7"/>
  <c r="D246" i="7"/>
  <c r="D244" i="7"/>
  <c r="D243" i="7"/>
  <c r="D242" i="7"/>
  <c r="D241" i="7"/>
  <c r="D240" i="7"/>
  <c r="D239" i="7"/>
  <c r="D238" i="7"/>
  <c r="AS238" i="7" s="1"/>
  <c r="AV238" i="7" s="1"/>
  <c r="D237" i="7"/>
  <c r="D235" i="7"/>
  <c r="C235" i="8" s="1"/>
  <c r="D235" i="8" s="1"/>
  <c r="D234" i="7"/>
  <c r="D233" i="7"/>
  <c r="D232" i="7"/>
  <c r="D231" i="7"/>
  <c r="D230" i="7"/>
  <c r="D229" i="7"/>
  <c r="D228" i="7"/>
  <c r="D227" i="7"/>
  <c r="D225" i="7"/>
  <c r="D224" i="7"/>
  <c r="D223" i="7"/>
  <c r="D222" i="7"/>
  <c r="C222" i="8" s="1"/>
  <c r="D222" i="8" s="1"/>
  <c r="D221" i="7"/>
  <c r="D220" i="7"/>
  <c r="D219" i="7"/>
  <c r="D218" i="7"/>
  <c r="D217" i="7"/>
  <c r="D216" i="7"/>
  <c r="D215" i="7"/>
  <c r="D214" i="7"/>
  <c r="C214" i="8" s="1"/>
  <c r="D214" i="8" s="1"/>
  <c r="D213" i="7"/>
  <c r="D211" i="7"/>
  <c r="AS211" i="7" s="1"/>
  <c r="AV211" i="7" s="1"/>
  <c r="D210" i="7"/>
  <c r="D209" i="7"/>
  <c r="D208" i="7"/>
  <c r="D207" i="7"/>
  <c r="D206" i="7"/>
  <c r="D205" i="7"/>
  <c r="D204" i="7"/>
  <c r="D203" i="7"/>
  <c r="D202" i="7"/>
  <c r="D201" i="7"/>
  <c r="D200" i="7"/>
  <c r="D198" i="7"/>
  <c r="D197" i="7"/>
  <c r="D196" i="7"/>
  <c r="D195" i="7"/>
  <c r="D194" i="7"/>
  <c r="D193" i="7"/>
  <c r="D192" i="7"/>
  <c r="D191" i="7"/>
  <c r="D190" i="7"/>
  <c r="D189" i="7"/>
  <c r="D188" i="7"/>
  <c r="D187" i="7"/>
  <c r="D186" i="7"/>
  <c r="D184" i="7"/>
  <c r="D183" i="7"/>
  <c r="D182" i="7"/>
  <c r="D181" i="7"/>
  <c r="D180" i="7"/>
  <c r="D179" i="7"/>
  <c r="C179" i="8" s="1"/>
  <c r="D179" i="8" s="1"/>
  <c r="D178" i="7"/>
  <c r="D177" i="7"/>
  <c r="D176" i="7"/>
  <c r="D175" i="7"/>
  <c r="C175" i="8" s="1"/>
  <c r="D175" i="8" s="1"/>
  <c r="D174" i="7"/>
  <c r="D172" i="7"/>
  <c r="D171" i="7"/>
  <c r="D170" i="7"/>
  <c r="D169" i="7"/>
  <c r="D168" i="7"/>
  <c r="D167" i="7"/>
  <c r="D166" i="7"/>
  <c r="D165" i="7"/>
  <c r="D164" i="7"/>
  <c r="D163" i="7"/>
  <c r="D162" i="7"/>
  <c r="C162" i="8" s="1"/>
  <c r="D162" i="8" s="1"/>
  <c r="D161" i="7"/>
  <c r="D160" i="7"/>
  <c r="D158" i="7"/>
  <c r="D157" i="7"/>
  <c r="D156" i="7"/>
  <c r="D155" i="7"/>
  <c r="D154" i="7"/>
  <c r="D153" i="7"/>
  <c r="D152" i="7"/>
  <c r="D151" i="7"/>
  <c r="D150" i="7"/>
  <c r="D149" i="7"/>
  <c r="D148" i="7"/>
  <c r="D147" i="7"/>
  <c r="D145" i="7"/>
  <c r="D144" i="7"/>
  <c r="D143" i="7"/>
  <c r="D142" i="7"/>
  <c r="C142" i="8" s="1"/>
  <c r="D142" i="8" s="1"/>
  <c r="D141" i="7"/>
  <c r="D140" i="7"/>
  <c r="D138" i="7"/>
  <c r="D137" i="7"/>
  <c r="D136" i="7"/>
  <c r="D135" i="7"/>
  <c r="D134" i="7"/>
  <c r="D133" i="7"/>
  <c r="D132" i="7"/>
  <c r="D131" i="7"/>
  <c r="D130" i="7"/>
  <c r="D128" i="7"/>
  <c r="D127" i="7"/>
  <c r="D126" i="7"/>
  <c r="D125" i="7"/>
  <c r="D124" i="7"/>
  <c r="D123" i="7"/>
  <c r="D122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0" i="7"/>
  <c r="D89" i="7"/>
  <c r="D88" i="7"/>
  <c r="D87" i="7"/>
  <c r="D86" i="7"/>
  <c r="D85" i="7"/>
  <c r="D84" i="7"/>
  <c r="D83" i="7"/>
  <c r="D82" i="7"/>
  <c r="D80" i="7"/>
  <c r="D79" i="7"/>
  <c r="D78" i="7"/>
  <c r="D77" i="7"/>
  <c r="D76" i="7"/>
  <c r="D75" i="7"/>
  <c r="D74" i="7"/>
  <c r="D73" i="7"/>
  <c r="D71" i="7"/>
  <c r="D70" i="7"/>
  <c r="D69" i="7"/>
  <c r="D68" i="7"/>
  <c r="D67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1" i="7"/>
  <c r="D50" i="7"/>
  <c r="D49" i="7"/>
  <c r="D48" i="7"/>
  <c r="D47" i="7"/>
  <c r="D44" i="7"/>
  <c r="D43" i="7"/>
  <c r="D42" i="7"/>
  <c r="D41" i="7"/>
  <c r="D40" i="7"/>
  <c r="D39" i="7"/>
  <c r="AR39" i="7" s="1"/>
  <c r="D38" i="7"/>
  <c r="AR38" i="7" s="1"/>
  <c r="D37" i="7"/>
  <c r="D36" i="7"/>
  <c r="D35" i="7"/>
  <c r="D34" i="7"/>
  <c r="D32" i="7"/>
  <c r="D31" i="7"/>
  <c r="D30" i="7"/>
  <c r="D29" i="7"/>
  <c r="AR29" i="7" s="1"/>
  <c r="D28" i="7"/>
  <c r="D27" i="7"/>
  <c r="D26" i="7"/>
  <c r="D25" i="7"/>
  <c r="D24" i="7"/>
  <c r="D23" i="7"/>
  <c r="D22" i="7"/>
  <c r="D21" i="7"/>
  <c r="AR21" i="7" s="1"/>
  <c r="D20" i="7"/>
  <c r="D19" i="7"/>
  <c r="D18" i="7"/>
  <c r="D16" i="7"/>
  <c r="D15" i="7"/>
  <c r="D14" i="7"/>
  <c r="D13" i="7"/>
  <c r="AR13" i="7" s="1"/>
  <c r="D12" i="7"/>
  <c r="AR12" i="7" s="1"/>
  <c r="D11" i="7"/>
  <c r="D10" i="7"/>
  <c r="D9" i="7"/>
  <c r="D8" i="7"/>
  <c r="D7" i="7"/>
  <c r="R50" i="8"/>
  <c r="S50" i="8" s="1"/>
  <c r="U28" i="8"/>
  <c r="V28" i="8" s="1"/>
  <c r="O48" i="8"/>
  <c r="P48" i="8" s="1"/>
  <c r="O49" i="8"/>
  <c r="P49" i="8" s="1"/>
  <c r="O50" i="8"/>
  <c r="P50" i="8" s="1"/>
  <c r="O51" i="8"/>
  <c r="P51" i="8" s="1"/>
  <c r="O53" i="8"/>
  <c r="P53" i="8" s="1"/>
  <c r="O54" i="8"/>
  <c r="P54" i="8" s="1"/>
  <c r="O55" i="8"/>
  <c r="P55" i="8" s="1"/>
  <c r="O56" i="8"/>
  <c r="P56" i="8" s="1"/>
  <c r="O57" i="8"/>
  <c r="P57" i="8" s="1"/>
  <c r="O58" i="8"/>
  <c r="P58" i="8" s="1"/>
  <c r="O59" i="8"/>
  <c r="P59" i="8" s="1"/>
  <c r="O60" i="8"/>
  <c r="P60" i="8" s="1"/>
  <c r="O61" i="8"/>
  <c r="P61" i="8" s="1"/>
  <c r="O62" i="8"/>
  <c r="P62" i="8" s="1"/>
  <c r="O63" i="8"/>
  <c r="P63" i="8" s="1"/>
  <c r="O64" i="8"/>
  <c r="P64" i="8" s="1"/>
  <c r="O65" i="8"/>
  <c r="P65" i="8" s="1"/>
  <c r="O67" i="8"/>
  <c r="P67" i="8" s="1"/>
  <c r="O68" i="8"/>
  <c r="P68" i="8" s="1"/>
  <c r="O69" i="8"/>
  <c r="P69" i="8" s="1"/>
  <c r="O70" i="8"/>
  <c r="P70" i="8" s="1"/>
  <c r="O71" i="8"/>
  <c r="P71" i="8" s="1"/>
  <c r="O73" i="8"/>
  <c r="P73" i="8" s="1"/>
  <c r="O74" i="8"/>
  <c r="P74" i="8" s="1"/>
  <c r="O75" i="8"/>
  <c r="P75" i="8" s="1"/>
  <c r="O76" i="8"/>
  <c r="P76" i="8" s="1"/>
  <c r="O77" i="8"/>
  <c r="P77" i="8" s="1"/>
  <c r="O78" i="8"/>
  <c r="P78" i="8" s="1"/>
  <c r="O79" i="8"/>
  <c r="P79" i="8" s="1"/>
  <c r="O80" i="8"/>
  <c r="P80" i="8" s="1"/>
  <c r="O82" i="8"/>
  <c r="P82" i="8" s="1"/>
  <c r="O83" i="8"/>
  <c r="P83" i="8" s="1"/>
  <c r="O84" i="8"/>
  <c r="P84" i="8" s="1"/>
  <c r="O85" i="8"/>
  <c r="P85" i="8" s="1"/>
  <c r="O86" i="8"/>
  <c r="P86" i="8" s="1"/>
  <c r="O87" i="8"/>
  <c r="P87" i="8" s="1"/>
  <c r="O88" i="8"/>
  <c r="P88" i="8" s="1"/>
  <c r="O89" i="8"/>
  <c r="P89" i="8" s="1"/>
  <c r="O90" i="8"/>
  <c r="P90" i="8" s="1"/>
  <c r="O92" i="8"/>
  <c r="P92" i="8" s="1"/>
  <c r="O93" i="8"/>
  <c r="P93" i="8" s="1"/>
  <c r="O94" i="8"/>
  <c r="P94" i="8" s="1"/>
  <c r="O95" i="8"/>
  <c r="P95" i="8" s="1"/>
  <c r="O96" i="8"/>
  <c r="P96" i="8" s="1"/>
  <c r="O97" i="8"/>
  <c r="P97" i="8" s="1"/>
  <c r="O98" i="8"/>
  <c r="P98" i="8" s="1"/>
  <c r="O99" i="8"/>
  <c r="P99" i="8" s="1"/>
  <c r="O100" i="8"/>
  <c r="P100" i="8" s="1"/>
  <c r="O101" i="8"/>
  <c r="P101" i="8" s="1"/>
  <c r="O102" i="8"/>
  <c r="P102" i="8" s="1"/>
  <c r="O103" i="8"/>
  <c r="P103" i="8" s="1"/>
  <c r="O104" i="8"/>
  <c r="P104" i="8" s="1"/>
  <c r="O106" i="8"/>
  <c r="P106" i="8" s="1"/>
  <c r="O107" i="8"/>
  <c r="P107" i="8" s="1"/>
  <c r="O108" i="8"/>
  <c r="P108" i="8" s="1"/>
  <c r="O109" i="8"/>
  <c r="P109" i="8" s="1"/>
  <c r="O110" i="8"/>
  <c r="P110" i="8" s="1"/>
  <c r="O111" i="8"/>
  <c r="P111" i="8" s="1"/>
  <c r="O112" i="8"/>
  <c r="P112" i="8" s="1"/>
  <c r="O113" i="8"/>
  <c r="P113" i="8" s="1"/>
  <c r="O114" i="8"/>
  <c r="P114" i="8" s="1"/>
  <c r="O115" i="8"/>
  <c r="P115" i="8" s="1"/>
  <c r="O116" i="8"/>
  <c r="P116" i="8" s="1"/>
  <c r="O117" i="8"/>
  <c r="P117" i="8" s="1"/>
  <c r="O118" i="8"/>
  <c r="P118" i="8" s="1"/>
  <c r="O119" i="8"/>
  <c r="P119" i="8" s="1"/>
  <c r="O120" i="8"/>
  <c r="P120" i="8" s="1"/>
  <c r="O122" i="8"/>
  <c r="P122" i="8" s="1"/>
  <c r="O123" i="8"/>
  <c r="P123" i="8" s="1"/>
  <c r="O124" i="8"/>
  <c r="P124" i="8" s="1"/>
  <c r="O125" i="8"/>
  <c r="P125" i="8" s="1"/>
  <c r="O126" i="8"/>
  <c r="P126" i="8" s="1"/>
  <c r="O127" i="8"/>
  <c r="P127" i="8" s="1"/>
  <c r="O128" i="8"/>
  <c r="P128" i="8" s="1"/>
  <c r="O130" i="8"/>
  <c r="P130" i="8" s="1"/>
  <c r="O131" i="8"/>
  <c r="P131" i="8" s="1"/>
  <c r="O132" i="8"/>
  <c r="P132" i="8" s="1"/>
  <c r="O133" i="8"/>
  <c r="P133" i="8" s="1"/>
  <c r="O134" i="8"/>
  <c r="P134" i="8" s="1"/>
  <c r="O135" i="8"/>
  <c r="P135" i="8" s="1"/>
  <c r="O136" i="8"/>
  <c r="P136" i="8" s="1"/>
  <c r="O137" i="8"/>
  <c r="P137" i="8" s="1"/>
  <c r="O138" i="8"/>
  <c r="P138" i="8" s="1"/>
  <c r="O140" i="8"/>
  <c r="P140" i="8" s="1"/>
  <c r="O141" i="8"/>
  <c r="P141" i="8" s="1"/>
  <c r="O142" i="8"/>
  <c r="P142" i="8" s="1"/>
  <c r="O143" i="8"/>
  <c r="P143" i="8" s="1"/>
  <c r="O144" i="8"/>
  <c r="P144" i="8" s="1"/>
  <c r="O145" i="8"/>
  <c r="P145" i="8" s="1"/>
  <c r="O147" i="8"/>
  <c r="P147" i="8" s="1"/>
  <c r="O148" i="8"/>
  <c r="P148" i="8" s="1"/>
  <c r="O149" i="8"/>
  <c r="P149" i="8" s="1"/>
  <c r="O150" i="8"/>
  <c r="P150" i="8" s="1"/>
  <c r="O151" i="8"/>
  <c r="P151" i="8" s="1"/>
  <c r="O152" i="8"/>
  <c r="P152" i="8" s="1"/>
  <c r="O153" i="8"/>
  <c r="P153" i="8" s="1"/>
  <c r="O154" i="8"/>
  <c r="P154" i="8" s="1"/>
  <c r="O155" i="8"/>
  <c r="P155" i="8" s="1"/>
  <c r="O156" i="8"/>
  <c r="P156" i="8" s="1"/>
  <c r="O157" i="8"/>
  <c r="P157" i="8" s="1"/>
  <c r="O158" i="8"/>
  <c r="P158" i="8" s="1"/>
  <c r="O160" i="8"/>
  <c r="P160" i="8" s="1"/>
  <c r="O161" i="8"/>
  <c r="P161" i="8" s="1"/>
  <c r="O162" i="8"/>
  <c r="P162" i="8" s="1"/>
  <c r="O163" i="8"/>
  <c r="P163" i="8" s="1"/>
  <c r="O164" i="8"/>
  <c r="P164" i="8" s="1"/>
  <c r="O165" i="8"/>
  <c r="P165" i="8" s="1"/>
  <c r="O166" i="8"/>
  <c r="P166" i="8" s="1"/>
  <c r="O167" i="8"/>
  <c r="P167" i="8" s="1"/>
  <c r="O168" i="8"/>
  <c r="P168" i="8" s="1"/>
  <c r="O169" i="8"/>
  <c r="P169" i="8" s="1"/>
  <c r="O170" i="8"/>
  <c r="P170" i="8" s="1"/>
  <c r="O171" i="8"/>
  <c r="P171" i="8" s="1"/>
  <c r="O172" i="8"/>
  <c r="P172" i="8" s="1"/>
  <c r="O174" i="8"/>
  <c r="P174" i="8" s="1"/>
  <c r="O175" i="8"/>
  <c r="P175" i="8" s="1"/>
  <c r="O176" i="8"/>
  <c r="P176" i="8" s="1"/>
  <c r="O177" i="8"/>
  <c r="P177" i="8" s="1"/>
  <c r="O178" i="8"/>
  <c r="P178" i="8" s="1"/>
  <c r="O179" i="8"/>
  <c r="P179" i="8" s="1"/>
  <c r="O180" i="8"/>
  <c r="P180" i="8" s="1"/>
  <c r="O181" i="8"/>
  <c r="P181" i="8" s="1"/>
  <c r="O182" i="8"/>
  <c r="P182" i="8" s="1"/>
  <c r="O183" i="8"/>
  <c r="P183" i="8" s="1"/>
  <c r="O184" i="8"/>
  <c r="P184" i="8" s="1"/>
  <c r="O186" i="8"/>
  <c r="P186" i="8" s="1"/>
  <c r="O187" i="8"/>
  <c r="P187" i="8" s="1"/>
  <c r="O188" i="8"/>
  <c r="P188" i="8" s="1"/>
  <c r="O189" i="8"/>
  <c r="P189" i="8" s="1"/>
  <c r="O190" i="8"/>
  <c r="P190" i="8" s="1"/>
  <c r="O191" i="8"/>
  <c r="P191" i="8" s="1"/>
  <c r="O192" i="8"/>
  <c r="P192" i="8" s="1"/>
  <c r="O193" i="8"/>
  <c r="P193" i="8" s="1"/>
  <c r="O194" i="8"/>
  <c r="P194" i="8" s="1"/>
  <c r="O195" i="8"/>
  <c r="P195" i="8" s="1"/>
  <c r="O196" i="8"/>
  <c r="P196" i="8" s="1"/>
  <c r="O197" i="8"/>
  <c r="P197" i="8" s="1"/>
  <c r="O198" i="8"/>
  <c r="P198" i="8" s="1"/>
  <c r="O200" i="8"/>
  <c r="P200" i="8" s="1"/>
  <c r="O201" i="8"/>
  <c r="P201" i="8" s="1"/>
  <c r="O202" i="8"/>
  <c r="P202" i="8" s="1"/>
  <c r="O203" i="8"/>
  <c r="P203" i="8" s="1"/>
  <c r="O204" i="8"/>
  <c r="P204" i="8" s="1"/>
  <c r="O205" i="8"/>
  <c r="P205" i="8" s="1"/>
  <c r="O206" i="8"/>
  <c r="P206" i="8" s="1"/>
  <c r="O207" i="8"/>
  <c r="P207" i="8" s="1"/>
  <c r="O208" i="8"/>
  <c r="P208" i="8" s="1"/>
  <c r="O209" i="8"/>
  <c r="P209" i="8" s="1"/>
  <c r="O210" i="8"/>
  <c r="P210" i="8" s="1"/>
  <c r="O211" i="8"/>
  <c r="P211" i="8" s="1"/>
  <c r="O213" i="8"/>
  <c r="P213" i="8" s="1"/>
  <c r="O214" i="8"/>
  <c r="P214" i="8" s="1"/>
  <c r="O215" i="8"/>
  <c r="P215" i="8" s="1"/>
  <c r="O216" i="8"/>
  <c r="P216" i="8" s="1"/>
  <c r="O217" i="8"/>
  <c r="P217" i="8" s="1"/>
  <c r="O218" i="8"/>
  <c r="P218" i="8" s="1"/>
  <c r="O219" i="8"/>
  <c r="P219" i="8" s="1"/>
  <c r="O220" i="8"/>
  <c r="P220" i="8" s="1"/>
  <c r="O221" i="8"/>
  <c r="P221" i="8" s="1"/>
  <c r="O222" i="8"/>
  <c r="P222" i="8" s="1"/>
  <c r="O223" i="8"/>
  <c r="P223" i="8" s="1"/>
  <c r="O224" i="8"/>
  <c r="P224" i="8" s="1"/>
  <c r="O225" i="8"/>
  <c r="P225" i="8" s="1"/>
  <c r="O227" i="8"/>
  <c r="P227" i="8" s="1"/>
  <c r="O228" i="8"/>
  <c r="P228" i="8" s="1"/>
  <c r="O229" i="8"/>
  <c r="P229" i="8" s="1"/>
  <c r="O230" i="8"/>
  <c r="P230" i="8" s="1"/>
  <c r="O231" i="8"/>
  <c r="P231" i="8" s="1"/>
  <c r="O232" i="8"/>
  <c r="P232" i="8" s="1"/>
  <c r="O233" i="8"/>
  <c r="P233" i="8" s="1"/>
  <c r="O234" i="8"/>
  <c r="P234" i="8" s="1"/>
  <c r="O235" i="8"/>
  <c r="P235" i="8" s="1"/>
  <c r="O237" i="8"/>
  <c r="P237" i="8" s="1"/>
  <c r="O238" i="8"/>
  <c r="P238" i="8" s="1"/>
  <c r="O239" i="8"/>
  <c r="P239" i="8" s="1"/>
  <c r="O240" i="8"/>
  <c r="P240" i="8" s="1"/>
  <c r="O241" i="8"/>
  <c r="P241" i="8" s="1"/>
  <c r="O242" i="8"/>
  <c r="P242" i="8" s="1"/>
  <c r="O243" i="8"/>
  <c r="P243" i="8" s="1"/>
  <c r="O244" i="8"/>
  <c r="P244" i="8" s="1"/>
  <c r="O246" i="8"/>
  <c r="P246" i="8" s="1"/>
  <c r="O247" i="8"/>
  <c r="P247" i="8" s="1"/>
  <c r="O248" i="8"/>
  <c r="P248" i="8" s="1"/>
  <c r="O249" i="8"/>
  <c r="P249" i="8" s="1"/>
  <c r="O250" i="8"/>
  <c r="P250" i="8" s="1"/>
  <c r="O251" i="8"/>
  <c r="P251" i="8" s="1"/>
  <c r="O252" i="8"/>
  <c r="P252" i="8" s="1"/>
  <c r="O253" i="8"/>
  <c r="P253" i="8" s="1"/>
  <c r="O254" i="8"/>
  <c r="P254" i="8" s="1"/>
  <c r="O255" i="8"/>
  <c r="P255" i="8" s="1"/>
  <c r="O256" i="8"/>
  <c r="P256" i="8" s="1"/>
  <c r="O257" i="8"/>
  <c r="P257" i="8" s="1"/>
  <c r="O258" i="8"/>
  <c r="P258" i="8" s="1"/>
  <c r="O259" i="8"/>
  <c r="P259" i="8" s="1"/>
  <c r="O260" i="8"/>
  <c r="P260" i="8" s="1"/>
  <c r="O262" i="8"/>
  <c r="P262" i="8" s="1"/>
  <c r="O263" i="8"/>
  <c r="P263" i="8" s="1"/>
  <c r="O264" i="8"/>
  <c r="P264" i="8" s="1"/>
  <c r="O265" i="8"/>
  <c r="P265" i="8" s="1"/>
  <c r="O266" i="8"/>
  <c r="P266" i="8" s="1"/>
  <c r="O267" i="8"/>
  <c r="P267" i="8" s="1"/>
  <c r="O268" i="8"/>
  <c r="P268" i="8" s="1"/>
  <c r="O270" i="8"/>
  <c r="P270" i="8" s="1"/>
  <c r="O271" i="8"/>
  <c r="P271" i="8" s="1"/>
  <c r="O272" i="8"/>
  <c r="P272" i="8" s="1"/>
  <c r="O273" i="8"/>
  <c r="P273" i="8" s="1"/>
  <c r="O274" i="8"/>
  <c r="P274" i="8" s="1"/>
  <c r="O275" i="8"/>
  <c r="P275" i="8" s="1"/>
  <c r="O276" i="8"/>
  <c r="P276" i="8" s="1"/>
  <c r="O277" i="8"/>
  <c r="P277" i="8" s="1"/>
  <c r="O278" i="8"/>
  <c r="P278" i="8" s="1"/>
  <c r="O279" i="8"/>
  <c r="P279" i="8" s="1"/>
  <c r="O280" i="8"/>
  <c r="P280" i="8" s="1"/>
  <c r="O281" i="8"/>
  <c r="P281" i="8" s="1"/>
  <c r="O282" i="8"/>
  <c r="P282" i="8" s="1"/>
  <c r="O283" i="8"/>
  <c r="P283" i="8" s="1"/>
  <c r="O284" i="8"/>
  <c r="P284" i="8" s="1"/>
  <c r="O285" i="8"/>
  <c r="P285" i="8" s="1"/>
  <c r="O286" i="8"/>
  <c r="P286" i="8" s="1"/>
  <c r="O288" i="8"/>
  <c r="P288" i="8" s="1"/>
  <c r="O289" i="8"/>
  <c r="P289" i="8" s="1"/>
  <c r="O290" i="8"/>
  <c r="P290" i="8" s="1"/>
  <c r="O291" i="8"/>
  <c r="P291" i="8" s="1"/>
  <c r="O292" i="8"/>
  <c r="P292" i="8" s="1"/>
  <c r="O293" i="8"/>
  <c r="P293" i="8" s="1"/>
  <c r="O294" i="8"/>
  <c r="P294" i="8" s="1"/>
  <c r="O295" i="8"/>
  <c r="P295" i="8" s="1"/>
  <c r="O296" i="8"/>
  <c r="P296" i="8" s="1"/>
  <c r="O297" i="8"/>
  <c r="P297" i="8" s="1"/>
  <c r="O298" i="8"/>
  <c r="P298" i="8" s="1"/>
  <c r="O299" i="8"/>
  <c r="P299" i="8" s="1"/>
  <c r="O300" i="8"/>
  <c r="P300" i="8" s="1"/>
  <c r="O301" i="8"/>
  <c r="P301" i="8" s="1"/>
  <c r="O302" i="8"/>
  <c r="P302" i="8" s="1"/>
  <c r="O303" i="8"/>
  <c r="P303" i="8" s="1"/>
  <c r="O304" i="8"/>
  <c r="P304" i="8" s="1"/>
  <c r="O305" i="8"/>
  <c r="P305" i="8" s="1"/>
  <c r="O306" i="8"/>
  <c r="P306" i="8" s="1"/>
  <c r="O307" i="8"/>
  <c r="P307" i="8" s="1"/>
  <c r="O308" i="8"/>
  <c r="P308" i="8" s="1"/>
  <c r="O309" i="8"/>
  <c r="P309" i="8" s="1"/>
  <c r="O310" i="8"/>
  <c r="P310" i="8" s="1"/>
  <c r="O311" i="8"/>
  <c r="P311" i="8" s="1"/>
  <c r="O313" i="8"/>
  <c r="P313" i="8" s="1"/>
  <c r="O314" i="8"/>
  <c r="P314" i="8" s="1"/>
  <c r="O315" i="8"/>
  <c r="P315" i="8" s="1"/>
  <c r="O316" i="8"/>
  <c r="P316" i="8" s="1"/>
  <c r="O317" i="8"/>
  <c r="P317" i="8" s="1"/>
  <c r="O318" i="8"/>
  <c r="P318" i="8" s="1"/>
  <c r="O319" i="8"/>
  <c r="P319" i="8" s="1"/>
  <c r="O320" i="8"/>
  <c r="P320" i="8" s="1"/>
  <c r="O321" i="8"/>
  <c r="P321" i="8" s="1"/>
  <c r="O322" i="8"/>
  <c r="P322" i="8" s="1"/>
  <c r="O323" i="8"/>
  <c r="P323" i="8" s="1"/>
  <c r="O324" i="8"/>
  <c r="P324" i="8" s="1"/>
  <c r="O325" i="8"/>
  <c r="P325" i="8" s="1"/>
  <c r="O326" i="8"/>
  <c r="P326" i="8" s="1"/>
  <c r="O327" i="8"/>
  <c r="P327" i="8" s="1"/>
  <c r="O329" i="8"/>
  <c r="P329" i="8" s="1"/>
  <c r="O330" i="8"/>
  <c r="P330" i="8" s="1"/>
  <c r="O331" i="8"/>
  <c r="P331" i="8" s="1"/>
  <c r="O332" i="8"/>
  <c r="P332" i="8" s="1"/>
  <c r="O333" i="8"/>
  <c r="P333" i="8" s="1"/>
  <c r="O334" i="8"/>
  <c r="P334" i="8" s="1"/>
  <c r="O335" i="8"/>
  <c r="P335" i="8" s="1"/>
  <c r="O336" i="8"/>
  <c r="P336" i="8" s="1"/>
  <c r="O337" i="8"/>
  <c r="P337" i="8" s="1"/>
  <c r="O338" i="8"/>
  <c r="P338" i="8" s="1"/>
  <c r="O339" i="8"/>
  <c r="P339" i="8" s="1"/>
  <c r="O341" i="8"/>
  <c r="P341" i="8" s="1"/>
  <c r="O342" i="8"/>
  <c r="P342" i="8" s="1"/>
  <c r="O343" i="8"/>
  <c r="P343" i="8" s="1"/>
  <c r="O344" i="8"/>
  <c r="P344" i="8" s="1"/>
  <c r="O345" i="8"/>
  <c r="P345" i="8" s="1"/>
  <c r="O346" i="8"/>
  <c r="P346" i="8" s="1"/>
  <c r="O347" i="8"/>
  <c r="P347" i="8" s="1"/>
  <c r="O348" i="8"/>
  <c r="P348" i="8" s="1"/>
  <c r="O349" i="8"/>
  <c r="P349" i="8" s="1"/>
  <c r="O350" i="8"/>
  <c r="P350" i="8" s="1"/>
  <c r="O351" i="8"/>
  <c r="P351" i="8" s="1"/>
  <c r="O353" i="8"/>
  <c r="P353" i="8" s="1"/>
  <c r="O354" i="8"/>
  <c r="P354" i="8" s="1"/>
  <c r="O355" i="8"/>
  <c r="P355" i="8" s="1"/>
  <c r="O356" i="8"/>
  <c r="P356" i="8" s="1"/>
  <c r="O357" i="8"/>
  <c r="P357" i="8" s="1"/>
  <c r="O358" i="8"/>
  <c r="P358" i="8" s="1"/>
  <c r="O359" i="8"/>
  <c r="P359" i="8" s="1"/>
  <c r="O360" i="8"/>
  <c r="P360" i="8" s="1"/>
  <c r="O361" i="8"/>
  <c r="P361" i="8" s="1"/>
  <c r="O362" i="8"/>
  <c r="P362" i="8" s="1"/>
  <c r="O363" i="8"/>
  <c r="P363" i="8" s="1"/>
  <c r="O365" i="8"/>
  <c r="P365" i="8" s="1"/>
  <c r="O366" i="8"/>
  <c r="P366" i="8" s="1"/>
  <c r="O367" i="8"/>
  <c r="P367" i="8" s="1"/>
  <c r="O368" i="8"/>
  <c r="P368" i="8" s="1"/>
  <c r="O369" i="8"/>
  <c r="P369" i="8" s="1"/>
  <c r="O370" i="8"/>
  <c r="P370" i="8" s="1"/>
  <c r="O371" i="8"/>
  <c r="P371" i="8" s="1"/>
  <c r="O372" i="8"/>
  <c r="P372" i="8" s="1"/>
  <c r="O373" i="8"/>
  <c r="P373" i="8" s="1"/>
  <c r="O374" i="8"/>
  <c r="P374" i="8" s="1"/>
  <c r="O375" i="8"/>
  <c r="P375" i="8" s="1"/>
  <c r="O376" i="8"/>
  <c r="P376" i="8" s="1"/>
  <c r="O47" i="8"/>
  <c r="P47" i="8" s="1"/>
  <c r="O19" i="8"/>
  <c r="P19" i="8" s="1"/>
  <c r="O20" i="8"/>
  <c r="P20" i="8" s="1"/>
  <c r="O21" i="8"/>
  <c r="P21" i="8" s="1"/>
  <c r="O22" i="8"/>
  <c r="P22" i="8" s="1"/>
  <c r="O23" i="8"/>
  <c r="P23" i="8" s="1"/>
  <c r="O24" i="8"/>
  <c r="P24" i="8" s="1"/>
  <c r="O25" i="8"/>
  <c r="P25" i="8" s="1"/>
  <c r="O26" i="8"/>
  <c r="P26" i="8" s="1"/>
  <c r="O27" i="8"/>
  <c r="P27" i="8" s="1"/>
  <c r="O28" i="8"/>
  <c r="P28" i="8" s="1"/>
  <c r="O29" i="8"/>
  <c r="P29" i="8" s="1"/>
  <c r="O30" i="8"/>
  <c r="P30" i="8" s="1"/>
  <c r="O31" i="8"/>
  <c r="P31" i="8" s="1"/>
  <c r="O32" i="8"/>
  <c r="P32" i="8" s="1"/>
  <c r="O33" i="8"/>
  <c r="P33" i="8" s="1"/>
  <c r="O34" i="8"/>
  <c r="P34" i="8" s="1"/>
  <c r="O35" i="8"/>
  <c r="P35" i="8" s="1"/>
  <c r="O36" i="8"/>
  <c r="P36" i="8" s="1"/>
  <c r="O37" i="8"/>
  <c r="P37" i="8" s="1"/>
  <c r="O38" i="8"/>
  <c r="P38" i="8" s="1"/>
  <c r="O39" i="8"/>
  <c r="P39" i="8" s="1"/>
  <c r="O40" i="8"/>
  <c r="P40" i="8" s="1"/>
  <c r="O41" i="8"/>
  <c r="P41" i="8" s="1"/>
  <c r="O42" i="8"/>
  <c r="P42" i="8" s="1"/>
  <c r="O43" i="8"/>
  <c r="P43" i="8" s="1"/>
  <c r="O44" i="8"/>
  <c r="P44" i="8" s="1"/>
  <c r="O18" i="8"/>
  <c r="P18" i="8" s="1"/>
  <c r="O8" i="8"/>
  <c r="P8" i="8" s="1"/>
  <c r="O9" i="8"/>
  <c r="P9" i="8" s="1"/>
  <c r="O10" i="8"/>
  <c r="P10" i="8" s="1"/>
  <c r="O11" i="8"/>
  <c r="P11" i="8" s="1"/>
  <c r="O12" i="8"/>
  <c r="P12" i="8" s="1"/>
  <c r="O13" i="8"/>
  <c r="P13" i="8" s="1"/>
  <c r="O14" i="8"/>
  <c r="P14" i="8" s="1"/>
  <c r="O15" i="8"/>
  <c r="P15" i="8" s="1"/>
  <c r="O16" i="8"/>
  <c r="P16" i="8" s="1"/>
  <c r="O7" i="8"/>
  <c r="P7" i="8" s="1"/>
  <c r="AS183" i="7"/>
  <c r="AV183" i="7" s="1"/>
  <c r="AS186" i="7"/>
  <c r="AV186" i="7" s="1"/>
  <c r="AS205" i="7"/>
  <c r="AV205" i="7" s="1"/>
  <c r="AS209" i="7"/>
  <c r="AV209" i="7" s="1"/>
  <c r="AS229" i="7"/>
  <c r="AV229" i="7" s="1"/>
  <c r="AS240" i="7"/>
  <c r="AV240" i="7" s="1"/>
  <c r="AS247" i="7"/>
  <c r="AV247" i="7" s="1"/>
  <c r="AS249" i="7"/>
  <c r="AV249" i="7" s="1"/>
  <c r="AS253" i="7"/>
  <c r="AV253" i="7" s="1"/>
  <c r="AS255" i="7"/>
  <c r="AV255" i="7" s="1"/>
  <c r="AS264" i="7"/>
  <c r="AV264" i="7" s="1"/>
  <c r="AS266" i="7"/>
  <c r="AV266" i="7" s="1"/>
  <c r="AS343" i="7"/>
  <c r="AV343" i="7" s="1"/>
  <c r="AS347" i="7"/>
  <c r="AV347" i="7" s="1"/>
  <c r="AS351" i="7"/>
  <c r="AV351" i="7" s="1"/>
  <c r="U47" i="8"/>
  <c r="V47" i="8" s="1"/>
  <c r="U54" i="8"/>
  <c r="V54" i="8" s="1"/>
  <c r="U56" i="8"/>
  <c r="V56" i="8" s="1"/>
  <c r="U62" i="8"/>
  <c r="V62" i="8" s="1"/>
  <c r="U63" i="8"/>
  <c r="V63" i="8" s="1"/>
  <c r="U64" i="8"/>
  <c r="V64" i="8" s="1"/>
  <c r="U71" i="8"/>
  <c r="V71" i="8" s="1"/>
  <c r="U74" i="8"/>
  <c r="V74" i="8" s="1"/>
  <c r="U80" i="8"/>
  <c r="V80" i="8" s="1"/>
  <c r="U82" i="8"/>
  <c r="V82" i="8" s="1"/>
  <c r="U83" i="8"/>
  <c r="V83" i="8" s="1"/>
  <c r="U89" i="8"/>
  <c r="V89" i="8" s="1"/>
  <c r="U92" i="8"/>
  <c r="V92" i="8" s="1"/>
  <c r="U98" i="8"/>
  <c r="V98" i="8" s="1"/>
  <c r="U99" i="8"/>
  <c r="V99" i="8" s="1"/>
  <c r="U100" i="8"/>
  <c r="V100" i="8" s="1"/>
  <c r="U107" i="8"/>
  <c r="V107" i="8" s="1"/>
  <c r="U109" i="8"/>
  <c r="V109" i="8" s="1"/>
  <c r="U115" i="8"/>
  <c r="V115" i="8" s="1"/>
  <c r="U117" i="8"/>
  <c r="V117" i="8" s="1"/>
  <c r="U124" i="8"/>
  <c r="V124" i="8" s="1"/>
  <c r="U126" i="8"/>
  <c r="V126" i="8" s="1"/>
  <c r="U133" i="8"/>
  <c r="V133" i="8" s="1"/>
  <c r="U135" i="8"/>
  <c r="V135" i="8" s="1"/>
  <c r="U142" i="8"/>
  <c r="V142" i="8" s="1"/>
  <c r="U144" i="8"/>
  <c r="V144" i="8" s="1"/>
  <c r="U151" i="8"/>
  <c r="V151" i="8" s="1"/>
  <c r="U152" i="8"/>
  <c r="V152" i="8" s="1"/>
  <c r="U153" i="8"/>
  <c r="V153" i="8" s="1"/>
  <c r="U160" i="8"/>
  <c r="V160" i="8" s="1"/>
  <c r="U162" i="8"/>
  <c r="V162" i="8" s="1"/>
  <c r="U168" i="8"/>
  <c r="V168" i="8" s="1"/>
  <c r="U170" i="8"/>
  <c r="V170" i="8" s="1"/>
  <c r="U177" i="8"/>
  <c r="V177" i="8" s="1"/>
  <c r="U179" i="8"/>
  <c r="V179" i="8" s="1"/>
  <c r="U186" i="8"/>
  <c r="V186" i="8" s="1"/>
  <c r="U188" i="8"/>
  <c r="V188" i="8" s="1"/>
  <c r="U192" i="8"/>
  <c r="V192" i="8" s="1"/>
  <c r="U194" i="8"/>
  <c r="V194" i="8" s="1"/>
  <c r="U196" i="8"/>
  <c r="V196" i="8" s="1"/>
  <c r="U203" i="8"/>
  <c r="V203" i="8" s="1"/>
  <c r="U205" i="8"/>
  <c r="V205" i="8" s="1"/>
  <c r="U211" i="8"/>
  <c r="V211" i="8" s="1"/>
  <c r="U214" i="8"/>
  <c r="V214" i="8" s="1"/>
  <c r="U220" i="8"/>
  <c r="V220" i="8" s="1"/>
  <c r="U222" i="8"/>
  <c r="V222" i="8" s="1"/>
  <c r="U229" i="8"/>
  <c r="V229" i="8" s="1"/>
  <c r="U231" i="8"/>
  <c r="V231" i="8" s="1"/>
  <c r="U238" i="8"/>
  <c r="V238" i="8" s="1"/>
  <c r="U240" i="8"/>
  <c r="V240" i="8" s="1"/>
  <c r="U247" i="8"/>
  <c r="V247" i="8" s="1"/>
  <c r="U248" i="8"/>
  <c r="V248" i="8" s="1"/>
  <c r="U249" i="8"/>
  <c r="V249" i="8" s="1"/>
  <c r="U255" i="8"/>
  <c r="V255" i="8" s="1"/>
  <c r="U257" i="8"/>
  <c r="V257" i="8" s="1"/>
  <c r="U264" i="8"/>
  <c r="V264" i="8" s="1"/>
  <c r="U266" i="8"/>
  <c r="V266" i="8" s="1"/>
  <c r="U273" i="8"/>
  <c r="V273" i="8" s="1"/>
  <c r="U275" i="8"/>
  <c r="V275" i="8" s="1"/>
  <c r="U281" i="8"/>
  <c r="V281" i="8" s="1"/>
  <c r="U283" i="8"/>
  <c r="V283" i="8" s="1"/>
  <c r="U290" i="8"/>
  <c r="V290" i="8" s="1"/>
  <c r="U291" i="8"/>
  <c r="V291" i="8" s="1"/>
  <c r="U292" i="8"/>
  <c r="V292" i="8" s="1"/>
  <c r="U296" i="8"/>
  <c r="V296" i="8" s="1"/>
  <c r="U298" i="8"/>
  <c r="V298" i="8" s="1"/>
  <c r="U300" i="8"/>
  <c r="V300" i="8" s="1"/>
  <c r="U306" i="8"/>
  <c r="V306" i="8" s="1"/>
  <c r="U308" i="8"/>
  <c r="V308" i="8" s="1"/>
  <c r="U315" i="8"/>
  <c r="V315" i="8" s="1"/>
  <c r="U317" i="8"/>
  <c r="V317" i="8" s="1"/>
  <c r="U323" i="8"/>
  <c r="V323" i="8" s="1"/>
  <c r="U325" i="8"/>
  <c r="V325" i="8" s="1"/>
  <c r="U332" i="8"/>
  <c r="V332" i="8" s="1"/>
  <c r="U333" i="8"/>
  <c r="V333" i="8" s="1"/>
  <c r="U334" i="8"/>
  <c r="V334" i="8" s="1"/>
  <c r="U341" i="8"/>
  <c r="V341" i="8" s="1"/>
  <c r="U343" i="8"/>
  <c r="V343" i="8" s="1"/>
  <c r="U347" i="8"/>
  <c r="V347" i="8" s="1"/>
  <c r="U349" i="8"/>
  <c r="V349" i="8" s="1"/>
  <c r="U351" i="8"/>
  <c r="V351" i="8" s="1"/>
  <c r="U358" i="8"/>
  <c r="V358" i="8" s="1"/>
  <c r="U359" i="8"/>
  <c r="V359" i="8" s="1"/>
  <c r="U360" i="8"/>
  <c r="V360" i="8" s="1"/>
  <c r="U367" i="8"/>
  <c r="V367" i="8" s="1"/>
  <c r="U368" i="8"/>
  <c r="V368" i="8" s="1"/>
  <c r="U369" i="8"/>
  <c r="V369" i="8" s="1"/>
  <c r="U375" i="8"/>
  <c r="V375" i="8" s="1"/>
  <c r="U376" i="8"/>
  <c r="V376" i="8" s="1"/>
  <c r="R54" i="8"/>
  <c r="S54" i="8" s="1"/>
  <c r="R56" i="8"/>
  <c r="S56" i="8" s="1"/>
  <c r="R62" i="8"/>
  <c r="S62" i="8" s="1"/>
  <c r="R64" i="8"/>
  <c r="S64" i="8" s="1"/>
  <c r="R71" i="8"/>
  <c r="S71" i="8" s="1"/>
  <c r="R74" i="8"/>
  <c r="S74" i="8" s="1"/>
  <c r="R80" i="8"/>
  <c r="S80" i="8" s="1"/>
  <c r="R83" i="8"/>
  <c r="S83" i="8" s="1"/>
  <c r="R89" i="8"/>
  <c r="S89" i="8" s="1"/>
  <c r="R92" i="8"/>
  <c r="S92" i="8" s="1"/>
  <c r="R98" i="8"/>
  <c r="S98" i="8" s="1"/>
  <c r="R100" i="8"/>
  <c r="S100" i="8" s="1"/>
  <c r="R107" i="8"/>
  <c r="S107" i="8" s="1"/>
  <c r="R109" i="8"/>
  <c r="S109" i="8" s="1"/>
  <c r="R115" i="8"/>
  <c r="S115" i="8" s="1"/>
  <c r="R117" i="8"/>
  <c r="S117" i="8" s="1"/>
  <c r="R124" i="8"/>
  <c r="S124" i="8" s="1"/>
  <c r="R126" i="8"/>
  <c r="S126" i="8" s="1"/>
  <c r="R133" i="8"/>
  <c r="S133" i="8" s="1"/>
  <c r="R135" i="8"/>
  <c r="S135" i="8" s="1"/>
  <c r="R142" i="8"/>
  <c r="S142" i="8" s="1"/>
  <c r="R144" i="8"/>
  <c r="S144" i="8" s="1"/>
  <c r="R151" i="8"/>
  <c r="S151" i="8" s="1"/>
  <c r="R153" i="8"/>
  <c r="S153" i="8" s="1"/>
  <c r="R160" i="8"/>
  <c r="S160" i="8" s="1"/>
  <c r="R162" i="8"/>
  <c r="S162" i="8" s="1"/>
  <c r="R168" i="8"/>
  <c r="S168" i="8" s="1"/>
  <c r="R170" i="8"/>
  <c r="S170" i="8" s="1"/>
  <c r="R177" i="8"/>
  <c r="S177" i="8" s="1"/>
  <c r="R179" i="8"/>
  <c r="S179" i="8" s="1"/>
  <c r="R186" i="8"/>
  <c r="S186" i="8" s="1"/>
  <c r="R188" i="8"/>
  <c r="S188" i="8" s="1"/>
  <c r="R192" i="8"/>
  <c r="S192" i="8" s="1"/>
  <c r="R194" i="8"/>
  <c r="S194" i="8" s="1"/>
  <c r="R196" i="8"/>
  <c r="S196" i="8" s="1"/>
  <c r="R203" i="8"/>
  <c r="S203" i="8" s="1"/>
  <c r="R205" i="8"/>
  <c r="S205" i="8" s="1"/>
  <c r="R211" i="8"/>
  <c r="S211" i="8" s="1"/>
  <c r="R213" i="8"/>
  <c r="S213" i="8" s="1"/>
  <c r="R214" i="8"/>
  <c r="S214" i="8" s="1"/>
  <c r="R220" i="8"/>
  <c r="S220" i="8" s="1"/>
  <c r="R221" i="8"/>
  <c r="S221" i="8" s="1"/>
  <c r="R222" i="8"/>
  <c r="S222" i="8" s="1"/>
  <c r="R229" i="8"/>
  <c r="S229" i="8" s="1"/>
  <c r="R231" i="8"/>
  <c r="S231" i="8" s="1"/>
  <c r="R238" i="8"/>
  <c r="S238" i="8" s="1"/>
  <c r="R239" i="8"/>
  <c r="S239" i="8" s="1"/>
  <c r="R240" i="8"/>
  <c r="S240" i="8" s="1"/>
  <c r="R247" i="8"/>
  <c r="S247" i="8" s="1"/>
  <c r="R248" i="8"/>
  <c r="S248" i="8" s="1"/>
  <c r="R249" i="8"/>
  <c r="S249" i="8" s="1"/>
  <c r="R255" i="8"/>
  <c r="S255" i="8" s="1"/>
  <c r="R257" i="8"/>
  <c r="S257" i="8" s="1"/>
  <c r="R262" i="8"/>
  <c r="S262" i="8" s="1"/>
  <c r="R264" i="8"/>
  <c r="S264" i="8" s="1"/>
  <c r="R266" i="8"/>
  <c r="S266" i="8" s="1"/>
  <c r="R273" i="8"/>
  <c r="S273" i="8" s="1"/>
  <c r="R275" i="8"/>
  <c r="S275" i="8" s="1"/>
  <c r="R281" i="8"/>
  <c r="S281" i="8" s="1"/>
  <c r="R283" i="8"/>
  <c r="S283" i="8" s="1"/>
  <c r="R290" i="8"/>
  <c r="S290" i="8" s="1"/>
  <c r="R292" i="8"/>
  <c r="S292" i="8" s="1"/>
  <c r="R298" i="8"/>
  <c r="S298" i="8" s="1"/>
  <c r="R300" i="8"/>
  <c r="S300" i="8" s="1"/>
  <c r="R306" i="8"/>
  <c r="S306" i="8" s="1"/>
  <c r="R308" i="8"/>
  <c r="S308" i="8" s="1"/>
  <c r="R315" i="8"/>
  <c r="S315" i="8" s="1"/>
  <c r="R317" i="8"/>
  <c r="S317" i="8" s="1"/>
  <c r="R323" i="8"/>
  <c r="S323" i="8" s="1"/>
  <c r="R325" i="8"/>
  <c r="S325" i="8" s="1"/>
  <c r="R332" i="8"/>
  <c r="S332" i="8" s="1"/>
  <c r="R334" i="8"/>
  <c r="S334" i="8" s="1"/>
  <c r="R341" i="8"/>
  <c r="S341" i="8" s="1"/>
  <c r="R343" i="8"/>
  <c r="S343" i="8" s="1"/>
  <c r="R349" i="8"/>
  <c r="S349" i="8" s="1"/>
  <c r="R351" i="8"/>
  <c r="S351" i="8" s="1"/>
  <c r="R358" i="8"/>
  <c r="S358" i="8" s="1"/>
  <c r="R360" i="8"/>
  <c r="S360" i="8" s="1"/>
  <c r="R367" i="8"/>
  <c r="S367" i="8" s="1"/>
  <c r="R368" i="8"/>
  <c r="S368" i="8" s="1"/>
  <c r="R369" i="8"/>
  <c r="S369" i="8" s="1"/>
  <c r="R375" i="8"/>
  <c r="S375" i="8" s="1"/>
  <c r="I40" i="8"/>
  <c r="J40" i="8" s="1"/>
  <c r="I39" i="8"/>
  <c r="J39" i="8" s="1"/>
  <c r="I38" i="8"/>
  <c r="J38" i="8" s="1"/>
  <c r="I32" i="8"/>
  <c r="J32" i="8" s="1"/>
  <c r="I30" i="8"/>
  <c r="J30" i="8" s="1"/>
  <c r="I24" i="8"/>
  <c r="J24" i="8" s="1"/>
  <c r="I23" i="8"/>
  <c r="J23" i="8" s="1"/>
  <c r="I22" i="8"/>
  <c r="J22" i="8" s="1"/>
  <c r="L47" i="8"/>
  <c r="M47" i="8" s="1"/>
  <c r="L54" i="8"/>
  <c r="M54" i="8" s="1"/>
  <c r="L56" i="8"/>
  <c r="M56" i="8" s="1"/>
  <c r="L62" i="8"/>
  <c r="M62" i="8" s="1"/>
  <c r="L64" i="8"/>
  <c r="M64" i="8" s="1"/>
  <c r="L69" i="8"/>
  <c r="M69" i="8" s="1"/>
  <c r="L71" i="8"/>
  <c r="M71" i="8" s="1"/>
  <c r="L73" i="8"/>
  <c r="M73" i="8" s="1"/>
  <c r="L74" i="8"/>
  <c r="M74" i="8" s="1"/>
  <c r="L80" i="8"/>
  <c r="M80" i="8" s="1"/>
  <c r="L83" i="8"/>
  <c r="M83" i="8" s="1"/>
  <c r="L89" i="8"/>
  <c r="M89" i="8" s="1"/>
  <c r="L90" i="8"/>
  <c r="M90" i="8" s="1"/>
  <c r="L92" i="8"/>
  <c r="M92" i="8" s="1"/>
  <c r="L98" i="8"/>
  <c r="M98" i="8" s="1"/>
  <c r="L99" i="8"/>
  <c r="M99" i="8" s="1"/>
  <c r="L100" i="8"/>
  <c r="M100" i="8" s="1"/>
  <c r="L104" i="8"/>
  <c r="M104" i="8" s="1"/>
  <c r="L107" i="8"/>
  <c r="M107" i="8" s="1"/>
  <c r="L108" i="8"/>
  <c r="M108" i="8" s="1"/>
  <c r="L109" i="8"/>
  <c r="M109" i="8" s="1"/>
  <c r="L115" i="8"/>
  <c r="M115" i="8" s="1"/>
  <c r="L116" i="8"/>
  <c r="M116" i="8" s="1"/>
  <c r="L117" i="8"/>
  <c r="M117" i="8" s="1"/>
  <c r="L124" i="8"/>
  <c r="M124" i="8" s="1"/>
  <c r="L126" i="8"/>
  <c r="M126" i="8" s="1"/>
  <c r="L133" i="8"/>
  <c r="M133" i="8" s="1"/>
  <c r="L134" i="8"/>
  <c r="M134" i="8" s="1"/>
  <c r="L135" i="8"/>
  <c r="M135" i="8" s="1"/>
  <c r="L142" i="8"/>
  <c r="M142" i="8" s="1"/>
  <c r="L144" i="8"/>
  <c r="M144" i="8" s="1"/>
  <c r="L151" i="8"/>
  <c r="M151" i="8" s="1"/>
  <c r="L153" i="8"/>
  <c r="M153" i="8" s="1"/>
  <c r="L157" i="8"/>
  <c r="M157" i="8" s="1"/>
  <c r="L160" i="8"/>
  <c r="M160" i="8" s="1"/>
  <c r="L162" i="8"/>
  <c r="M162" i="8" s="1"/>
  <c r="L168" i="8"/>
  <c r="M168" i="8" s="1"/>
  <c r="L169" i="8"/>
  <c r="M169" i="8" s="1"/>
  <c r="L170" i="8"/>
  <c r="M170" i="8" s="1"/>
  <c r="L175" i="8"/>
  <c r="M175" i="8" s="1"/>
  <c r="L177" i="8"/>
  <c r="M177" i="8" s="1"/>
  <c r="L179" i="8"/>
  <c r="M179" i="8" s="1"/>
  <c r="L186" i="8"/>
  <c r="M186" i="8" s="1"/>
  <c r="L188" i="8"/>
  <c r="M188" i="8" s="1"/>
  <c r="L194" i="8"/>
  <c r="M194" i="8" s="1"/>
  <c r="L195" i="8"/>
  <c r="M195" i="8" s="1"/>
  <c r="L196" i="8"/>
  <c r="M196" i="8" s="1"/>
  <c r="L203" i="8"/>
  <c r="M203" i="8" s="1"/>
  <c r="L205" i="8"/>
  <c r="M205" i="8" s="1"/>
  <c r="L211" i="8"/>
  <c r="M211" i="8" s="1"/>
  <c r="L214" i="8"/>
  <c r="M214" i="8" s="1"/>
  <c r="L220" i="8"/>
  <c r="M220" i="8" s="1"/>
  <c r="L222" i="8"/>
  <c r="M222" i="8" s="1"/>
  <c r="L228" i="8"/>
  <c r="M228" i="8" s="1"/>
  <c r="L229" i="8"/>
  <c r="M229" i="8" s="1"/>
  <c r="L231" i="8"/>
  <c r="M231" i="8" s="1"/>
  <c r="L238" i="8"/>
  <c r="M238" i="8" s="1"/>
  <c r="L240" i="8"/>
  <c r="M240" i="8" s="1"/>
  <c r="L247" i="8"/>
  <c r="M247" i="8" s="1"/>
  <c r="L249" i="8"/>
  <c r="M249" i="8" s="1"/>
  <c r="L255" i="8"/>
  <c r="M255" i="8" s="1"/>
  <c r="L256" i="8"/>
  <c r="M256" i="8" s="1"/>
  <c r="L257" i="8"/>
  <c r="M257" i="8" s="1"/>
  <c r="L264" i="8"/>
  <c r="M264" i="8" s="1"/>
  <c r="L266" i="8"/>
  <c r="M266" i="8" s="1"/>
  <c r="L273" i="8"/>
  <c r="M273" i="8" s="1"/>
  <c r="L275" i="8"/>
  <c r="M275" i="8" s="1"/>
  <c r="L281" i="8"/>
  <c r="M281" i="8" s="1"/>
  <c r="L282" i="8"/>
  <c r="M282" i="8" s="1"/>
  <c r="L283" i="8"/>
  <c r="M283" i="8" s="1"/>
  <c r="L290" i="8"/>
  <c r="M290" i="8" s="1"/>
  <c r="L292" i="8"/>
  <c r="M292" i="8" s="1"/>
  <c r="L296" i="8"/>
  <c r="M296" i="8" s="1"/>
  <c r="L298" i="8"/>
  <c r="M298" i="8" s="1"/>
  <c r="L300" i="8"/>
  <c r="M300" i="8" s="1"/>
  <c r="L306" i="8"/>
  <c r="M306" i="8" s="1"/>
  <c r="L308" i="8"/>
  <c r="M308" i="8" s="1"/>
  <c r="L315" i="8"/>
  <c r="M315" i="8" s="1"/>
  <c r="L317" i="8"/>
  <c r="M317" i="8" s="1"/>
  <c r="L323" i="8"/>
  <c r="M323" i="8" s="1"/>
  <c r="L325" i="8"/>
  <c r="M325" i="8" s="1"/>
  <c r="L330" i="8"/>
  <c r="M330" i="8" s="1"/>
  <c r="L332" i="8"/>
  <c r="M332" i="8" s="1"/>
  <c r="L333" i="8"/>
  <c r="M333" i="8" s="1"/>
  <c r="L334" i="8"/>
  <c r="M334" i="8" s="1"/>
  <c r="L341" i="8"/>
  <c r="M341" i="8" s="1"/>
  <c r="L343" i="8"/>
  <c r="M343" i="8" s="1"/>
  <c r="L349" i="8"/>
  <c r="M349" i="8" s="1"/>
  <c r="L350" i="8"/>
  <c r="M350" i="8" s="1"/>
  <c r="L351" i="8"/>
  <c r="M351" i="8" s="1"/>
  <c r="L356" i="8"/>
  <c r="M356" i="8" s="1"/>
  <c r="L358" i="8"/>
  <c r="M358" i="8" s="1"/>
  <c r="L359" i="8"/>
  <c r="M359" i="8" s="1"/>
  <c r="L360" i="8"/>
  <c r="M360" i="8" s="1"/>
  <c r="L367" i="8"/>
  <c r="M367" i="8" s="1"/>
  <c r="L369" i="8"/>
  <c r="M369" i="8" s="1"/>
  <c r="L375" i="8"/>
  <c r="M375" i="8" s="1"/>
  <c r="L376" i="8"/>
  <c r="M376" i="8" s="1"/>
  <c r="C54" i="8"/>
  <c r="D54" i="8" s="1"/>
  <c r="C74" i="8"/>
  <c r="D74" i="8" s="1"/>
  <c r="C80" i="8"/>
  <c r="D80" i="8" s="1"/>
  <c r="C83" i="8"/>
  <c r="D83" i="8" s="1"/>
  <c r="C87" i="8"/>
  <c r="D87" i="8" s="1"/>
  <c r="C89" i="8"/>
  <c r="D89" i="8" s="1"/>
  <c r="C98" i="8"/>
  <c r="D98" i="8" s="1"/>
  <c r="C99" i="8"/>
  <c r="D99" i="8" s="1"/>
  <c r="C100" i="8"/>
  <c r="D100" i="8" s="1"/>
  <c r="C107" i="8"/>
  <c r="D107" i="8" s="1"/>
  <c r="C109" i="8"/>
  <c r="D109" i="8" s="1"/>
  <c r="C115" i="8"/>
  <c r="D115" i="8" s="1"/>
  <c r="C117" i="8"/>
  <c r="D117" i="8" s="1"/>
  <c r="C124" i="8"/>
  <c r="D124" i="8" s="1"/>
  <c r="C126" i="8"/>
  <c r="D126" i="8" s="1"/>
  <c r="C131" i="8"/>
  <c r="D131" i="8" s="1"/>
  <c r="C133" i="8"/>
  <c r="D133" i="8" s="1"/>
  <c r="C144" i="8"/>
  <c r="D144" i="8" s="1"/>
  <c r="C151" i="8"/>
  <c r="D151" i="8" s="1"/>
  <c r="C153" i="8"/>
  <c r="D153" i="8" s="1"/>
  <c r="C160" i="8"/>
  <c r="D160" i="8" s="1"/>
  <c r="C168" i="8"/>
  <c r="D168" i="8" s="1"/>
  <c r="C169" i="8"/>
  <c r="D169" i="8" s="1"/>
  <c r="C177" i="8"/>
  <c r="D177" i="8" s="1"/>
  <c r="C186" i="8"/>
  <c r="D186" i="8" s="1"/>
  <c r="C192" i="8"/>
  <c r="D192" i="8" s="1"/>
  <c r="C194" i="8"/>
  <c r="D194" i="8" s="1"/>
  <c r="C196" i="8"/>
  <c r="D196" i="8" s="1"/>
  <c r="C203" i="8"/>
  <c r="D203" i="8" s="1"/>
  <c r="C205" i="8"/>
  <c r="D205" i="8" s="1"/>
  <c r="C220" i="8"/>
  <c r="D220" i="8" s="1"/>
  <c r="C229" i="8"/>
  <c r="D229" i="8" s="1"/>
  <c r="C231" i="8"/>
  <c r="D231" i="8" s="1"/>
  <c r="C238" i="8"/>
  <c r="D238" i="8" s="1"/>
  <c r="C240" i="8"/>
  <c r="D240" i="8" s="1"/>
  <c r="C244" i="8"/>
  <c r="D244" i="8" s="1"/>
  <c r="C247" i="8"/>
  <c r="D247" i="8" s="1"/>
  <c r="C249" i="8"/>
  <c r="D249" i="8" s="1"/>
  <c r="C255" i="8"/>
  <c r="D255" i="8" s="1"/>
  <c r="C256" i="8"/>
  <c r="D256" i="8" s="1"/>
  <c r="C264" i="8"/>
  <c r="D264" i="8" s="1"/>
  <c r="C266" i="8"/>
  <c r="D266" i="8" s="1"/>
  <c r="C275" i="8"/>
  <c r="D275" i="8" s="1"/>
  <c r="C279" i="8"/>
  <c r="D279" i="8" s="1"/>
  <c r="C281" i="8"/>
  <c r="D281" i="8" s="1"/>
  <c r="C283" i="8"/>
  <c r="D283" i="8" s="1"/>
  <c r="C290" i="8"/>
  <c r="D290" i="8" s="1"/>
  <c r="C292" i="8"/>
  <c r="D292" i="8" s="1"/>
  <c r="C304" i="8"/>
  <c r="D304" i="8" s="1"/>
  <c r="C306" i="8"/>
  <c r="D306" i="8" s="1"/>
  <c r="C308" i="8"/>
  <c r="D308" i="8" s="1"/>
  <c r="C315" i="8"/>
  <c r="D315" i="8" s="1"/>
  <c r="C323" i="8"/>
  <c r="D323" i="8" s="1"/>
  <c r="C332" i="8"/>
  <c r="D332" i="8" s="1"/>
  <c r="C334" i="8"/>
  <c r="D334" i="8" s="1"/>
  <c r="C341" i="8"/>
  <c r="D341" i="8" s="1"/>
  <c r="C343" i="8"/>
  <c r="D343" i="8" s="1"/>
  <c r="C349" i="8"/>
  <c r="D349" i="8" s="1"/>
  <c r="C350" i="8"/>
  <c r="D350" i="8" s="1"/>
  <c r="C351" i="8"/>
  <c r="D351" i="8" s="1"/>
  <c r="C358" i="8"/>
  <c r="D358" i="8" s="1"/>
  <c r="C367" i="8"/>
  <c r="D367" i="8" s="1"/>
  <c r="C369" i="8"/>
  <c r="D369" i="8" s="1"/>
  <c r="C375" i="8"/>
  <c r="D375" i="8" s="1"/>
  <c r="U19" i="8"/>
  <c r="V19" i="8" s="1"/>
  <c r="U21" i="8"/>
  <c r="V21" i="8" s="1"/>
  <c r="U27" i="8"/>
  <c r="V27" i="8" s="1"/>
  <c r="U29" i="8"/>
  <c r="V29" i="8" s="1"/>
  <c r="U33" i="8"/>
  <c r="V33" i="8" s="1"/>
  <c r="U35" i="8"/>
  <c r="V35" i="8" s="1"/>
  <c r="U37" i="8"/>
  <c r="V37" i="8" s="1"/>
  <c r="U43" i="8"/>
  <c r="V43" i="8" s="1"/>
  <c r="R22" i="8"/>
  <c r="S22" i="8" s="1"/>
  <c r="R24" i="8"/>
  <c r="S24" i="8" s="1"/>
  <c r="R28" i="8"/>
  <c r="S28" i="8" s="1"/>
  <c r="R30" i="8"/>
  <c r="S30" i="8" s="1"/>
  <c r="R32" i="8"/>
  <c r="S32" i="8" s="1"/>
  <c r="R38" i="8"/>
  <c r="S38" i="8" s="1"/>
  <c r="R40" i="8"/>
  <c r="S40" i="8" s="1"/>
  <c r="L19" i="8"/>
  <c r="M19" i="8" s="1"/>
  <c r="L25" i="8"/>
  <c r="M25" i="8" s="1"/>
  <c r="L27" i="8"/>
  <c r="M27" i="8" s="1"/>
  <c r="L33" i="8"/>
  <c r="M33" i="8" s="1"/>
  <c r="L35" i="8"/>
  <c r="M35" i="8" s="1"/>
  <c r="L41" i="8"/>
  <c r="M41" i="8" s="1"/>
  <c r="L43" i="8"/>
  <c r="M43" i="8" s="1"/>
  <c r="C19" i="8"/>
  <c r="D19" i="8" s="1"/>
  <c r="C20" i="8"/>
  <c r="D20" i="8" s="1"/>
  <c r="C26" i="8"/>
  <c r="D26" i="8" s="1"/>
  <c r="C33" i="8"/>
  <c r="D33" i="8" s="1"/>
  <c r="C35" i="8"/>
  <c r="D35" i="8" s="1"/>
  <c r="C43" i="8"/>
  <c r="D43" i="8" s="1"/>
  <c r="C18" i="8"/>
  <c r="D18" i="8" s="1"/>
  <c r="L8" i="8"/>
  <c r="M8" i="8" s="1"/>
  <c r="L10" i="8"/>
  <c r="M10" i="8" s="1"/>
  <c r="L16" i="8"/>
  <c r="M16" i="8" s="1"/>
  <c r="I13" i="8"/>
  <c r="J13" i="8" s="1"/>
  <c r="I15" i="8"/>
  <c r="J15" i="8" s="1"/>
  <c r="C273" i="8" l="1"/>
  <c r="D273" i="8" s="1"/>
  <c r="C257" i="8"/>
  <c r="D257" i="8" s="1"/>
  <c r="C211" i="8"/>
  <c r="D211" i="8" s="1"/>
  <c r="C188" i="8"/>
  <c r="D188" i="8" s="1"/>
  <c r="C170" i="8"/>
  <c r="D170" i="8" s="1"/>
  <c r="C135" i="8"/>
  <c r="D135" i="8" s="1"/>
  <c r="C92" i="8"/>
  <c r="D92" i="8" s="1"/>
  <c r="C71" i="8"/>
  <c r="D71" i="8" s="1"/>
  <c r="C62" i="8"/>
  <c r="D62" i="8" s="1"/>
  <c r="C47" i="8"/>
  <c r="D47" i="8" s="1"/>
  <c r="C104" i="8"/>
  <c r="D104" i="8" s="1"/>
  <c r="AR14" i="7"/>
  <c r="AR40" i="7"/>
  <c r="C69" i="8"/>
  <c r="D69" i="8" s="1"/>
  <c r="C347" i="8"/>
  <c r="D347" i="8" s="1"/>
  <c r="C149" i="8"/>
  <c r="D149" i="8" s="1"/>
  <c r="AR23" i="7"/>
  <c r="AS23" i="7" s="1"/>
  <c r="AZ343" i="7"/>
  <c r="BD343" i="7" s="1"/>
  <c r="AW343" i="7"/>
  <c r="AZ273" i="7"/>
  <c r="BD273" i="7" s="1"/>
  <c r="AW273" i="7"/>
  <c r="AZ247" i="7"/>
  <c r="BD247" i="7" s="1"/>
  <c r="AW247" i="7"/>
  <c r="AZ209" i="7"/>
  <c r="BD209" i="7" s="1"/>
  <c r="AW209" i="7"/>
  <c r="AR7" i="7"/>
  <c r="AS7" i="7" s="1"/>
  <c r="AV7" i="7" s="1"/>
  <c r="AR15" i="7"/>
  <c r="AR24" i="7"/>
  <c r="AS24" i="7" s="1"/>
  <c r="AR32" i="7"/>
  <c r="AS32" i="7" s="1"/>
  <c r="C41" i="8"/>
  <c r="D41" i="8" s="1"/>
  <c r="AR41" i="7"/>
  <c r="AS41" i="7" s="1"/>
  <c r="AS175" i="7"/>
  <c r="AV175" i="7" s="1"/>
  <c r="AS140" i="7"/>
  <c r="AV140" i="7" s="1"/>
  <c r="AS227" i="7"/>
  <c r="AV227" i="7" s="1"/>
  <c r="AS271" i="7"/>
  <c r="AV271" i="7" s="1"/>
  <c r="AS304" i="7"/>
  <c r="AV304" i="7" s="1"/>
  <c r="AZ351" i="7"/>
  <c r="BD351" i="7" s="1"/>
  <c r="AW351" i="7"/>
  <c r="AZ211" i="7"/>
  <c r="BD211" i="7" s="1"/>
  <c r="AW211" i="7"/>
  <c r="AR31" i="7"/>
  <c r="AS31" i="7" s="1"/>
  <c r="AZ205" i="7"/>
  <c r="BD205" i="7" s="1"/>
  <c r="AW205" i="7"/>
  <c r="AZ264" i="7"/>
  <c r="BD264" i="7" s="1"/>
  <c r="AW264" i="7"/>
  <c r="AZ238" i="7"/>
  <c r="BD238" i="7" s="1"/>
  <c r="AW238" i="7"/>
  <c r="AR9" i="7"/>
  <c r="AS9" i="7" s="1"/>
  <c r="AR18" i="7"/>
  <c r="AR26" i="7"/>
  <c r="AR35" i="7"/>
  <c r="AS35" i="7" s="1"/>
  <c r="AR43" i="7"/>
  <c r="AS142" i="7"/>
  <c r="AV142" i="7" s="1"/>
  <c r="AS194" i="7"/>
  <c r="AV194" i="7" s="1"/>
  <c r="AS54" i="7"/>
  <c r="AV54" i="7" s="1"/>
  <c r="AS124" i="7"/>
  <c r="AV124" i="7" s="1"/>
  <c r="AS160" i="7"/>
  <c r="AV160" i="7" s="1"/>
  <c r="AS168" i="7"/>
  <c r="AV168" i="7" s="1"/>
  <c r="AS177" i="7"/>
  <c r="AV177" i="7" s="1"/>
  <c r="AS203" i="7"/>
  <c r="AV203" i="7" s="1"/>
  <c r="AS220" i="7"/>
  <c r="AV220" i="7" s="1"/>
  <c r="AS281" i="7"/>
  <c r="AV281" i="7" s="1"/>
  <c r="AS290" i="7"/>
  <c r="AV290" i="7" s="1"/>
  <c r="AS298" i="7"/>
  <c r="AV298" i="7" s="1"/>
  <c r="AS306" i="7"/>
  <c r="AV306" i="7" s="1"/>
  <c r="AS315" i="7"/>
  <c r="AV315" i="7" s="1"/>
  <c r="AS349" i="7"/>
  <c r="AV349" i="7" s="1"/>
  <c r="AS367" i="7"/>
  <c r="AV367" i="7" s="1"/>
  <c r="AS375" i="7"/>
  <c r="AV375" i="7" s="1"/>
  <c r="AS151" i="7"/>
  <c r="AV151" i="7" s="1"/>
  <c r="AS332" i="7"/>
  <c r="AV332" i="7" s="1"/>
  <c r="AS341" i="7"/>
  <c r="AV341" i="7" s="1"/>
  <c r="AZ255" i="7"/>
  <c r="BD255" i="7" s="1"/>
  <c r="AW255" i="7"/>
  <c r="AZ253" i="7"/>
  <c r="BD253" i="7" s="1"/>
  <c r="AW253" i="7"/>
  <c r="AR30" i="7"/>
  <c r="AZ347" i="7"/>
  <c r="BD347" i="7" s="1"/>
  <c r="AW347" i="7"/>
  <c r="AZ266" i="7"/>
  <c r="BD266" i="7" s="1"/>
  <c r="AW266" i="7"/>
  <c r="AR16" i="7"/>
  <c r="AS16" i="7" s="1"/>
  <c r="AR34" i="7"/>
  <c r="AS34" i="7" s="1"/>
  <c r="AR42" i="7"/>
  <c r="AS42" i="7" s="1"/>
  <c r="AZ229" i="7"/>
  <c r="BD229" i="7" s="1"/>
  <c r="AW229" i="7"/>
  <c r="AR10" i="7"/>
  <c r="AS10" i="7" s="1"/>
  <c r="AR19" i="7"/>
  <c r="AS19" i="7" s="1"/>
  <c r="AR27" i="7"/>
  <c r="AR36" i="7"/>
  <c r="AS36" i="7" s="1"/>
  <c r="AR44" i="7"/>
  <c r="AS44" i="7" s="1"/>
  <c r="AR22" i="7"/>
  <c r="AS22" i="7" s="1"/>
  <c r="AZ249" i="7"/>
  <c r="BD249" i="7" s="1"/>
  <c r="AW249" i="7"/>
  <c r="AZ240" i="7"/>
  <c r="BD240" i="7" s="1"/>
  <c r="AW240" i="7"/>
  <c r="AR8" i="7"/>
  <c r="AS8" i="7" s="1"/>
  <c r="AR25" i="7"/>
  <c r="AS25" i="7" s="1"/>
  <c r="AS339" i="7"/>
  <c r="AV339" i="7" s="1"/>
  <c r="AZ262" i="7"/>
  <c r="BD262" i="7" s="1"/>
  <c r="AW262" i="7"/>
  <c r="AZ186" i="7"/>
  <c r="BD186" i="7" s="1"/>
  <c r="AW186" i="7"/>
  <c r="AZ358" i="7"/>
  <c r="BD358" i="7" s="1"/>
  <c r="AW358" i="7"/>
  <c r="AZ257" i="7"/>
  <c r="BD257" i="7" s="1"/>
  <c r="AW257" i="7"/>
  <c r="AZ183" i="7"/>
  <c r="BD183" i="7" s="1"/>
  <c r="AW183" i="7"/>
  <c r="AR11" i="7"/>
  <c r="AS11" i="7" s="1"/>
  <c r="AR20" i="7"/>
  <c r="AS20" i="7" s="1"/>
  <c r="AR28" i="7"/>
  <c r="AS28" i="7" s="1"/>
  <c r="C37" i="8"/>
  <c r="D37" i="8" s="1"/>
  <c r="AR37" i="7"/>
  <c r="AS37" i="7" s="1"/>
  <c r="AS179" i="7"/>
  <c r="AV179" i="7" s="1"/>
  <c r="AS231" i="7"/>
  <c r="AV231" i="7" s="1"/>
  <c r="AS153" i="7"/>
  <c r="AV153" i="7" s="1"/>
  <c r="AS162" i="7"/>
  <c r="AV162" i="7" s="1"/>
  <c r="AS214" i="7"/>
  <c r="AV214" i="7" s="1"/>
  <c r="AS222" i="7"/>
  <c r="AV222" i="7" s="1"/>
  <c r="AS275" i="7"/>
  <c r="AV275" i="7" s="1"/>
  <c r="AS283" i="7"/>
  <c r="AV283" i="7" s="1"/>
  <c r="AS300" i="7"/>
  <c r="AV300" i="7" s="1"/>
  <c r="AS317" i="7"/>
  <c r="AV317" i="7" s="1"/>
  <c r="AS360" i="7"/>
  <c r="AV360" i="7" s="1"/>
  <c r="AS369" i="7"/>
  <c r="AV369" i="7" s="1"/>
  <c r="AS292" i="7"/>
  <c r="AV292" i="7" s="1"/>
  <c r="AS308" i="7"/>
  <c r="AV308" i="7" s="1"/>
  <c r="AS334" i="7"/>
  <c r="AV334" i="7" s="1"/>
  <c r="AR33" i="7"/>
  <c r="AS33" i="7" s="1"/>
  <c r="R374" i="8"/>
  <c r="S374" i="8" s="1"/>
  <c r="AS374" i="7"/>
  <c r="AV374" i="7" s="1"/>
  <c r="R373" i="8"/>
  <c r="S373" i="8" s="1"/>
  <c r="AS373" i="7"/>
  <c r="AV373" i="7" s="1"/>
  <c r="R372" i="8"/>
  <c r="S372" i="8" s="1"/>
  <c r="R371" i="8"/>
  <c r="S371" i="8" s="1"/>
  <c r="AS371" i="7"/>
  <c r="AV371" i="7" s="1"/>
  <c r="R370" i="8"/>
  <c r="S370" i="8" s="1"/>
  <c r="AS370" i="7"/>
  <c r="AV370" i="7" s="1"/>
  <c r="R366" i="8"/>
  <c r="S366" i="8" s="1"/>
  <c r="R365" i="8"/>
  <c r="S365" i="8" s="1"/>
  <c r="AS365" i="7"/>
  <c r="AV365" i="7" s="1"/>
  <c r="R357" i="8"/>
  <c r="S357" i="8" s="1"/>
  <c r="AS357" i="7"/>
  <c r="AV357" i="7" s="1"/>
  <c r="R353" i="8"/>
  <c r="S353" i="8" s="1"/>
  <c r="U350" i="8"/>
  <c r="V350" i="8" s="1"/>
  <c r="U348" i="8"/>
  <c r="V348" i="8" s="1"/>
  <c r="AS348" i="7"/>
  <c r="AV348" i="7" s="1"/>
  <c r="U345" i="8"/>
  <c r="V345" i="8" s="1"/>
  <c r="AS345" i="7"/>
  <c r="AV345" i="7" s="1"/>
  <c r="U344" i="8"/>
  <c r="V344" i="8" s="1"/>
  <c r="AS344" i="7"/>
  <c r="AV344" i="7" s="1"/>
  <c r="R346" i="8"/>
  <c r="S346" i="8" s="1"/>
  <c r="AS346" i="7"/>
  <c r="AV346" i="7" s="1"/>
  <c r="U337" i="8"/>
  <c r="V337" i="8" s="1"/>
  <c r="U336" i="8"/>
  <c r="V336" i="8" s="1"/>
  <c r="AS336" i="7"/>
  <c r="AV336" i="7" s="1"/>
  <c r="U335" i="8"/>
  <c r="V335" i="8" s="1"/>
  <c r="AS335" i="7"/>
  <c r="AV335" i="7" s="1"/>
  <c r="U331" i="8"/>
  <c r="V331" i="8" s="1"/>
  <c r="U329" i="8"/>
  <c r="V329" i="8" s="1"/>
  <c r="AS329" i="7"/>
  <c r="AV329" i="7" s="1"/>
  <c r="AS323" i="7"/>
  <c r="AV323" i="7" s="1"/>
  <c r="AS321" i="7"/>
  <c r="AV321" i="7" s="1"/>
  <c r="AS325" i="7"/>
  <c r="AV325" i="7" s="1"/>
  <c r="U327" i="8"/>
  <c r="V327" i="8" s="1"/>
  <c r="U324" i="8"/>
  <c r="V324" i="8" s="1"/>
  <c r="U322" i="8"/>
  <c r="V322" i="8" s="1"/>
  <c r="U321" i="8"/>
  <c r="V321" i="8" s="1"/>
  <c r="U319" i="8"/>
  <c r="V319" i="8" s="1"/>
  <c r="AS319" i="7"/>
  <c r="AV319" i="7" s="1"/>
  <c r="U318" i="8"/>
  <c r="V318" i="8" s="1"/>
  <c r="AS318" i="7"/>
  <c r="AV318" i="7" s="1"/>
  <c r="U316" i="8"/>
  <c r="V316" i="8" s="1"/>
  <c r="U314" i="8"/>
  <c r="V314" i="8" s="1"/>
  <c r="AS314" i="7"/>
  <c r="AV314" i="7" s="1"/>
  <c r="U313" i="8"/>
  <c r="V313" i="8" s="1"/>
  <c r="U311" i="8"/>
  <c r="V311" i="8" s="1"/>
  <c r="AS311" i="7"/>
  <c r="AV311" i="7" s="1"/>
  <c r="U310" i="8"/>
  <c r="V310" i="8" s="1"/>
  <c r="AS310" i="7"/>
  <c r="AV310" i="7" s="1"/>
  <c r="U309" i="8"/>
  <c r="V309" i="8" s="1"/>
  <c r="U303" i="8"/>
  <c r="V303" i="8" s="1"/>
  <c r="AS303" i="7"/>
  <c r="AV303" i="7" s="1"/>
  <c r="U297" i="8"/>
  <c r="V297" i="8" s="1"/>
  <c r="AS297" i="7"/>
  <c r="AV297" i="7" s="1"/>
  <c r="U295" i="8"/>
  <c r="V295" i="8" s="1"/>
  <c r="U293" i="8"/>
  <c r="V293" i="8" s="1"/>
  <c r="R307" i="8"/>
  <c r="S307" i="8" s="1"/>
  <c r="R305" i="8"/>
  <c r="S305" i="8" s="1"/>
  <c r="R302" i="8"/>
  <c r="S302" i="8" s="1"/>
  <c r="AS302" i="7"/>
  <c r="AV302" i="7" s="1"/>
  <c r="R301" i="8"/>
  <c r="S301" i="8" s="1"/>
  <c r="AS301" i="7"/>
  <c r="AV301" i="7" s="1"/>
  <c r="R299" i="8"/>
  <c r="S299" i="8" s="1"/>
  <c r="AS299" i="7"/>
  <c r="AV299" i="7" s="1"/>
  <c r="R296" i="8"/>
  <c r="S296" i="8" s="1"/>
  <c r="AS296" i="7"/>
  <c r="AV296" i="7" s="1"/>
  <c r="R294" i="8"/>
  <c r="S294" i="8" s="1"/>
  <c r="AS294" i="7"/>
  <c r="AV294" i="7" s="1"/>
  <c r="R289" i="8"/>
  <c r="S289" i="8" s="1"/>
  <c r="R288" i="8"/>
  <c r="S288" i="8" s="1"/>
  <c r="AS288" i="7"/>
  <c r="AV288" i="7" s="1"/>
  <c r="R285" i="8"/>
  <c r="S285" i="8" s="1"/>
  <c r="R284" i="8"/>
  <c r="S284" i="8" s="1"/>
  <c r="R282" i="8"/>
  <c r="S282" i="8" s="1"/>
  <c r="R279" i="8"/>
  <c r="S279" i="8" s="1"/>
  <c r="AS279" i="7"/>
  <c r="AV279" i="7" s="1"/>
  <c r="R278" i="8"/>
  <c r="S278" i="8" s="1"/>
  <c r="R277" i="8"/>
  <c r="S277" i="8" s="1"/>
  <c r="AS277" i="7"/>
  <c r="AV277" i="7" s="1"/>
  <c r="R276" i="8"/>
  <c r="S276" i="8" s="1"/>
  <c r="R274" i="8"/>
  <c r="S274" i="8" s="1"/>
  <c r="R272" i="8"/>
  <c r="S272" i="8" s="1"/>
  <c r="R270" i="8"/>
  <c r="S270" i="8" s="1"/>
  <c r="AS270" i="7"/>
  <c r="AV270" i="7" s="1"/>
  <c r="U263" i="8"/>
  <c r="V263" i="8" s="1"/>
  <c r="U259" i="8"/>
  <c r="V259" i="8" s="1"/>
  <c r="AS259" i="7"/>
  <c r="AV259" i="7" s="1"/>
  <c r="U250" i="8"/>
  <c r="V250" i="8" s="1"/>
  <c r="R241" i="8"/>
  <c r="S241" i="8" s="1"/>
  <c r="R235" i="8"/>
  <c r="S235" i="8" s="1"/>
  <c r="AS235" i="7"/>
  <c r="AV235" i="7" s="1"/>
  <c r="R234" i="8"/>
  <c r="S234" i="8" s="1"/>
  <c r="R224" i="8"/>
  <c r="S224" i="8" s="1"/>
  <c r="AS224" i="7"/>
  <c r="AV224" i="7" s="1"/>
  <c r="R223" i="8"/>
  <c r="S223" i="8" s="1"/>
  <c r="AS223" i="7"/>
  <c r="AV223" i="7" s="1"/>
  <c r="R216" i="8"/>
  <c r="S216" i="8" s="1"/>
  <c r="R201" i="8"/>
  <c r="S201" i="8" s="1"/>
  <c r="AS201" i="7"/>
  <c r="AV201" i="7" s="1"/>
  <c r="R200" i="8"/>
  <c r="S200" i="8" s="1"/>
  <c r="AS200" i="7"/>
  <c r="AV200" i="7" s="1"/>
  <c r="R184" i="8"/>
  <c r="S184" i="8" s="1"/>
  <c r="R182" i="8"/>
  <c r="S182" i="8" s="1"/>
  <c r="AS182" i="7"/>
  <c r="AV182" i="7" s="1"/>
  <c r="R181" i="8"/>
  <c r="S181" i="8" s="1"/>
  <c r="AS181" i="7"/>
  <c r="AV181" i="7" s="1"/>
  <c r="R180" i="8"/>
  <c r="S180" i="8" s="1"/>
  <c r="AS180" i="7"/>
  <c r="AV180" i="7" s="1"/>
  <c r="R178" i="8"/>
  <c r="S178" i="8" s="1"/>
  <c r="AS178" i="7"/>
  <c r="AV178" i="7" s="1"/>
  <c r="R176" i="8"/>
  <c r="S176" i="8" s="1"/>
  <c r="AS176" i="7"/>
  <c r="AV176" i="7" s="1"/>
  <c r="R172" i="8"/>
  <c r="S172" i="8" s="1"/>
  <c r="AS172" i="7"/>
  <c r="AV172" i="7" s="1"/>
  <c r="R169" i="8"/>
  <c r="S169" i="8" s="1"/>
  <c r="AS169" i="7"/>
  <c r="AV169" i="7" s="1"/>
  <c r="R167" i="8"/>
  <c r="S167" i="8" s="1"/>
  <c r="R165" i="8"/>
  <c r="S165" i="8" s="1"/>
  <c r="AS165" i="7"/>
  <c r="AV165" i="7" s="1"/>
  <c r="R161" i="8"/>
  <c r="S161" i="8" s="1"/>
  <c r="AS161" i="7"/>
  <c r="AV161" i="7" s="1"/>
  <c r="U156" i="8"/>
  <c r="V156" i="8" s="1"/>
  <c r="R158" i="8"/>
  <c r="S158" i="8" s="1"/>
  <c r="R148" i="8"/>
  <c r="S148" i="8" s="1"/>
  <c r="R147" i="8"/>
  <c r="S147" i="8" s="1"/>
  <c r="R145" i="8"/>
  <c r="S145" i="8" s="1"/>
  <c r="AS145" i="7"/>
  <c r="AV145" i="7" s="1"/>
  <c r="R143" i="8"/>
  <c r="S143" i="8" s="1"/>
  <c r="R134" i="8"/>
  <c r="S134" i="8" s="1"/>
  <c r="AS134" i="7"/>
  <c r="AV134" i="7" s="1"/>
  <c r="U110" i="8"/>
  <c r="V110" i="8" s="1"/>
  <c r="AS110" i="7"/>
  <c r="AV110" i="7" s="1"/>
  <c r="R79" i="8"/>
  <c r="S79" i="8" s="1"/>
  <c r="AS79" i="7"/>
  <c r="AV79" i="7" s="1"/>
  <c r="U75" i="8"/>
  <c r="V75" i="8" s="1"/>
  <c r="AS75" i="7"/>
  <c r="AV75" i="7" s="1"/>
  <c r="R68" i="8"/>
  <c r="S68" i="8" s="1"/>
  <c r="AS68" i="7"/>
  <c r="AV68" i="7" s="1"/>
  <c r="R61" i="8"/>
  <c r="S61" i="8" s="1"/>
  <c r="R58" i="8"/>
  <c r="S58" i="8" s="1"/>
  <c r="AS58" i="7"/>
  <c r="AV58" i="7" s="1"/>
  <c r="C64" i="8"/>
  <c r="D64" i="8" s="1"/>
  <c r="C56" i="8"/>
  <c r="D56" i="8" s="1"/>
  <c r="C60" i="8"/>
  <c r="D60" i="8" s="1"/>
  <c r="AS15" i="7"/>
  <c r="C12" i="8"/>
  <c r="D12" i="8" s="1"/>
  <c r="C21" i="8"/>
  <c r="D21" i="8" s="1"/>
  <c r="AS21" i="7"/>
  <c r="C29" i="8"/>
  <c r="D29" i="8" s="1"/>
  <c r="AS29" i="7"/>
  <c r="AS38" i="7"/>
  <c r="AS232" i="7"/>
  <c r="AV232" i="7" s="1"/>
  <c r="AS267" i="7"/>
  <c r="AV267" i="7" s="1"/>
  <c r="AS361" i="7"/>
  <c r="AV361" i="7" s="1"/>
  <c r="C373" i="8"/>
  <c r="D373" i="8" s="1"/>
  <c r="C330" i="8"/>
  <c r="D330" i="8" s="1"/>
  <c r="C262" i="8"/>
  <c r="D262" i="8" s="1"/>
  <c r="C218" i="8"/>
  <c r="D218" i="8" s="1"/>
  <c r="C130" i="8"/>
  <c r="D130" i="8" s="1"/>
  <c r="C88" i="8"/>
  <c r="D88" i="8" s="1"/>
  <c r="AS149" i="7"/>
  <c r="AV149" i="7" s="1"/>
  <c r="AS13" i="7"/>
  <c r="AS30" i="7"/>
  <c r="AS39" i="7"/>
  <c r="AS198" i="7"/>
  <c r="AV198" i="7" s="1"/>
  <c r="C156" i="8"/>
  <c r="D156" i="8" s="1"/>
  <c r="C209" i="8"/>
  <c r="D209" i="8" s="1"/>
  <c r="C166" i="8"/>
  <c r="D166" i="8" s="1"/>
  <c r="AS246" i="7"/>
  <c r="AV246" i="7" s="1"/>
  <c r="C296" i="8"/>
  <c r="D296" i="8" s="1"/>
  <c r="AS356" i="7"/>
  <c r="AV356" i="7" s="1"/>
  <c r="AS313" i="7"/>
  <c r="AV313" i="7" s="1"/>
  <c r="AS43" i="7"/>
  <c r="C86" i="8"/>
  <c r="D86" i="8" s="1"/>
  <c r="C148" i="8"/>
  <c r="D148" i="8" s="1"/>
  <c r="C365" i="8"/>
  <c r="D365" i="8" s="1"/>
  <c r="C321" i="8"/>
  <c r="D321" i="8" s="1"/>
  <c r="C122" i="8"/>
  <c r="D122" i="8" s="1"/>
  <c r="C253" i="8"/>
  <c r="D253" i="8" s="1"/>
  <c r="C183" i="8"/>
  <c r="D183" i="8" s="1"/>
  <c r="C140" i="8"/>
  <c r="D140" i="8" s="1"/>
  <c r="C78" i="8"/>
  <c r="D78" i="8" s="1"/>
  <c r="C338" i="8"/>
  <c r="D338" i="8" s="1"/>
  <c r="C271" i="8"/>
  <c r="D271" i="8" s="1"/>
  <c r="C227" i="8"/>
  <c r="D227" i="8" s="1"/>
  <c r="C96" i="8"/>
  <c r="D96" i="8" s="1"/>
  <c r="AS244" i="7"/>
  <c r="AV244" i="7" s="1"/>
  <c r="AS157" i="7"/>
  <c r="AV157" i="7" s="1"/>
  <c r="AS27" i="7"/>
  <c r="C36" i="8"/>
  <c r="D36" i="8" s="1"/>
  <c r="C125" i="8"/>
  <c r="D125" i="8" s="1"/>
  <c r="C143" i="8"/>
  <c r="D143" i="8" s="1"/>
  <c r="AS143" i="7"/>
  <c r="AV143" i="7" s="1"/>
  <c r="C152" i="8"/>
  <c r="D152" i="8" s="1"/>
  <c r="AS152" i="7"/>
  <c r="AV152" i="7" s="1"/>
  <c r="AS230" i="7"/>
  <c r="AV230" i="7" s="1"/>
  <c r="AS265" i="7"/>
  <c r="AV265" i="7" s="1"/>
  <c r="AS333" i="7"/>
  <c r="AV333" i="7" s="1"/>
  <c r="AS368" i="7"/>
  <c r="AV368" i="7" s="1"/>
  <c r="C59" i="8"/>
  <c r="D59" i="8" s="1"/>
  <c r="AS174" i="7"/>
  <c r="AV174" i="7" s="1"/>
  <c r="AS338" i="7"/>
  <c r="AV338" i="7" s="1"/>
  <c r="C16" i="8"/>
  <c r="D16" i="8" s="1"/>
  <c r="C25" i="8"/>
  <c r="D25" i="8" s="1"/>
  <c r="C97" i="8"/>
  <c r="D97" i="8" s="1"/>
  <c r="AS97" i="7"/>
  <c r="AV97" i="7" s="1"/>
  <c r="AS237" i="7"/>
  <c r="AV237" i="7" s="1"/>
  <c r="C8" i="8"/>
  <c r="D8" i="8" s="1"/>
  <c r="C356" i="8"/>
  <c r="D356" i="8" s="1"/>
  <c r="C313" i="8"/>
  <c r="D313" i="8" s="1"/>
  <c r="C201" i="8"/>
  <c r="D201" i="8" s="1"/>
  <c r="C157" i="8"/>
  <c r="D157" i="8" s="1"/>
  <c r="C113" i="8"/>
  <c r="D113" i="8" s="1"/>
  <c r="AS330" i="7"/>
  <c r="AV330" i="7" s="1"/>
  <c r="AS286" i="7"/>
  <c r="AV286" i="7" s="1"/>
  <c r="AS218" i="7"/>
  <c r="AV218" i="7" s="1"/>
  <c r="C217" i="8"/>
  <c r="D217" i="8" s="1"/>
  <c r="AS217" i="7"/>
  <c r="AV217" i="7" s="1"/>
  <c r="C331" i="8"/>
  <c r="D331" i="8" s="1"/>
  <c r="C363" i="8"/>
  <c r="D363" i="8" s="1"/>
  <c r="C339" i="8"/>
  <c r="D339" i="8" s="1"/>
  <c r="C322" i="8"/>
  <c r="D322" i="8" s="1"/>
  <c r="C216" i="8"/>
  <c r="D216" i="8" s="1"/>
  <c r="C132" i="8"/>
  <c r="D132" i="8" s="1"/>
  <c r="C359" i="8"/>
  <c r="D359" i="8" s="1"/>
  <c r="C327" i="8"/>
  <c r="D327" i="8" s="1"/>
  <c r="C27" i="8"/>
  <c r="D27" i="8" s="1"/>
  <c r="C311" i="8"/>
  <c r="D311" i="8" s="1"/>
  <c r="C10" i="8"/>
  <c r="D10" i="8" s="1"/>
  <c r="C337" i="8"/>
  <c r="D337" i="8" s="1"/>
  <c r="C282" i="8"/>
  <c r="D282" i="8" s="1"/>
  <c r="AS101" i="7"/>
  <c r="AV101" i="7" s="1"/>
  <c r="AS127" i="7"/>
  <c r="AV127" i="7" s="1"/>
  <c r="AS189" i="7"/>
  <c r="AV189" i="7" s="1"/>
  <c r="AS67" i="7"/>
  <c r="AV67" i="7" s="1"/>
  <c r="AS119" i="7"/>
  <c r="AV119" i="7" s="1"/>
  <c r="C155" i="8"/>
  <c r="D155" i="8" s="1"/>
  <c r="AS155" i="7"/>
  <c r="AV155" i="7" s="1"/>
  <c r="C164" i="8"/>
  <c r="D164" i="8" s="1"/>
  <c r="AS164" i="7"/>
  <c r="AV164" i="7" s="1"/>
  <c r="C181" i="8"/>
  <c r="D181" i="8" s="1"/>
  <c r="C190" i="8"/>
  <c r="D190" i="8" s="1"/>
  <c r="AS190" i="7"/>
  <c r="AV190" i="7" s="1"/>
  <c r="C233" i="8"/>
  <c r="D233" i="8" s="1"/>
  <c r="AS233" i="7"/>
  <c r="AV233" i="7" s="1"/>
  <c r="C251" i="8"/>
  <c r="D251" i="8" s="1"/>
  <c r="AS251" i="7"/>
  <c r="AV251" i="7" s="1"/>
  <c r="C268" i="8"/>
  <c r="D268" i="8" s="1"/>
  <c r="AS268" i="7"/>
  <c r="AV268" i="7" s="1"/>
  <c r="C285" i="8"/>
  <c r="D285" i="8" s="1"/>
  <c r="AS285" i="7"/>
  <c r="AV285" i="7" s="1"/>
  <c r="C302" i="8"/>
  <c r="D302" i="8" s="1"/>
  <c r="C310" i="8"/>
  <c r="D310" i="8" s="1"/>
  <c r="C319" i="8"/>
  <c r="D319" i="8" s="1"/>
  <c r="C371" i="8"/>
  <c r="D371" i="8" s="1"/>
  <c r="C324" i="8"/>
  <c r="D324" i="8" s="1"/>
  <c r="C291" i="8"/>
  <c r="D291" i="8" s="1"/>
  <c r="C147" i="8"/>
  <c r="D147" i="8" s="1"/>
  <c r="AS40" i="7"/>
  <c r="AS50" i="7"/>
  <c r="AV50" i="7" s="1"/>
  <c r="AS77" i="7"/>
  <c r="AV77" i="7" s="1"/>
  <c r="AS95" i="7"/>
  <c r="AV95" i="7" s="1"/>
  <c r="AS103" i="7"/>
  <c r="AV103" i="7" s="1"/>
  <c r="AS112" i="7"/>
  <c r="AV112" i="7" s="1"/>
  <c r="AS120" i="7"/>
  <c r="AV120" i="7" s="1"/>
  <c r="AS130" i="7"/>
  <c r="AV130" i="7" s="1"/>
  <c r="AS138" i="7"/>
  <c r="AV138" i="7" s="1"/>
  <c r="AS191" i="7"/>
  <c r="AV191" i="7" s="1"/>
  <c r="AS208" i="7"/>
  <c r="AV208" i="7" s="1"/>
  <c r="AS225" i="7"/>
  <c r="AV225" i="7" s="1"/>
  <c r="C260" i="8"/>
  <c r="D260" i="8" s="1"/>
  <c r="AS260" i="7"/>
  <c r="AV260" i="7" s="1"/>
  <c r="C303" i="8"/>
  <c r="D303" i="8" s="1"/>
  <c r="C329" i="8"/>
  <c r="D329" i="8" s="1"/>
  <c r="C346" i="8"/>
  <c r="D346" i="8" s="1"/>
  <c r="AS57" i="7"/>
  <c r="AV57" i="7" s="1"/>
  <c r="AS84" i="7"/>
  <c r="AV84" i="7" s="1"/>
  <c r="AS118" i="7"/>
  <c r="AV118" i="7" s="1"/>
  <c r="AS163" i="7"/>
  <c r="AV163" i="7" s="1"/>
  <c r="C318" i="8"/>
  <c r="D318" i="8" s="1"/>
  <c r="C14" i="8"/>
  <c r="D14" i="8" s="1"/>
  <c r="AS14" i="7"/>
  <c r="AS76" i="7"/>
  <c r="AV76" i="7" s="1"/>
  <c r="AS85" i="7"/>
  <c r="AV85" i="7" s="1"/>
  <c r="AS94" i="7"/>
  <c r="AV94" i="7" s="1"/>
  <c r="AS102" i="7"/>
  <c r="AV102" i="7" s="1"/>
  <c r="AS128" i="7"/>
  <c r="AV128" i="7" s="1"/>
  <c r="C172" i="8"/>
  <c r="D172" i="8" s="1"/>
  <c r="C207" i="8"/>
  <c r="D207" i="8" s="1"/>
  <c r="AS207" i="7"/>
  <c r="AV207" i="7" s="1"/>
  <c r="C224" i="8"/>
  <c r="D224" i="8" s="1"/>
  <c r="C242" i="8"/>
  <c r="D242" i="8" s="1"/>
  <c r="AS242" i="7"/>
  <c r="AV242" i="7" s="1"/>
  <c r="C259" i="8"/>
  <c r="D259" i="8" s="1"/>
  <c r="C277" i="8"/>
  <c r="D277" i="8" s="1"/>
  <c r="C294" i="8"/>
  <c r="D294" i="8" s="1"/>
  <c r="C336" i="8"/>
  <c r="D336" i="8" s="1"/>
  <c r="C345" i="8"/>
  <c r="D345" i="8" s="1"/>
  <c r="C354" i="8"/>
  <c r="D354" i="8" s="1"/>
  <c r="AS354" i="7"/>
  <c r="AV354" i="7" s="1"/>
  <c r="C362" i="8"/>
  <c r="D362" i="8" s="1"/>
  <c r="AS362" i="7"/>
  <c r="AV362" i="7" s="1"/>
  <c r="C307" i="8"/>
  <c r="D307" i="8" s="1"/>
  <c r="C198" i="8"/>
  <c r="D198" i="8" s="1"/>
  <c r="AS60" i="7"/>
  <c r="AV60" i="7" s="1"/>
  <c r="AS69" i="7"/>
  <c r="AV69" i="7" s="1"/>
  <c r="AS78" i="7"/>
  <c r="AV78" i="7" s="1"/>
  <c r="AS87" i="7"/>
  <c r="AV87" i="7" s="1"/>
  <c r="AS96" i="7"/>
  <c r="AV96" i="7" s="1"/>
  <c r="AS104" i="7"/>
  <c r="AV104" i="7" s="1"/>
  <c r="AS113" i="7"/>
  <c r="AV113" i="7" s="1"/>
  <c r="AS122" i="7"/>
  <c r="AV122" i="7" s="1"/>
  <c r="AS131" i="7"/>
  <c r="AV131" i="7" s="1"/>
  <c r="AS166" i="7"/>
  <c r="AV166" i="7" s="1"/>
  <c r="AS192" i="7"/>
  <c r="AV192" i="7" s="1"/>
  <c r="AS48" i="7"/>
  <c r="AV48" i="7" s="1"/>
  <c r="AS206" i="7"/>
  <c r="AV206" i="7" s="1"/>
  <c r="AS215" i="7"/>
  <c r="AV215" i="7" s="1"/>
  <c r="C267" i="8"/>
  <c r="D267" i="8" s="1"/>
  <c r="AS26" i="7"/>
  <c r="AS53" i="7"/>
  <c r="AV53" i="7" s="1"/>
  <c r="AS61" i="7"/>
  <c r="AV61" i="7" s="1"/>
  <c r="AS70" i="7"/>
  <c r="AV70" i="7" s="1"/>
  <c r="AS88" i="7"/>
  <c r="AV88" i="7" s="1"/>
  <c r="AS106" i="7"/>
  <c r="AV106" i="7" s="1"/>
  <c r="AS114" i="7"/>
  <c r="AV114" i="7" s="1"/>
  <c r="AS123" i="7"/>
  <c r="AV123" i="7" s="1"/>
  <c r="AS141" i="7"/>
  <c r="AV141" i="7" s="1"/>
  <c r="AS150" i="7"/>
  <c r="AV150" i="7" s="1"/>
  <c r="AS158" i="7"/>
  <c r="AV158" i="7" s="1"/>
  <c r="AS167" i="7"/>
  <c r="AV167" i="7" s="1"/>
  <c r="AS184" i="7"/>
  <c r="AV184" i="7" s="1"/>
  <c r="AS193" i="7"/>
  <c r="AV193" i="7" s="1"/>
  <c r="AS202" i="7"/>
  <c r="AV202" i="7" s="1"/>
  <c r="AS210" i="7"/>
  <c r="AV210" i="7" s="1"/>
  <c r="AS219" i="7"/>
  <c r="AV219" i="7" s="1"/>
  <c r="C254" i="8"/>
  <c r="D254" i="8" s="1"/>
  <c r="AS254" i="7"/>
  <c r="AV254" i="7" s="1"/>
  <c r="C314" i="8"/>
  <c r="D314" i="8" s="1"/>
  <c r="C348" i="8"/>
  <c r="D348" i="8" s="1"/>
  <c r="C357" i="8"/>
  <c r="D357" i="8" s="1"/>
  <c r="C248" i="8"/>
  <c r="D248" i="8" s="1"/>
  <c r="AS62" i="7"/>
  <c r="AV62" i="7" s="1"/>
  <c r="AS71" i="7"/>
  <c r="AV71" i="7" s="1"/>
  <c r="AS80" i="7"/>
  <c r="AV80" i="7" s="1"/>
  <c r="AS89" i="7"/>
  <c r="AV89" i="7" s="1"/>
  <c r="AS98" i="7"/>
  <c r="AV98" i="7" s="1"/>
  <c r="AS107" i="7"/>
  <c r="AV107" i="7" s="1"/>
  <c r="AS115" i="7"/>
  <c r="AV115" i="7" s="1"/>
  <c r="AS133" i="7"/>
  <c r="AV133" i="7" s="1"/>
  <c r="AS65" i="7"/>
  <c r="AV65" i="7" s="1"/>
  <c r="AS93" i="7"/>
  <c r="AV93" i="7" s="1"/>
  <c r="AS136" i="7"/>
  <c r="AV136" i="7" s="1"/>
  <c r="AS171" i="7"/>
  <c r="AV171" i="7" s="1"/>
  <c r="AS197" i="7"/>
  <c r="AV197" i="7" s="1"/>
  <c r="C335" i="8"/>
  <c r="D335" i="8" s="1"/>
  <c r="C344" i="8"/>
  <c r="D344" i="8" s="1"/>
  <c r="C232" i="8"/>
  <c r="D232" i="8" s="1"/>
  <c r="AS55" i="7"/>
  <c r="AV55" i="7" s="1"/>
  <c r="AS63" i="7"/>
  <c r="AV63" i="7" s="1"/>
  <c r="AS73" i="7"/>
  <c r="AV73" i="7" s="1"/>
  <c r="AS82" i="7"/>
  <c r="AV82" i="7" s="1"/>
  <c r="AS90" i="7"/>
  <c r="AV90" i="7" s="1"/>
  <c r="AS99" i="7"/>
  <c r="AV99" i="7" s="1"/>
  <c r="AS108" i="7"/>
  <c r="AV108" i="7" s="1"/>
  <c r="AS116" i="7"/>
  <c r="AV116" i="7" s="1"/>
  <c r="AS125" i="7"/>
  <c r="AV125" i="7" s="1"/>
  <c r="AS187" i="7"/>
  <c r="AV187" i="7" s="1"/>
  <c r="AS195" i="7"/>
  <c r="AV195" i="7" s="1"/>
  <c r="AS204" i="7"/>
  <c r="AV204" i="7" s="1"/>
  <c r="AS213" i="7"/>
  <c r="AV213" i="7" s="1"/>
  <c r="AS221" i="7"/>
  <c r="AV221" i="7" s="1"/>
  <c r="C44" i="8"/>
  <c r="D44" i="8" s="1"/>
  <c r="C28" i="8"/>
  <c r="D28" i="8" s="1"/>
  <c r="C376" i="8"/>
  <c r="D376" i="8" s="1"/>
  <c r="C246" i="8"/>
  <c r="D246" i="8" s="1"/>
  <c r="C123" i="8"/>
  <c r="D123" i="8" s="1"/>
  <c r="AS12" i="7"/>
  <c r="AS47" i="7"/>
  <c r="AV47" i="7" s="1"/>
  <c r="AS56" i="7"/>
  <c r="AV56" i="7" s="1"/>
  <c r="AS64" i="7"/>
  <c r="AV64" i="7" s="1"/>
  <c r="AS74" i="7"/>
  <c r="AV74" i="7" s="1"/>
  <c r="AS83" i="7"/>
  <c r="AV83" i="7" s="1"/>
  <c r="AS92" i="7"/>
  <c r="AV92" i="7" s="1"/>
  <c r="AS100" i="7"/>
  <c r="AV100" i="7" s="1"/>
  <c r="AS109" i="7"/>
  <c r="AV109" i="7" s="1"/>
  <c r="AS117" i="7"/>
  <c r="AV117" i="7" s="1"/>
  <c r="AS126" i="7"/>
  <c r="AV126" i="7" s="1"/>
  <c r="AS135" i="7"/>
  <c r="AV135" i="7" s="1"/>
  <c r="AS144" i="7"/>
  <c r="AV144" i="7" s="1"/>
  <c r="AS170" i="7"/>
  <c r="AV170" i="7" s="1"/>
  <c r="AS188" i="7"/>
  <c r="AV188" i="7" s="1"/>
  <c r="AS196" i="7"/>
  <c r="AV196" i="7" s="1"/>
  <c r="AS154" i="7"/>
  <c r="AV154" i="7" s="1"/>
  <c r="C154" i="8"/>
  <c r="D154" i="8" s="1"/>
  <c r="AS137" i="7"/>
  <c r="AV137" i="7" s="1"/>
  <c r="C137" i="8"/>
  <c r="D137" i="8" s="1"/>
  <c r="C58" i="8"/>
  <c r="D58" i="8" s="1"/>
  <c r="AS111" i="7"/>
  <c r="AV111" i="7" s="1"/>
  <c r="C111" i="8"/>
  <c r="D111" i="8" s="1"/>
  <c r="C67" i="8"/>
  <c r="D67" i="8" s="1"/>
  <c r="C34" i="8"/>
  <c r="D34" i="8" s="1"/>
  <c r="C24" i="8"/>
  <c r="D24" i="8" s="1"/>
  <c r="C68" i="8"/>
  <c r="D68" i="8" s="1"/>
  <c r="C42" i="8"/>
  <c r="D42" i="8" s="1"/>
  <c r="C32" i="8"/>
  <c r="D32" i="8" s="1"/>
  <c r="C193" i="8"/>
  <c r="D193" i="8" s="1"/>
  <c r="C79" i="8"/>
  <c r="D79" i="8" s="1"/>
  <c r="C51" i="8"/>
  <c r="D51" i="8" s="1"/>
  <c r="C9" i="8"/>
  <c r="D9" i="8" s="1"/>
  <c r="C40" i="8"/>
  <c r="D40" i="8" s="1"/>
  <c r="C219" i="8"/>
  <c r="D219" i="8" s="1"/>
  <c r="C158" i="8"/>
  <c r="D158" i="8" s="1"/>
  <c r="C150" i="8"/>
  <c r="D150" i="8" s="1"/>
  <c r="C77" i="8"/>
  <c r="D77" i="8" s="1"/>
  <c r="C61" i="8"/>
  <c r="D61" i="8" s="1"/>
  <c r="C206" i="8"/>
  <c r="D206" i="8" s="1"/>
  <c r="C94" i="8"/>
  <c r="D94" i="8" s="1"/>
  <c r="C65" i="8"/>
  <c r="D65" i="8" s="1"/>
  <c r="C15" i="8"/>
  <c r="D15" i="8" s="1"/>
  <c r="C39" i="8"/>
  <c r="D39" i="8" s="1"/>
  <c r="C31" i="8"/>
  <c r="D31" i="8" s="1"/>
  <c r="C23" i="8"/>
  <c r="D23" i="8" s="1"/>
  <c r="C189" i="8"/>
  <c r="D189" i="8" s="1"/>
  <c r="C128" i="8"/>
  <c r="D128" i="8" s="1"/>
  <c r="C118" i="8"/>
  <c r="D118" i="8" s="1"/>
  <c r="C93" i="8"/>
  <c r="D93" i="8" s="1"/>
  <c r="C84" i="8"/>
  <c r="D84" i="8" s="1"/>
  <c r="C75" i="8"/>
  <c r="D75" i="8" s="1"/>
  <c r="C48" i="8"/>
  <c r="D48" i="8" s="1"/>
  <c r="C119" i="8"/>
  <c r="D119" i="8" s="1"/>
  <c r="C85" i="8"/>
  <c r="D85" i="8" s="1"/>
  <c r="C57" i="8"/>
  <c r="D57" i="8" s="1"/>
  <c r="C171" i="8"/>
  <c r="D171" i="8" s="1"/>
  <c r="C127" i="8"/>
  <c r="D127" i="8" s="1"/>
  <c r="C102" i="8"/>
  <c r="D102" i="8" s="1"/>
  <c r="C63" i="8"/>
  <c r="D63" i="8" s="1"/>
  <c r="C55" i="8"/>
  <c r="D55" i="8" s="1"/>
  <c r="C50" i="8"/>
  <c r="D50" i="8" s="1"/>
  <c r="C76" i="8"/>
  <c r="D76" i="8" s="1"/>
  <c r="C38" i="8"/>
  <c r="D38" i="8" s="1"/>
  <c r="C30" i="8"/>
  <c r="D30" i="8" s="1"/>
  <c r="C22" i="8"/>
  <c r="D22" i="8" s="1"/>
  <c r="C215" i="8"/>
  <c r="D215" i="8" s="1"/>
  <c r="C13" i="8"/>
  <c r="D13" i="8" s="1"/>
  <c r="C136" i="8"/>
  <c r="D136" i="8" s="1"/>
  <c r="C116" i="8"/>
  <c r="D116" i="8" s="1"/>
  <c r="C90" i="8"/>
  <c r="D90" i="8" s="1"/>
  <c r="C82" i="8"/>
  <c r="D82" i="8" s="1"/>
  <c r="C73" i="8"/>
  <c r="D73" i="8" s="1"/>
  <c r="C11" i="8"/>
  <c r="D11" i="8" s="1"/>
  <c r="C49" i="8"/>
  <c r="D49" i="8" s="1"/>
  <c r="C374" i="8"/>
  <c r="D374" i="8" s="1"/>
  <c r="C372" i="8"/>
  <c r="D372" i="8" s="1"/>
  <c r="C370" i="8"/>
  <c r="D370" i="8" s="1"/>
  <c r="C368" i="8"/>
  <c r="D368" i="8" s="1"/>
  <c r="C366" i="8"/>
  <c r="D366" i="8" s="1"/>
  <c r="C361" i="8"/>
  <c r="D361" i="8" s="1"/>
  <c r="C355" i="8"/>
  <c r="D355" i="8" s="1"/>
  <c r="C353" i="8"/>
  <c r="D353" i="8" s="1"/>
  <c r="C342" i="8"/>
  <c r="D342" i="8" s="1"/>
  <c r="C333" i="8"/>
  <c r="D333" i="8" s="1"/>
  <c r="C326" i="8"/>
  <c r="D326" i="8" s="1"/>
  <c r="C320" i="8"/>
  <c r="D320" i="8" s="1"/>
  <c r="C316" i="8"/>
  <c r="D316" i="8" s="1"/>
  <c r="C309" i="8"/>
  <c r="D309" i="8" s="1"/>
  <c r="C305" i="8"/>
  <c r="D305" i="8" s="1"/>
  <c r="C301" i="8"/>
  <c r="D301" i="8" s="1"/>
  <c r="C299" i="8"/>
  <c r="D299" i="8" s="1"/>
  <c r="C297" i="8"/>
  <c r="D297" i="8" s="1"/>
  <c r="C295" i="8"/>
  <c r="D295" i="8" s="1"/>
  <c r="C293" i="8"/>
  <c r="D293" i="8" s="1"/>
  <c r="C289" i="8"/>
  <c r="D289" i="8" s="1"/>
  <c r="C286" i="8"/>
  <c r="D286" i="8" s="1"/>
  <c r="C284" i="8"/>
  <c r="D284" i="8" s="1"/>
  <c r="C280" i="8"/>
  <c r="D280" i="8" s="1"/>
  <c r="C278" i="8"/>
  <c r="D278" i="8" s="1"/>
  <c r="C276" i="8"/>
  <c r="D276" i="8" s="1"/>
  <c r="C274" i="8"/>
  <c r="D274" i="8" s="1"/>
  <c r="C272" i="8"/>
  <c r="D272" i="8" s="1"/>
  <c r="C270" i="8"/>
  <c r="D270" i="8" s="1"/>
  <c r="C265" i="8"/>
  <c r="D265" i="8" s="1"/>
  <c r="C263" i="8"/>
  <c r="D263" i="8" s="1"/>
  <c r="C258" i="8"/>
  <c r="D258" i="8" s="1"/>
  <c r="C252" i="8"/>
  <c r="D252" i="8" s="1"/>
  <c r="C250" i="8"/>
  <c r="D250" i="8" s="1"/>
  <c r="C243" i="8"/>
  <c r="D243" i="8" s="1"/>
  <c r="C241" i="8"/>
  <c r="D241" i="8" s="1"/>
  <c r="C239" i="8"/>
  <c r="D239" i="8" s="1"/>
  <c r="C237" i="8"/>
  <c r="D237" i="8" s="1"/>
  <c r="C234" i="8"/>
  <c r="D234" i="8" s="1"/>
  <c r="C230" i="8"/>
  <c r="D230" i="8" s="1"/>
  <c r="C228" i="8"/>
  <c r="D228" i="8" s="1"/>
  <c r="C225" i="8"/>
  <c r="D225" i="8" s="1"/>
  <c r="C223" i="8"/>
  <c r="D223" i="8" s="1"/>
  <c r="C221" i="8"/>
  <c r="D221" i="8" s="1"/>
  <c r="C213" i="8"/>
  <c r="D213" i="8" s="1"/>
  <c r="C210" i="8"/>
  <c r="D210" i="8" s="1"/>
  <c r="C208" i="8"/>
  <c r="D208" i="8" s="1"/>
  <c r="C204" i="8"/>
  <c r="D204" i="8" s="1"/>
  <c r="C202" i="8"/>
  <c r="D202" i="8" s="1"/>
  <c r="C200" i="8"/>
  <c r="D200" i="8" s="1"/>
  <c r="C197" i="8"/>
  <c r="D197" i="8" s="1"/>
  <c r="C195" i="8"/>
  <c r="D195" i="8" s="1"/>
  <c r="C191" i="8"/>
  <c r="D191" i="8" s="1"/>
  <c r="C187" i="8"/>
  <c r="D187" i="8" s="1"/>
  <c r="C184" i="8"/>
  <c r="D184" i="8" s="1"/>
  <c r="C182" i="8"/>
  <c r="D182" i="8" s="1"/>
  <c r="C180" i="8"/>
  <c r="D180" i="8" s="1"/>
  <c r="C178" i="8"/>
  <c r="D178" i="8" s="1"/>
  <c r="C176" i="8"/>
  <c r="D176" i="8" s="1"/>
  <c r="C174" i="8"/>
  <c r="D174" i="8" s="1"/>
  <c r="C167" i="8"/>
  <c r="D167" i="8" s="1"/>
  <c r="C165" i="8"/>
  <c r="D165" i="8" s="1"/>
  <c r="C163" i="8"/>
  <c r="D163" i="8" s="1"/>
  <c r="C161" i="8"/>
  <c r="D161" i="8" s="1"/>
  <c r="C145" i="8"/>
  <c r="D145" i="8" s="1"/>
  <c r="C141" i="8"/>
  <c r="D141" i="8" s="1"/>
  <c r="C138" i="8"/>
  <c r="D138" i="8" s="1"/>
  <c r="C134" i="8"/>
  <c r="D134" i="8" s="1"/>
  <c r="C120" i="8"/>
  <c r="D120" i="8" s="1"/>
  <c r="C114" i="8"/>
  <c r="D114" i="8" s="1"/>
  <c r="C112" i="8"/>
  <c r="D112" i="8" s="1"/>
  <c r="C110" i="8"/>
  <c r="D110" i="8" s="1"/>
  <c r="C108" i="8"/>
  <c r="D108" i="8" s="1"/>
  <c r="C106" i="8"/>
  <c r="D106" i="8" s="1"/>
  <c r="C103" i="8"/>
  <c r="D103" i="8" s="1"/>
  <c r="C101" i="8"/>
  <c r="D101" i="8" s="1"/>
  <c r="C95" i="8"/>
  <c r="D95" i="8" s="1"/>
  <c r="C70" i="8"/>
  <c r="D70" i="8" s="1"/>
  <c r="C53" i="8"/>
  <c r="D53" i="8" s="1"/>
  <c r="AU377" i="7"/>
  <c r="R47" i="8"/>
  <c r="S47" i="8" s="1"/>
  <c r="C7" i="8"/>
  <c r="D7" i="8" s="1"/>
  <c r="AS49" i="7"/>
  <c r="AV49" i="7" s="1"/>
  <c r="AS51" i="7"/>
  <c r="AV51" i="7" s="1"/>
  <c r="I7" i="8"/>
  <c r="J7" i="8" s="1"/>
  <c r="L7" i="8"/>
  <c r="M7" i="8" s="1"/>
  <c r="AZ319" i="7" l="1"/>
  <c r="BD319" i="7" s="1"/>
  <c r="AW319" i="7"/>
  <c r="AZ68" i="7"/>
  <c r="BD68" i="7" s="1"/>
  <c r="AW68" i="7"/>
  <c r="AZ329" i="7"/>
  <c r="BD329" i="7" s="1"/>
  <c r="AW329" i="7"/>
  <c r="AZ194" i="7"/>
  <c r="BD194" i="7" s="1"/>
  <c r="AW194" i="7"/>
  <c r="AZ339" i="7"/>
  <c r="BD339" i="7" s="1"/>
  <c r="AW339" i="7"/>
  <c r="AZ373" i="7"/>
  <c r="BD373" i="7" s="1"/>
  <c r="AW373" i="7"/>
  <c r="AZ142" i="7"/>
  <c r="BD142" i="7" s="1"/>
  <c r="AW142" i="7"/>
  <c r="AZ224" i="7"/>
  <c r="BD224" i="7" s="1"/>
  <c r="AW224" i="7"/>
  <c r="AZ110" i="7"/>
  <c r="BD110" i="7" s="1"/>
  <c r="AW110" i="7"/>
  <c r="AZ172" i="7"/>
  <c r="BD172" i="7" s="1"/>
  <c r="AW172" i="7"/>
  <c r="AZ201" i="7"/>
  <c r="BD201" i="7" s="1"/>
  <c r="AW201" i="7"/>
  <c r="AZ288" i="7"/>
  <c r="BD288" i="7" s="1"/>
  <c r="AW288" i="7"/>
  <c r="AZ176" i="7"/>
  <c r="BD176" i="7" s="1"/>
  <c r="AW176" i="7"/>
  <c r="AZ47" i="7"/>
  <c r="BD47" i="7" s="1"/>
  <c r="AW47" i="7"/>
  <c r="AZ133" i="7"/>
  <c r="BD133" i="7" s="1"/>
  <c r="AW133" i="7"/>
  <c r="AZ61" i="7"/>
  <c r="BD61" i="7" s="1"/>
  <c r="AW61" i="7"/>
  <c r="AZ95" i="7"/>
  <c r="BD95" i="7" s="1"/>
  <c r="AW95" i="7"/>
  <c r="AZ58" i="7"/>
  <c r="BD58" i="7" s="1"/>
  <c r="AW58" i="7"/>
  <c r="AZ180" i="7"/>
  <c r="BD180" i="7" s="1"/>
  <c r="AW180" i="7"/>
  <c r="AZ203" i="7"/>
  <c r="BD203" i="7" s="1"/>
  <c r="AW203" i="7"/>
  <c r="AZ196" i="7"/>
  <c r="BD196" i="7" s="1"/>
  <c r="AW196" i="7"/>
  <c r="AZ90" i="7"/>
  <c r="BD90" i="7" s="1"/>
  <c r="AW90" i="7"/>
  <c r="AZ219" i="7"/>
  <c r="BD219" i="7" s="1"/>
  <c r="AW219" i="7"/>
  <c r="AZ96" i="7"/>
  <c r="BD96" i="7" s="1"/>
  <c r="AW96" i="7"/>
  <c r="AZ76" i="7"/>
  <c r="BD76" i="7" s="1"/>
  <c r="AW76" i="7"/>
  <c r="AZ268" i="7"/>
  <c r="BD268" i="7" s="1"/>
  <c r="AW268" i="7"/>
  <c r="AZ313" i="7"/>
  <c r="BD313" i="7" s="1"/>
  <c r="AW313" i="7"/>
  <c r="AZ344" i="7"/>
  <c r="BD344" i="7" s="1"/>
  <c r="AW344" i="7"/>
  <c r="AZ317" i="7"/>
  <c r="BD317" i="7" s="1"/>
  <c r="AW317" i="7"/>
  <c r="AZ349" i="7"/>
  <c r="BD349" i="7" s="1"/>
  <c r="AW349" i="7"/>
  <c r="AZ188" i="7"/>
  <c r="BD188" i="7" s="1"/>
  <c r="AW188" i="7"/>
  <c r="AZ100" i="7"/>
  <c r="BD100" i="7" s="1"/>
  <c r="AW100" i="7"/>
  <c r="AZ195" i="7"/>
  <c r="BD195" i="7" s="1"/>
  <c r="AW195" i="7"/>
  <c r="AZ82" i="7"/>
  <c r="BD82" i="7" s="1"/>
  <c r="AW82" i="7"/>
  <c r="AZ197" i="7"/>
  <c r="BD197" i="7" s="1"/>
  <c r="AW197" i="7"/>
  <c r="AZ115" i="7"/>
  <c r="BD115" i="7" s="1"/>
  <c r="AW115" i="7"/>
  <c r="AZ210" i="7"/>
  <c r="BD210" i="7" s="1"/>
  <c r="AW210" i="7"/>
  <c r="AZ141" i="7"/>
  <c r="BD141" i="7" s="1"/>
  <c r="AW141" i="7"/>
  <c r="AZ192" i="7"/>
  <c r="BD192" i="7" s="1"/>
  <c r="AW192" i="7"/>
  <c r="AZ87" i="7"/>
  <c r="BD87" i="7" s="1"/>
  <c r="AW87" i="7"/>
  <c r="AZ191" i="7"/>
  <c r="BD191" i="7" s="1"/>
  <c r="AW191" i="7"/>
  <c r="AZ127" i="7"/>
  <c r="BD127" i="7" s="1"/>
  <c r="AW127" i="7"/>
  <c r="AZ330" i="7"/>
  <c r="BD330" i="7" s="1"/>
  <c r="AW330" i="7"/>
  <c r="AZ237" i="7"/>
  <c r="BD237" i="7" s="1"/>
  <c r="AW237" i="7"/>
  <c r="AZ174" i="7"/>
  <c r="BD174" i="7" s="1"/>
  <c r="AW174" i="7"/>
  <c r="AZ143" i="7"/>
  <c r="BD143" i="7" s="1"/>
  <c r="AW143" i="7"/>
  <c r="AZ356" i="7"/>
  <c r="BD356" i="7" s="1"/>
  <c r="AW356" i="7"/>
  <c r="AZ198" i="7"/>
  <c r="BD198" i="7" s="1"/>
  <c r="AW198" i="7"/>
  <c r="AZ259" i="7"/>
  <c r="BD259" i="7" s="1"/>
  <c r="AW259" i="7"/>
  <c r="AZ279" i="7"/>
  <c r="BD279" i="7" s="1"/>
  <c r="AW279" i="7"/>
  <c r="AZ325" i="7"/>
  <c r="BD325" i="7" s="1"/>
  <c r="AW325" i="7"/>
  <c r="AZ300" i="7"/>
  <c r="BD300" i="7" s="1"/>
  <c r="AW300" i="7"/>
  <c r="AZ315" i="7"/>
  <c r="BD315" i="7" s="1"/>
  <c r="AW315" i="7"/>
  <c r="AZ168" i="7"/>
  <c r="BD168" i="7" s="1"/>
  <c r="AW168" i="7"/>
  <c r="AZ111" i="7"/>
  <c r="BD111" i="7" s="1"/>
  <c r="AW111" i="7"/>
  <c r="AZ170" i="7"/>
  <c r="BD170" i="7" s="1"/>
  <c r="AW170" i="7"/>
  <c r="AZ92" i="7"/>
  <c r="BD92" i="7" s="1"/>
  <c r="AW92" i="7"/>
  <c r="AZ187" i="7"/>
  <c r="BD187" i="7" s="1"/>
  <c r="AW187" i="7"/>
  <c r="AZ73" i="7"/>
  <c r="BD73" i="7" s="1"/>
  <c r="AW73" i="7"/>
  <c r="AZ171" i="7"/>
  <c r="BD171" i="7" s="1"/>
  <c r="AW171" i="7"/>
  <c r="AZ107" i="7"/>
  <c r="BD107" i="7" s="1"/>
  <c r="AW107" i="7"/>
  <c r="AZ357" i="7"/>
  <c r="BD357" i="7" s="1"/>
  <c r="AW357" i="7"/>
  <c r="AZ202" i="7"/>
  <c r="BD202" i="7" s="1"/>
  <c r="AW202" i="7"/>
  <c r="AZ123" i="7"/>
  <c r="BD123" i="7" s="1"/>
  <c r="AW123" i="7"/>
  <c r="AZ166" i="7"/>
  <c r="BD166" i="7" s="1"/>
  <c r="AW166" i="7"/>
  <c r="AZ78" i="7"/>
  <c r="BD78" i="7" s="1"/>
  <c r="AW78" i="7"/>
  <c r="AZ354" i="7"/>
  <c r="BD354" i="7" s="1"/>
  <c r="AW354" i="7"/>
  <c r="AZ138" i="7"/>
  <c r="BD138" i="7" s="1"/>
  <c r="AW138" i="7"/>
  <c r="AZ50" i="7"/>
  <c r="BD50" i="7" s="1"/>
  <c r="AW50" i="7"/>
  <c r="AZ251" i="7"/>
  <c r="BD251" i="7" s="1"/>
  <c r="AW251" i="7"/>
  <c r="AZ164" i="7"/>
  <c r="BD164" i="7" s="1"/>
  <c r="AW164" i="7"/>
  <c r="AZ101" i="7"/>
  <c r="BD101" i="7" s="1"/>
  <c r="AW101" i="7"/>
  <c r="AZ97" i="7"/>
  <c r="BD97" i="7" s="1"/>
  <c r="AW97" i="7"/>
  <c r="AZ157" i="7"/>
  <c r="BD157" i="7" s="1"/>
  <c r="AW157" i="7"/>
  <c r="AZ301" i="7"/>
  <c r="BD301" i="7" s="1"/>
  <c r="AW301" i="7"/>
  <c r="AZ314" i="7"/>
  <c r="BD314" i="7" s="1"/>
  <c r="AW314" i="7"/>
  <c r="AZ321" i="7"/>
  <c r="BD321" i="7" s="1"/>
  <c r="AW321" i="7"/>
  <c r="AZ371" i="7"/>
  <c r="BD371" i="7" s="1"/>
  <c r="AW371" i="7"/>
  <c r="AZ283" i="7"/>
  <c r="BD283" i="7" s="1"/>
  <c r="AW283" i="7"/>
  <c r="AZ306" i="7"/>
  <c r="BD306" i="7" s="1"/>
  <c r="AW306" i="7"/>
  <c r="AZ160" i="7"/>
  <c r="BD160" i="7" s="1"/>
  <c r="AW160" i="7"/>
  <c r="AZ304" i="7"/>
  <c r="BD304" i="7" s="1"/>
  <c r="AW304" i="7"/>
  <c r="AZ154" i="7"/>
  <c r="BD154" i="7" s="1"/>
  <c r="AW154" i="7"/>
  <c r="AZ99" i="7"/>
  <c r="BD99" i="7" s="1"/>
  <c r="AW99" i="7"/>
  <c r="AZ158" i="7"/>
  <c r="BD158" i="7" s="1"/>
  <c r="AW158" i="7"/>
  <c r="AZ57" i="7"/>
  <c r="BD57" i="7" s="1"/>
  <c r="AW57" i="7"/>
  <c r="AZ218" i="7"/>
  <c r="BD218" i="7" s="1"/>
  <c r="AW218" i="7"/>
  <c r="AZ271" i="7"/>
  <c r="BD271" i="7" s="1"/>
  <c r="AW271" i="7"/>
  <c r="AZ267" i="7"/>
  <c r="BD267" i="7" s="1"/>
  <c r="AW267" i="7"/>
  <c r="AZ169" i="7"/>
  <c r="BD169" i="7" s="1"/>
  <c r="AW169" i="7"/>
  <c r="AZ175" i="7"/>
  <c r="BD175" i="7" s="1"/>
  <c r="AW175" i="7"/>
  <c r="AZ204" i="7"/>
  <c r="BD204" i="7" s="1"/>
  <c r="AW204" i="7"/>
  <c r="AZ53" i="7"/>
  <c r="BD53" i="7" s="1"/>
  <c r="AW53" i="7"/>
  <c r="AZ294" i="7"/>
  <c r="BD294" i="7" s="1"/>
  <c r="AW294" i="7"/>
  <c r="AZ208" i="7"/>
  <c r="BD208" i="7" s="1"/>
  <c r="AW208" i="7"/>
  <c r="AZ189" i="7"/>
  <c r="BD189" i="7" s="1"/>
  <c r="AW189" i="7"/>
  <c r="AZ338" i="7"/>
  <c r="BD338" i="7" s="1"/>
  <c r="AW338" i="7"/>
  <c r="AZ370" i="7"/>
  <c r="BD370" i="7" s="1"/>
  <c r="AW370" i="7"/>
  <c r="AZ83" i="7"/>
  <c r="BD83" i="7" s="1"/>
  <c r="AW83" i="7"/>
  <c r="AZ63" i="7"/>
  <c r="BD63" i="7" s="1"/>
  <c r="AW63" i="7"/>
  <c r="AZ140" i="7"/>
  <c r="BD140" i="7" s="1"/>
  <c r="AW140" i="7"/>
  <c r="AZ130" i="7"/>
  <c r="BD130" i="7" s="1"/>
  <c r="AW130" i="7"/>
  <c r="AZ323" i="7"/>
  <c r="BD323" i="7" s="1"/>
  <c r="AW323" i="7"/>
  <c r="AZ231" i="7"/>
  <c r="BD231" i="7" s="1"/>
  <c r="AW231" i="7"/>
  <c r="AZ341" i="7"/>
  <c r="BD341" i="7" s="1"/>
  <c r="AW341" i="7"/>
  <c r="AZ144" i="7"/>
  <c r="BD144" i="7" s="1"/>
  <c r="AW144" i="7"/>
  <c r="AZ74" i="7"/>
  <c r="BD74" i="7" s="1"/>
  <c r="AW74" i="7"/>
  <c r="AZ125" i="7"/>
  <c r="BD125" i="7" s="1"/>
  <c r="AW125" i="7"/>
  <c r="AZ55" i="7"/>
  <c r="BD55" i="7" s="1"/>
  <c r="AW55" i="7"/>
  <c r="AZ89" i="7"/>
  <c r="BD89" i="7" s="1"/>
  <c r="AW89" i="7"/>
  <c r="AZ184" i="7"/>
  <c r="BD184" i="7" s="1"/>
  <c r="AW184" i="7"/>
  <c r="AZ106" i="7"/>
  <c r="BD106" i="7" s="1"/>
  <c r="AW106" i="7"/>
  <c r="AZ131" i="7"/>
  <c r="BD131" i="7" s="1"/>
  <c r="AW131" i="7"/>
  <c r="AZ60" i="7"/>
  <c r="BD60" i="7" s="1"/>
  <c r="AW60" i="7"/>
  <c r="AZ345" i="7"/>
  <c r="BD345" i="7" s="1"/>
  <c r="AW345" i="7"/>
  <c r="AZ242" i="7"/>
  <c r="BD242" i="7" s="1"/>
  <c r="AW242" i="7"/>
  <c r="AZ128" i="7"/>
  <c r="BD128" i="7" s="1"/>
  <c r="AW128" i="7"/>
  <c r="AZ163" i="7"/>
  <c r="BD163" i="7" s="1"/>
  <c r="AW163" i="7"/>
  <c r="AZ120" i="7"/>
  <c r="BD120" i="7" s="1"/>
  <c r="AW120" i="7"/>
  <c r="AZ7" i="7"/>
  <c r="BC7" i="7" s="1"/>
  <c r="BD7" i="7" s="1"/>
  <c r="AW7" i="7"/>
  <c r="AZ233" i="7"/>
  <c r="BD233" i="7" s="1"/>
  <c r="AW233" i="7"/>
  <c r="AZ155" i="7"/>
  <c r="BD155" i="7" s="1"/>
  <c r="AW155" i="7"/>
  <c r="AZ333" i="7"/>
  <c r="BD333" i="7" s="1"/>
  <c r="AW333" i="7"/>
  <c r="AZ227" i="7"/>
  <c r="BD227" i="7" s="1"/>
  <c r="AW227" i="7"/>
  <c r="AZ302" i="7"/>
  <c r="BD302" i="7" s="1"/>
  <c r="AW302" i="7"/>
  <c r="AZ348" i="7"/>
  <c r="BD348" i="7" s="1"/>
  <c r="AW348" i="7"/>
  <c r="AZ365" i="7"/>
  <c r="BD365" i="7" s="1"/>
  <c r="AW365" i="7"/>
  <c r="AZ308" i="7"/>
  <c r="BD308" i="7" s="1"/>
  <c r="AW308" i="7"/>
  <c r="AZ222" i="7"/>
  <c r="BD222" i="7" s="1"/>
  <c r="AW222" i="7"/>
  <c r="AZ332" i="7"/>
  <c r="BD332" i="7" s="1"/>
  <c r="AW332" i="7"/>
  <c r="AZ290" i="7"/>
  <c r="BD290" i="7" s="1"/>
  <c r="AW290" i="7"/>
  <c r="AZ51" i="7"/>
  <c r="BD51" i="7" s="1"/>
  <c r="AW51" i="7"/>
  <c r="AZ117" i="7"/>
  <c r="BD117" i="7" s="1"/>
  <c r="AW117" i="7"/>
  <c r="AZ335" i="7"/>
  <c r="BD335" i="7" s="1"/>
  <c r="AW335" i="7"/>
  <c r="AZ206" i="7"/>
  <c r="BD206" i="7" s="1"/>
  <c r="AW206" i="7"/>
  <c r="AZ225" i="7"/>
  <c r="BD225" i="7" s="1"/>
  <c r="AW225" i="7"/>
  <c r="AZ235" i="7"/>
  <c r="BD235" i="7" s="1"/>
  <c r="AW235" i="7"/>
  <c r="AZ145" i="7"/>
  <c r="BD145" i="7" s="1"/>
  <c r="AW145" i="7"/>
  <c r="AZ153" i="7"/>
  <c r="BD153" i="7" s="1"/>
  <c r="AW153" i="7"/>
  <c r="AZ177" i="7"/>
  <c r="BD177" i="7" s="1"/>
  <c r="AW177" i="7"/>
  <c r="AZ49" i="7"/>
  <c r="BD49" i="7" s="1"/>
  <c r="AW49" i="7"/>
  <c r="AZ109" i="7"/>
  <c r="BD109" i="7" s="1"/>
  <c r="AW109" i="7"/>
  <c r="AZ54" i="7"/>
  <c r="BD54" i="7" s="1"/>
  <c r="AW54" i="7"/>
  <c r="AZ48" i="7"/>
  <c r="BD48" i="7" s="1"/>
  <c r="AW48" i="7"/>
  <c r="AZ207" i="7"/>
  <c r="BD207" i="7" s="1"/>
  <c r="AW207" i="7"/>
  <c r="AZ77" i="7"/>
  <c r="BD77" i="7" s="1"/>
  <c r="AW77" i="7"/>
  <c r="AZ181" i="7"/>
  <c r="BD181" i="7" s="1"/>
  <c r="AW181" i="7"/>
  <c r="AZ286" i="7"/>
  <c r="BD286" i="7" s="1"/>
  <c r="AW286" i="7"/>
  <c r="AZ232" i="7"/>
  <c r="BD232" i="7" s="1"/>
  <c r="AW232" i="7"/>
  <c r="AZ299" i="7"/>
  <c r="BD299" i="7" s="1"/>
  <c r="AW299" i="7"/>
  <c r="AZ161" i="7"/>
  <c r="BD161" i="7" s="1"/>
  <c r="AW161" i="7"/>
  <c r="AZ136" i="7"/>
  <c r="BD136" i="7" s="1"/>
  <c r="AW136" i="7"/>
  <c r="AZ193" i="7"/>
  <c r="BD193" i="7" s="1"/>
  <c r="AW193" i="7"/>
  <c r="AZ69" i="7"/>
  <c r="BD69" i="7" s="1"/>
  <c r="AW69" i="7"/>
  <c r="AZ310" i="7"/>
  <c r="BD310" i="7" s="1"/>
  <c r="AW310" i="7"/>
  <c r="AZ368" i="7"/>
  <c r="BD368" i="7" s="1"/>
  <c r="AW368" i="7"/>
  <c r="AZ134" i="7"/>
  <c r="BD134" i="7" s="1"/>
  <c r="AW134" i="7"/>
  <c r="AZ182" i="7"/>
  <c r="BD182" i="7" s="1"/>
  <c r="AW182" i="7"/>
  <c r="AZ334" i="7"/>
  <c r="BD334" i="7" s="1"/>
  <c r="AW334" i="7"/>
  <c r="AZ137" i="7"/>
  <c r="BD137" i="7" s="1"/>
  <c r="AW137" i="7"/>
  <c r="AZ135" i="7"/>
  <c r="BD135" i="7" s="1"/>
  <c r="AW135" i="7"/>
  <c r="AZ64" i="7"/>
  <c r="BD64" i="7" s="1"/>
  <c r="AW64" i="7"/>
  <c r="AZ116" i="7"/>
  <c r="BD116" i="7" s="1"/>
  <c r="AW116" i="7"/>
  <c r="AZ93" i="7"/>
  <c r="BD93" i="7" s="1"/>
  <c r="AW93" i="7"/>
  <c r="AZ80" i="7"/>
  <c r="BD80" i="7" s="1"/>
  <c r="AW80" i="7"/>
  <c r="AZ88" i="7"/>
  <c r="BD88" i="7" s="1"/>
  <c r="AW88" i="7"/>
  <c r="AZ223" i="7"/>
  <c r="BD223" i="7" s="1"/>
  <c r="AW223" i="7"/>
  <c r="AZ122" i="7"/>
  <c r="BD122" i="7" s="1"/>
  <c r="AW122" i="7"/>
  <c r="AZ102" i="7"/>
  <c r="BD102" i="7" s="1"/>
  <c r="AW102" i="7"/>
  <c r="AZ118" i="7"/>
  <c r="BD118" i="7" s="1"/>
  <c r="AW118" i="7"/>
  <c r="AZ260" i="7"/>
  <c r="BD260" i="7" s="1"/>
  <c r="AW260" i="7"/>
  <c r="AZ112" i="7"/>
  <c r="BD112" i="7" s="1"/>
  <c r="AW112" i="7"/>
  <c r="AZ265" i="7"/>
  <c r="BD265" i="7" s="1"/>
  <c r="AW265" i="7"/>
  <c r="AZ297" i="7"/>
  <c r="BD297" i="7" s="1"/>
  <c r="AW297" i="7"/>
  <c r="AZ75" i="7"/>
  <c r="BD75" i="7" s="1"/>
  <c r="AW75" i="7"/>
  <c r="AZ178" i="7"/>
  <c r="BD178" i="7" s="1"/>
  <c r="AW178" i="7"/>
  <c r="AZ270" i="7"/>
  <c r="BD270" i="7" s="1"/>
  <c r="AW270" i="7"/>
  <c r="AZ277" i="7"/>
  <c r="BD277" i="7" s="1"/>
  <c r="AW277" i="7"/>
  <c r="AZ292" i="7"/>
  <c r="BD292" i="7" s="1"/>
  <c r="AW292" i="7"/>
  <c r="AZ214" i="7"/>
  <c r="BD214" i="7" s="1"/>
  <c r="AW214" i="7"/>
  <c r="AZ179" i="7"/>
  <c r="BD179" i="7" s="1"/>
  <c r="AW179" i="7"/>
  <c r="AZ151" i="7"/>
  <c r="BD151" i="7" s="1"/>
  <c r="AW151" i="7"/>
  <c r="AZ281" i="7"/>
  <c r="BD281" i="7" s="1"/>
  <c r="AW281" i="7"/>
  <c r="AZ213" i="7"/>
  <c r="BD213" i="7" s="1"/>
  <c r="AW213" i="7"/>
  <c r="AZ62" i="7"/>
  <c r="BD62" i="7" s="1"/>
  <c r="AW62" i="7"/>
  <c r="AZ104" i="7"/>
  <c r="BD104" i="7" s="1"/>
  <c r="AW104" i="7"/>
  <c r="AZ85" i="7"/>
  <c r="BD85" i="7" s="1"/>
  <c r="AW85" i="7"/>
  <c r="AZ67" i="7"/>
  <c r="BD67" i="7" s="1"/>
  <c r="AW67" i="7"/>
  <c r="AZ152" i="7"/>
  <c r="BD152" i="7" s="1"/>
  <c r="AW152" i="7"/>
  <c r="AZ79" i="7"/>
  <c r="BD79" i="7" s="1"/>
  <c r="AW79" i="7"/>
  <c r="AZ200" i="7"/>
  <c r="BD200" i="7" s="1"/>
  <c r="AW200" i="7"/>
  <c r="AZ360" i="7"/>
  <c r="BD360" i="7" s="1"/>
  <c r="AW360" i="7"/>
  <c r="AZ367" i="7"/>
  <c r="BD367" i="7" s="1"/>
  <c r="AW367" i="7"/>
  <c r="AZ124" i="7"/>
  <c r="BD124" i="7" s="1"/>
  <c r="AW124" i="7"/>
  <c r="AZ150" i="7"/>
  <c r="BD150" i="7" s="1"/>
  <c r="AW150" i="7"/>
  <c r="AZ362" i="7"/>
  <c r="BD362" i="7" s="1"/>
  <c r="AW362" i="7"/>
  <c r="AZ346" i="7"/>
  <c r="BD346" i="7" s="1"/>
  <c r="AW346" i="7"/>
  <c r="AZ217" i="7"/>
  <c r="BD217" i="7" s="1"/>
  <c r="AW217" i="7"/>
  <c r="AZ303" i="7"/>
  <c r="BD303" i="7" s="1"/>
  <c r="AW303" i="7"/>
  <c r="AZ374" i="7"/>
  <c r="BD374" i="7" s="1"/>
  <c r="AW374" i="7"/>
  <c r="AZ162" i="7"/>
  <c r="BD162" i="7" s="1"/>
  <c r="AW162" i="7"/>
  <c r="AZ98" i="7"/>
  <c r="BD98" i="7" s="1"/>
  <c r="AW98" i="7"/>
  <c r="AZ114" i="7"/>
  <c r="BD114" i="7" s="1"/>
  <c r="AW114" i="7"/>
  <c r="AZ244" i="7"/>
  <c r="BD244" i="7" s="1"/>
  <c r="AW244" i="7"/>
  <c r="AZ246" i="7"/>
  <c r="BD246" i="7" s="1"/>
  <c r="AW246" i="7"/>
  <c r="AZ165" i="7"/>
  <c r="BD165" i="7" s="1"/>
  <c r="AW165" i="7"/>
  <c r="AZ275" i="7"/>
  <c r="BD275" i="7" s="1"/>
  <c r="AW275" i="7"/>
  <c r="AZ298" i="7"/>
  <c r="BD298" i="7" s="1"/>
  <c r="AW298" i="7"/>
  <c r="Q266" i="8"/>
  <c r="AZ126" i="7"/>
  <c r="BD126" i="7" s="1"/>
  <c r="AW126" i="7"/>
  <c r="AZ56" i="7"/>
  <c r="BD56" i="7" s="1"/>
  <c r="AW56" i="7"/>
  <c r="AZ221" i="7"/>
  <c r="BD221" i="7" s="1"/>
  <c r="AW221" i="7"/>
  <c r="AZ108" i="7"/>
  <c r="BD108" i="7" s="1"/>
  <c r="AW108" i="7"/>
  <c r="AZ65" i="7"/>
  <c r="BD65" i="7" s="1"/>
  <c r="AW65" i="7"/>
  <c r="AZ71" i="7"/>
  <c r="BD71" i="7" s="1"/>
  <c r="AW71" i="7"/>
  <c r="AZ254" i="7"/>
  <c r="BD254" i="7" s="1"/>
  <c r="AW254" i="7"/>
  <c r="AZ167" i="7"/>
  <c r="BD167" i="7" s="1"/>
  <c r="AW167" i="7"/>
  <c r="AZ70" i="7"/>
  <c r="BD70" i="7" s="1"/>
  <c r="AW70" i="7"/>
  <c r="AZ215" i="7"/>
  <c r="BD215" i="7" s="1"/>
  <c r="AW215" i="7"/>
  <c r="AZ113" i="7"/>
  <c r="BD113" i="7" s="1"/>
  <c r="AW113" i="7"/>
  <c r="AZ336" i="7"/>
  <c r="BD336" i="7" s="1"/>
  <c r="AW336" i="7"/>
  <c r="AZ94" i="7"/>
  <c r="BD94" i="7" s="1"/>
  <c r="AW94" i="7"/>
  <c r="AZ84" i="7"/>
  <c r="BD84" i="7" s="1"/>
  <c r="AW84" i="7"/>
  <c r="AZ103" i="7"/>
  <c r="BD103" i="7" s="1"/>
  <c r="AW103" i="7"/>
  <c r="AZ285" i="7"/>
  <c r="BD285" i="7" s="1"/>
  <c r="AW285" i="7"/>
  <c r="AZ190" i="7"/>
  <c r="BD190" i="7" s="1"/>
  <c r="AW190" i="7"/>
  <c r="AZ119" i="7"/>
  <c r="BD119" i="7" s="1"/>
  <c r="AW119" i="7"/>
  <c r="AZ230" i="7"/>
  <c r="BD230" i="7" s="1"/>
  <c r="AW230" i="7"/>
  <c r="AZ149" i="7"/>
  <c r="BD149" i="7" s="1"/>
  <c r="AW149" i="7"/>
  <c r="AZ361" i="7"/>
  <c r="BD361" i="7" s="1"/>
  <c r="AW361" i="7"/>
  <c r="AZ296" i="7"/>
  <c r="BD296" i="7" s="1"/>
  <c r="AW296" i="7"/>
  <c r="AZ311" i="7"/>
  <c r="BD311" i="7" s="1"/>
  <c r="AW311" i="7"/>
  <c r="AZ318" i="7"/>
  <c r="BD318" i="7" s="1"/>
  <c r="AW318" i="7"/>
  <c r="AZ369" i="7"/>
  <c r="BD369" i="7" s="1"/>
  <c r="AW369" i="7"/>
  <c r="AZ375" i="7"/>
  <c r="BD375" i="7" s="1"/>
  <c r="AW375" i="7"/>
  <c r="AZ220" i="7"/>
  <c r="BD220" i="7" s="1"/>
  <c r="AW220" i="7"/>
  <c r="W215" i="8"/>
  <c r="N154" i="8"/>
  <c r="AV38" i="7"/>
  <c r="AV28" i="7"/>
  <c r="AV27" i="7"/>
  <c r="AV20" i="7"/>
  <c r="AV39" i="7"/>
  <c r="AV36" i="7"/>
  <c r="AV25" i="7"/>
  <c r="AV29" i="7"/>
  <c r="AV43" i="7"/>
  <c r="AV34" i="7"/>
  <c r="AV8" i="7"/>
  <c r="AV40" i="7"/>
  <c r="AV23" i="7"/>
  <c r="AS234" i="7"/>
  <c r="AV234" i="7" s="1"/>
  <c r="AV19" i="7"/>
  <c r="AV9" i="7"/>
  <c r="AV14" i="7"/>
  <c r="AS132" i="7"/>
  <c r="AV132" i="7" s="1"/>
  <c r="AS359" i="7"/>
  <c r="AV359" i="7" s="1"/>
  <c r="AS147" i="7"/>
  <c r="AV147" i="7" s="1"/>
  <c r="AS293" i="7"/>
  <c r="AV293" i="7" s="1"/>
  <c r="AS86" i="7"/>
  <c r="AV86" i="7" s="1"/>
  <c r="AV15" i="7"/>
  <c r="AS363" i="7"/>
  <c r="AV363" i="7" s="1"/>
  <c r="AS337" i="7"/>
  <c r="AV337" i="7" s="1"/>
  <c r="AV44" i="7"/>
  <c r="AS148" i="7"/>
  <c r="AV148" i="7" s="1"/>
  <c r="AV10" i="7"/>
  <c r="AS350" i="7"/>
  <c r="AV350" i="7" s="1"/>
  <c r="AS316" i="7"/>
  <c r="AV316" i="7" s="1"/>
  <c r="AS282" i="7"/>
  <c r="AV282" i="7" s="1"/>
  <c r="AS248" i="7"/>
  <c r="AV248" i="7" s="1"/>
  <c r="AS322" i="7"/>
  <c r="AV322" i="7" s="1"/>
  <c r="AS272" i="7"/>
  <c r="AV272" i="7" s="1"/>
  <c r="AS372" i="7"/>
  <c r="AV372" i="7" s="1"/>
  <c r="AS327" i="7"/>
  <c r="AV327" i="7" s="1"/>
  <c r="AS326" i="7"/>
  <c r="AV326" i="7" s="1"/>
  <c r="AS284" i="7"/>
  <c r="AV284" i="7" s="1"/>
  <c r="AS250" i="7"/>
  <c r="AV250" i="7" s="1"/>
  <c r="AV26" i="7"/>
  <c r="AS355" i="7"/>
  <c r="AV355" i="7" s="1"/>
  <c r="AV12" i="7"/>
  <c r="AV22" i="7"/>
  <c r="AS366" i="7"/>
  <c r="AV366" i="7" s="1"/>
  <c r="AS258" i="7"/>
  <c r="AV258" i="7" s="1"/>
  <c r="AV41" i="7"/>
  <c r="AV11" i="7"/>
  <c r="AV31" i="7"/>
  <c r="AV21" i="7"/>
  <c r="AS291" i="7"/>
  <c r="AV291" i="7" s="1"/>
  <c r="AS228" i="7"/>
  <c r="AV228" i="7" s="1"/>
  <c r="AS353" i="7"/>
  <c r="AV353" i="7" s="1"/>
  <c r="AS156" i="7"/>
  <c r="AV156" i="7" s="1"/>
  <c r="AV30" i="7"/>
  <c r="AV33" i="7"/>
  <c r="AS59" i="7"/>
  <c r="AV59" i="7" s="1"/>
  <c r="AS331" i="7"/>
  <c r="AV331" i="7" s="1"/>
  <c r="AS376" i="7"/>
  <c r="AV376" i="7" s="1"/>
  <c r="AS342" i="7"/>
  <c r="AV342" i="7" s="1"/>
  <c r="AS307" i="7"/>
  <c r="AV307" i="7" s="1"/>
  <c r="AS274" i="7"/>
  <c r="AV274" i="7" s="1"/>
  <c r="AS239" i="7"/>
  <c r="AV239" i="7" s="1"/>
  <c r="AS305" i="7"/>
  <c r="AV305" i="7" s="1"/>
  <c r="AS263" i="7"/>
  <c r="AV263" i="7" s="1"/>
  <c r="AS278" i="7"/>
  <c r="AV278" i="7" s="1"/>
  <c r="AS280" i="7"/>
  <c r="AV280" i="7" s="1"/>
  <c r="AS216" i="7"/>
  <c r="AV216" i="7" s="1"/>
  <c r="AS309" i="7"/>
  <c r="AV309" i="7" s="1"/>
  <c r="AS276" i="7"/>
  <c r="AV276" i="7" s="1"/>
  <c r="AS241" i="7"/>
  <c r="AV241" i="7" s="1"/>
  <c r="AV35" i="7"/>
  <c r="AV32" i="7"/>
  <c r="AS320" i="7"/>
  <c r="AV320" i="7" s="1"/>
  <c r="AV24" i="7"/>
  <c r="AS324" i="7"/>
  <c r="AV324" i="7" s="1"/>
  <c r="AS256" i="7"/>
  <c r="AV256" i="7" s="1"/>
  <c r="AS289" i="7"/>
  <c r="AV289" i="7" s="1"/>
  <c r="AS243" i="7"/>
  <c r="AV243" i="7" s="1"/>
  <c r="AV37" i="7"/>
  <c r="AV42" i="7"/>
  <c r="AV16" i="7"/>
  <c r="AV13" i="7"/>
  <c r="AS252" i="7"/>
  <c r="AV252" i="7" s="1"/>
  <c r="AS295" i="7"/>
  <c r="AV295" i="7" s="1"/>
  <c r="Q257" i="8"/>
  <c r="N174" i="8"/>
  <c r="E232" i="8"/>
  <c r="E304" i="8"/>
  <c r="T67" i="8"/>
  <c r="Q343" i="8"/>
  <c r="N195" i="8"/>
  <c r="W137" i="8"/>
  <c r="N218" i="8"/>
  <c r="N253" i="8"/>
  <c r="W360" i="8"/>
  <c r="N123" i="8"/>
  <c r="W171" i="8"/>
  <c r="E122" i="8"/>
  <c r="E112" i="8"/>
  <c r="T349" i="8"/>
  <c r="Q227" i="8"/>
  <c r="Q229" i="8"/>
  <c r="T106" i="8"/>
  <c r="W221" i="8"/>
  <c r="E88" i="8"/>
  <c r="W125" i="8"/>
  <c r="W219" i="8"/>
  <c r="Q126" i="8"/>
  <c r="T351" i="8"/>
  <c r="T240" i="8"/>
  <c r="Q249" i="8"/>
  <c r="W369" i="8"/>
  <c r="W127" i="8"/>
  <c r="E262" i="8"/>
  <c r="W151" i="8"/>
  <c r="E264" i="8"/>
  <c r="W347" i="8"/>
  <c r="W205" i="8"/>
  <c r="Q368" i="8"/>
  <c r="T279" i="8"/>
  <c r="T98" i="8"/>
  <c r="Q268" i="8"/>
  <c r="N131" i="8"/>
  <c r="E170" i="8"/>
  <c r="T175" i="8"/>
  <c r="N60" i="8"/>
  <c r="E238" i="8"/>
  <c r="T255" i="8"/>
  <c r="T273" i="8"/>
  <c r="W358" i="8"/>
  <c r="T92" i="8"/>
  <c r="T242" i="8"/>
  <c r="T362" i="8"/>
  <c r="E142" i="8"/>
  <c r="E186" i="8"/>
  <c r="W49" i="8"/>
  <c r="E294" i="8" l="1"/>
  <c r="T266" i="8"/>
  <c r="E215" i="8"/>
  <c r="N266" i="8"/>
  <c r="Q329" i="8"/>
  <c r="N296" i="8"/>
  <c r="E371" i="8"/>
  <c r="Q130" i="8"/>
  <c r="W244" i="8"/>
  <c r="E99" i="8"/>
  <c r="W93" i="8"/>
  <c r="W169" i="8"/>
  <c r="Q103" i="8"/>
  <c r="Q150" i="8"/>
  <c r="E177" i="8"/>
  <c r="W214" i="8"/>
  <c r="W286" i="8"/>
  <c r="N77" i="8"/>
  <c r="E113" i="8"/>
  <c r="E330" i="8"/>
  <c r="T188" i="8"/>
  <c r="Q203" i="8"/>
  <c r="W254" i="8"/>
  <c r="E78" i="8"/>
  <c r="W354" i="8"/>
  <c r="Q335" i="8"/>
  <c r="T333" i="8"/>
  <c r="W277" i="8"/>
  <c r="N251" i="8"/>
  <c r="W225" i="8"/>
  <c r="N213" i="8"/>
  <c r="Q181" i="8"/>
  <c r="E138" i="8"/>
  <c r="T65" i="8"/>
  <c r="N64" i="8"/>
  <c r="Q55" i="8"/>
  <c r="E58" i="8"/>
  <c r="Q56" i="8"/>
  <c r="Q259" i="8"/>
  <c r="T374" i="8"/>
  <c r="E178" i="8"/>
  <c r="Q79" i="8"/>
  <c r="Q319" i="8"/>
  <c r="Q54" i="8"/>
  <c r="T119" i="8"/>
  <c r="E290" i="8"/>
  <c r="T157" i="8"/>
  <c r="W302" i="8"/>
  <c r="W73" i="8"/>
  <c r="T201" i="8"/>
  <c r="Q176" i="8"/>
  <c r="N149" i="8"/>
  <c r="E141" i="8"/>
  <c r="N301" i="8"/>
  <c r="E166" i="8"/>
  <c r="E223" i="8"/>
  <c r="W51" i="8"/>
  <c r="T164" i="8"/>
  <c r="E222" i="8"/>
  <c r="Q114" i="8"/>
  <c r="T285" i="8"/>
  <c r="Q339" i="8"/>
  <c r="W332" i="8"/>
  <c r="N90" i="8"/>
  <c r="T57" i="8"/>
  <c r="T124" i="8"/>
  <c r="Q308" i="8"/>
  <c r="E288" i="8"/>
  <c r="T267" i="8"/>
  <c r="T140" i="8"/>
  <c r="Q70" i="8"/>
  <c r="N100" i="8"/>
  <c r="Q220" i="8"/>
  <c r="Q237" i="8"/>
  <c r="T160" i="8"/>
  <c r="W338" i="8"/>
  <c r="T82" i="8"/>
  <c r="T50" i="8"/>
  <c r="T206" i="8"/>
  <c r="E283" i="8"/>
  <c r="E76" i="8"/>
  <c r="W110" i="8"/>
  <c r="Q233" i="8"/>
  <c r="W133" i="8"/>
  <c r="N235" i="8"/>
  <c r="E158" i="8"/>
  <c r="W84" i="8"/>
  <c r="W313" i="8"/>
  <c r="E134" i="8"/>
  <c r="W95" i="8"/>
  <c r="E207" i="8"/>
  <c r="N198" i="8"/>
  <c r="Q168" i="8"/>
  <c r="Q136" i="8"/>
  <c r="E87" i="8"/>
  <c r="W321" i="8"/>
  <c r="E208" i="8"/>
  <c r="AZ295" i="7"/>
  <c r="BD295" i="7" s="1"/>
  <c r="AW295" i="7"/>
  <c r="AZ32" i="7"/>
  <c r="BC32" i="7" s="1"/>
  <c r="BD32" i="7" s="1"/>
  <c r="AW32" i="7"/>
  <c r="AZ372" i="7"/>
  <c r="BD372" i="7" s="1"/>
  <c r="AW372" i="7"/>
  <c r="AZ39" i="7"/>
  <c r="BC39" i="7" s="1"/>
  <c r="BD39" i="7" s="1"/>
  <c r="AW39" i="7"/>
  <c r="W266" i="8"/>
  <c r="N246" i="8"/>
  <c r="AZ35" i="7"/>
  <c r="BC35" i="7" s="1"/>
  <c r="BD35" i="7" s="1"/>
  <c r="AW35" i="7"/>
  <c r="AZ305" i="7"/>
  <c r="BD305" i="7" s="1"/>
  <c r="AW305" i="7"/>
  <c r="AZ12" i="7"/>
  <c r="BC12" i="7" s="1"/>
  <c r="BD12" i="7" s="1"/>
  <c r="AW12" i="7"/>
  <c r="AZ148" i="7"/>
  <c r="BD148" i="7" s="1"/>
  <c r="AW148" i="7"/>
  <c r="AZ359" i="7"/>
  <c r="BD359" i="7" s="1"/>
  <c r="AW359" i="7"/>
  <c r="AZ8" i="7"/>
  <c r="BC8" i="7" s="1"/>
  <c r="BD8" i="7" s="1"/>
  <c r="AW8" i="7"/>
  <c r="AZ20" i="7"/>
  <c r="BC20" i="7" s="1"/>
  <c r="BD20" i="7" s="1"/>
  <c r="AW20" i="7"/>
  <c r="E266" i="8"/>
  <c r="Q194" i="8"/>
  <c r="W179" i="8"/>
  <c r="N299" i="8"/>
  <c r="E281" i="8"/>
  <c r="W346" i="8"/>
  <c r="N334" i="8"/>
  <c r="W101" i="8"/>
  <c r="Q145" i="8"/>
  <c r="Q356" i="8"/>
  <c r="E311" i="8"/>
  <c r="T189" i="8"/>
  <c r="AZ13" i="7"/>
  <c r="BC13" i="7" s="1"/>
  <c r="BD13" i="7" s="1"/>
  <c r="AW13" i="7"/>
  <c r="AZ289" i="7"/>
  <c r="BD289" i="7" s="1"/>
  <c r="AW289" i="7"/>
  <c r="AZ241" i="7"/>
  <c r="BD241" i="7" s="1"/>
  <c r="AW241" i="7"/>
  <c r="AZ239" i="7"/>
  <c r="BD239" i="7" s="1"/>
  <c r="AW239" i="7"/>
  <c r="N62" i="8"/>
  <c r="AZ31" i="7"/>
  <c r="BC31" i="7" s="1"/>
  <c r="BD31" i="7" s="1"/>
  <c r="AW31" i="7"/>
  <c r="AZ355" i="7"/>
  <c r="BD355" i="7" s="1"/>
  <c r="AW355" i="7"/>
  <c r="AZ322" i="7"/>
  <c r="BD322" i="7" s="1"/>
  <c r="AW322" i="7"/>
  <c r="AZ44" i="7"/>
  <c r="BC44" i="7" s="1"/>
  <c r="BD44" i="7" s="1"/>
  <c r="AW44" i="7"/>
  <c r="AZ132" i="7"/>
  <c r="BD132" i="7" s="1"/>
  <c r="AW132" i="7"/>
  <c r="AZ34" i="7"/>
  <c r="BC34" i="7" s="1"/>
  <c r="BD34" i="7" s="1"/>
  <c r="AW34" i="7"/>
  <c r="AZ27" i="7"/>
  <c r="BC27" i="7" s="1"/>
  <c r="BD27" i="7" s="1"/>
  <c r="AW27" i="7"/>
  <c r="Q215" i="8"/>
  <c r="W210" i="8"/>
  <c r="W375" i="8"/>
  <c r="T202" i="8"/>
  <c r="W336" i="8"/>
  <c r="N165" i="8"/>
  <c r="T230" i="8"/>
  <c r="E298" i="8"/>
  <c r="N128" i="8"/>
  <c r="E318" i="8"/>
  <c r="N315" i="8"/>
  <c r="W161" i="8"/>
  <c r="W118" i="8"/>
  <c r="W197" i="8"/>
  <c r="Q300" i="8"/>
  <c r="N200" i="8"/>
  <c r="Q192" i="8"/>
  <c r="T303" i="8"/>
  <c r="Q317" i="8"/>
  <c r="Q167" i="8"/>
  <c r="Q96" i="8"/>
  <c r="T191" i="8"/>
  <c r="AZ256" i="7"/>
  <c r="BD256" i="7" s="1"/>
  <c r="AW256" i="7"/>
  <c r="AZ276" i="7"/>
  <c r="BD276" i="7" s="1"/>
  <c r="AW276" i="7"/>
  <c r="AZ274" i="7"/>
  <c r="BD274" i="7" s="1"/>
  <c r="AW274" i="7"/>
  <c r="AZ33" i="7"/>
  <c r="BC33" i="7" s="1"/>
  <c r="BD33" i="7" s="1"/>
  <c r="AW33" i="7"/>
  <c r="AZ11" i="7"/>
  <c r="BC11" i="7" s="1"/>
  <c r="BD11" i="7" s="1"/>
  <c r="AW11" i="7"/>
  <c r="AZ26" i="7"/>
  <c r="AW26" i="7"/>
  <c r="AZ248" i="7"/>
  <c r="BD248" i="7" s="1"/>
  <c r="AW248" i="7"/>
  <c r="AZ337" i="7"/>
  <c r="BD337" i="7" s="1"/>
  <c r="AW337" i="7"/>
  <c r="AZ14" i="7"/>
  <c r="BC14" i="7" s="1"/>
  <c r="BD14" i="7" s="1"/>
  <c r="AW14" i="7"/>
  <c r="E184" i="8"/>
  <c r="AZ28" i="7"/>
  <c r="BC28" i="7" s="1"/>
  <c r="BD28" i="7" s="1"/>
  <c r="AW28" i="7"/>
  <c r="N365" i="8"/>
  <c r="AZ291" i="7"/>
  <c r="BD291" i="7" s="1"/>
  <c r="AW291" i="7"/>
  <c r="AZ243" i="7"/>
  <c r="BD243" i="7" s="1"/>
  <c r="AW243" i="7"/>
  <c r="E367" i="8"/>
  <c r="AZ324" i="7"/>
  <c r="BD324" i="7" s="1"/>
  <c r="AW324" i="7"/>
  <c r="AZ30" i="7"/>
  <c r="AW30" i="7"/>
  <c r="AZ282" i="7"/>
  <c r="BD282" i="7" s="1"/>
  <c r="AW282" i="7"/>
  <c r="AZ43" i="7"/>
  <c r="BC43" i="7" s="1"/>
  <c r="BD43" i="7" s="1"/>
  <c r="AW43" i="7"/>
  <c r="W193" i="8"/>
  <c r="E75" i="8"/>
  <c r="E61" i="8"/>
  <c r="AZ42" i="7"/>
  <c r="BC42" i="7" s="1"/>
  <c r="BD42" i="7" s="1"/>
  <c r="AW42" i="7"/>
  <c r="AZ24" i="7"/>
  <c r="BC24" i="7" s="1"/>
  <c r="BD24" i="7" s="1"/>
  <c r="AW24" i="7"/>
  <c r="AZ216" i="7"/>
  <c r="BD216" i="7" s="1"/>
  <c r="AW216" i="7"/>
  <c r="AZ342" i="7"/>
  <c r="BD342" i="7" s="1"/>
  <c r="AW342" i="7"/>
  <c r="AZ156" i="7"/>
  <c r="BD156" i="7" s="1"/>
  <c r="AW156" i="7"/>
  <c r="AZ41" i="7"/>
  <c r="BC41" i="7" s="1"/>
  <c r="BD41" i="7" s="1"/>
  <c r="AW41" i="7"/>
  <c r="AZ284" i="7"/>
  <c r="BD284" i="7" s="1"/>
  <c r="AW284" i="7"/>
  <c r="AZ316" i="7"/>
  <c r="BD316" i="7" s="1"/>
  <c r="AW316" i="7"/>
  <c r="AZ15" i="7"/>
  <c r="BC15" i="7" s="1"/>
  <c r="BD15" i="7" s="1"/>
  <c r="AW15" i="7"/>
  <c r="AZ19" i="7"/>
  <c r="BC19" i="7" s="1"/>
  <c r="BD19" i="7" s="1"/>
  <c r="AW19" i="7"/>
  <c r="AZ29" i="7"/>
  <c r="BC29" i="7" s="1"/>
  <c r="BD29" i="7" s="1"/>
  <c r="AW29" i="7"/>
  <c r="AZ59" i="7"/>
  <c r="BD59" i="7" s="1"/>
  <c r="AW59" i="7"/>
  <c r="AZ147" i="7"/>
  <c r="BD147" i="7" s="1"/>
  <c r="AW147" i="7"/>
  <c r="N370" i="8"/>
  <c r="AZ252" i="7"/>
  <c r="BD252" i="7" s="1"/>
  <c r="AW252" i="7"/>
  <c r="AZ21" i="7"/>
  <c r="BC21" i="7" s="1"/>
  <c r="BD21" i="7" s="1"/>
  <c r="AW21" i="7"/>
  <c r="AZ307" i="7"/>
  <c r="BD307" i="7" s="1"/>
  <c r="AW307" i="7"/>
  <c r="AZ250" i="7"/>
  <c r="BD250" i="7" s="1"/>
  <c r="AW250" i="7"/>
  <c r="AZ9" i="7"/>
  <c r="BC9" i="7" s="1"/>
  <c r="BD9" i="7" s="1"/>
  <c r="AW9" i="7"/>
  <c r="T74" i="8"/>
  <c r="Q270" i="8"/>
  <c r="W231" i="8"/>
  <c r="E310" i="8"/>
  <c r="W348" i="8"/>
  <c r="Q361" i="8"/>
  <c r="W80" i="8"/>
  <c r="N357" i="8"/>
  <c r="N162" i="8"/>
  <c r="T271" i="8"/>
  <c r="E204" i="8"/>
  <c r="T325" i="8"/>
  <c r="N108" i="8"/>
  <c r="AZ37" i="7"/>
  <c r="BC37" i="7" s="1"/>
  <c r="BD37" i="7" s="1"/>
  <c r="AW37" i="7"/>
  <c r="AZ280" i="7"/>
  <c r="BD280" i="7" s="1"/>
  <c r="AW280" i="7"/>
  <c r="AZ376" i="7"/>
  <c r="BD376" i="7" s="1"/>
  <c r="AW376" i="7"/>
  <c r="AZ353" i="7"/>
  <c r="BD353" i="7" s="1"/>
  <c r="AW353" i="7"/>
  <c r="AZ258" i="7"/>
  <c r="BD258" i="7" s="1"/>
  <c r="AW258" i="7"/>
  <c r="AZ326" i="7"/>
  <c r="BD326" i="7" s="1"/>
  <c r="AW326" i="7"/>
  <c r="AZ350" i="7"/>
  <c r="BD350" i="7" s="1"/>
  <c r="AW350" i="7"/>
  <c r="AZ86" i="7"/>
  <c r="BD86" i="7" s="1"/>
  <c r="AW86" i="7"/>
  <c r="AZ234" i="7"/>
  <c r="BD234" i="7" s="1"/>
  <c r="AW234" i="7"/>
  <c r="AZ25" i="7"/>
  <c r="BC25" i="7" s="1"/>
  <c r="BD25" i="7" s="1"/>
  <c r="AW25" i="7"/>
  <c r="AZ263" i="7"/>
  <c r="BD263" i="7" s="1"/>
  <c r="AW263" i="7"/>
  <c r="AZ22" i="7"/>
  <c r="BC22" i="7" s="1"/>
  <c r="BD22" i="7" s="1"/>
  <c r="AW22" i="7"/>
  <c r="AZ40" i="7"/>
  <c r="BC40" i="7" s="1"/>
  <c r="BD40" i="7" s="1"/>
  <c r="AW40" i="7"/>
  <c r="E102" i="8"/>
  <c r="AZ272" i="7"/>
  <c r="BD272" i="7" s="1"/>
  <c r="AW272" i="7"/>
  <c r="AZ16" i="7"/>
  <c r="BC16" i="7" s="1"/>
  <c r="BD16" i="7" s="1"/>
  <c r="AW16" i="7"/>
  <c r="AZ309" i="7"/>
  <c r="BD309" i="7" s="1"/>
  <c r="AW309" i="7"/>
  <c r="AZ363" i="7"/>
  <c r="BD363" i="7" s="1"/>
  <c r="AW363" i="7"/>
  <c r="AZ38" i="7"/>
  <c r="BC38" i="7" s="1"/>
  <c r="BD38" i="7" s="1"/>
  <c r="AW38" i="7"/>
  <c r="E345" i="8"/>
  <c r="Q292" i="8"/>
  <c r="W260" i="8"/>
  <c r="E224" i="8"/>
  <c r="W314" i="8"/>
  <c r="N306" i="8"/>
  <c r="W344" i="8"/>
  <c r="E109" i="8"/>
  <c r="W143" i="8"/>
  <c r="W135" i="8"/>
  <c r="N265" i="8"/>
  <c r="W155" i="8"/>
  <c r="E152" i="8"/>
  <c r="AZ320" i="7"/>
  <c r="BD320" i="7" s="1"/>
  <c r="AW320" i="7"/>
  <c r="AZ278" i="7"/>
  <c r="BD278" i="7" s="1"/>
  <c r="AW278" i="7"/>
  <c r="AZ331" i="7"/>
  <c r="BD331" i="7" s="1"/>
  <c r="AW331" i="7"/>
  <c r="AZ228" i="7"/>
  <c r="BD228" i="7" s="1"/>
  <c r="AW228" i="7"/>
  <c r="AZ366" i="7"/>
  <c r="BD366" i="7" s="1"/>
  <c r="AW366" i="7"/>
  <c r="AZ327" i="7"/>
  <c r="BD327" i="7" s="1"/>
  <c r="AW327" i="7"/>
  <c r="AZ10" i="7"/>
  <c r="BC10" i="7" s="1"/>
  <c r="BD10" i="7" s="1"/>
  <c r="AW10" i="7"/>
  <c r="AZ293" i="7"/>
  <c r="BD293" i="7" s="1"/>
  <c r="AW293" i="7"/>
  <c r="AZ23" i="7"/>
  <c r="BC23" i="7" s="1"/>
  <c r="BD23" i="7" s="1"/>
  <c r="AW23" i="7"/>
  <c r="AZ36" i="7"/>
  <c r="AW36" i="7"/>
  <c r="T297" i="8"/>
  <c r="Q373" i="8"/>
  <c r="T215" i="8"/>
  <c r="N215" i="8"/>
  <c r="E331" i="8"/>
  <c r="E154" i="8"/>
  <c r="W154" i="8"/>
  <c r="T154" i="8"/>
  <c r="Q154" i="8"/>
  <c r="K10" i="8"/>
  <c r="Q41" i="8"/>
  <c r="E22" i="8"/>
  <c r="Q372" i="8"/>
  <c r="T304" i="8"/>
  <c r="E289" i="8"/>
  <c r="E44" i="8"/>
  <c r="K11" i="8"/>
  <c r="T243" i="8"/>
  <c r="T256" i="8"/>
  <c r="Q20" i="8"/>
  <c r="T248" i="8"/>
  <c r="T250" i="8"/>
  <c r="N282" i="8"/>
  <c r="W86" i="8"/>
  <c r="Q37" i="8"/>
  <c r="T35" i="8"/>
  <c r="E257" i="8"/>
  <c r="W257" i="8"/>
  <c r="N28" i="8"/>
  <c r="T343" i="8"/>
  <c r="W174" i="8"/>
  <c r="T257" i="8"/>
  <c r="W373" i="8"/>
  <c r="W304" i="8"/>
  <c r="W67" i="8"/>
  <c r="N257" i="8"/>
  <c r="Q232" i="8"/>
  <c r="T174" i="8"/>
  <c r="N232" i="8"/>
  <c r="Q174" i="8"/>
  <c r="E174" i="8"/>
  <c r="T232" i="8"/>
  <c r="W79" i="8"/>
  <c r="W232" i="8"/>
  <c r="E79" i="8"/>
  <c r="Q67" i="8"/>
  <c r="E343" i="8"/>
  <c r="N67" i="8"/>
  <c r="E67" i="8"/>
  <c r="W343" i="8"/>
  <c r="N343" i="8"/>
  <c r="T373" i="8"/>
  <c r="N304" i="8"/>
  <c r="Q304" i="8"/>
  <c r="Q349" i="8"/>
  <c r="N373" i="8"/>
  <c r="N249" i="8"/>
  <c r="N171" i="8"/>
  <c r="T79" i="8"/>
  <c r="Q171" i="8"/>
  <c r="T171" i="8"/>
  <c r="N79" i="8"/>
  <c r="T347" i="8"/>
  <c r="N347" i="8"/>
  <c r="E347" i="8"/>
  <c r="T369" i="8"/>
  <c r="T370" i="8"/>
  <c r="E218" i="8"/>
  <c r="N122" i="8"/>
  <c r="W186" i="8"/>
  <c r="Q360" i="8"/>
  <c r="N360" i="8"/>
  <c r="W351" i="8"/>
  <c r="T360" i="8"/>
  <c r="W253" i="8"/>
  <c r="E253" i="8"/>
  <c r="Q218" i="8"/>
  <c r="Q151" i="8"/>
  <c r="N151" i="8"/>
  <c r="W296" i="8"/>
  <c r="T137" i="8"/>
  <c r="T125" i="8"/>
  <c r="E296" i="8"/>
  <c r="N186" i="8"/>
  <c r="E171" i="8"/>
  <c r="T218" i="8"/>
  <c r="T151" i="8"/>
  <c r="W218" i="8"/>
  <c r="Q143" i="8"/>
  <c r="Q137" i="8"/>
  <c r="Q106" i="8"/>
  <c r="W242" i="8"/>
  <c r="T131" i="8"/>
  <c r="N137" i="8"/>
  <c r="E137" i="8"/>
  <c r="E242" i="8"/>
  <c r="Q93" i="8"/>
  <c r="T229" i="8"/>
  <c r="T88" i="8"/>
  <c r="E360" i="8"/>
  <c r="T358" i="8"/>
  <c r="Q253" i="8"/>
  <c r="E221" i="8"/>
  <c r="Q131" i="8"/>
  <c r="T227" i="8"/>
  <c r="N227" i="8"/>
  <c r="N127" i="8"/>
  <c r="N106" i="8"/>
  <c r="E126" i="8"/>
  <c r="W195" i="8"/>
  <c r="Q219" i="8"/>
  <c r="E368" i="8"/>
  <c r="T143" i="8"/>
  <c r="E358" i="8"/>
  <c r="Q296" i="8"/>
  <c r="E329" i="8"/>
  <c r="W88" i="8"/>
  <c r="N349" i="8"/>
  <c r="Q262" i="8"/>
  <c r="Q221" i="8"/>
  <c r="Q88" i="8"/>
  <c r="N221" i="8"/>
  <c r="E195" i="8"/>
  <c r="E349" i="8"/>
  <c r="Q351" i="8"/>
  <c r="T195" i="8"/>
  <c r="W112" i="8"/>
  <c r="W229" i="8"/>
  <c r="T262" i="8"/>
  <c r="W329" i="8"/>
  <c r="Q127" i="8"/>
  <c r="T253" i="8"/>
  <c r="N262" i="8"/>
  <c r="E229" i="8"/>
  <c r="N279" i="8"/>
  <c r="Q347" i="8"/>
  <c r="W262" i="8"/>
  <c r="T126" i="8"/>
  <c r="T329" i="8"/>
  <c r="Q358" i="8"/>
  <c r="W370" i="8"/>
  <c r="W123" i="8"/>
  <c r="T296" i="8"/>
  <c r="N143" i="8"/>
  <c r="E49" i="8"/>
  <c r="N329" i="8"/>
  <c r="W227" i="8"/>
  <c r="T259" i="8"/>
  <c r="Q195" i="8"/>
  <c r="W349" i="8"/>
  <c r="W259" i="8"/>
  <c r="Q255" i="8"/>
  <c r="Q122" i="8"/>
  <c r="T89" i="8"/>
  <c r="Q89" i="8"/>
  <c r="E89" i="8"/>
  <c r="E259" i="8"/>
  <c r="Q240" i="8"/>
  <c r="T122" i="8"/>
  <c r="N229" i="8"/>
  <c r="N240" i="8"/>
  <c r="E373" i="8"/>
  <c r="W240" i="8"/>
  <c r="W122" i="8"/>
  <c r="Q125" i="8"/>
  <c r="N89" i="8"/>
  <c r="E60" i="8"/>
  <c r="Q60" i="8"/>
  <c r="T60" i="8"/>
  <c r="W89" i="8"/>
  <c r="Q369" i="8"/>
  <c r="E369" i="8"/>
  <c r="E370" i="8"/>
  <c r="Q370" i="8"/>
  <c r="E240" i="8"/>
  <c r="Q112" i="8"/>
  <c r="T78" i="8"/>
  <c r="Q123" i="8"/>
  <c r="E123" i="8"/>
  <c r="N182" i="8"/>
  <c r="T182" i="8"/>
  <c r="N112" i="8"/>
  <c r="Q279" i="8"/>
  <c r="W182" i="8"/>
  <c r="T112" i="8"/>
  <c r="T123" i="8"/>
  <c r="N358" i="8"/>
  <c r="E205" i="8"/>
  <c r="E227" i="8"/>
  <c r="E151" i="8"/>
  <c r="W178" i="8"/>
  <c r="W144" i="8"/>
  <c r="N144" i="8"/>
  <c r="W209" i="8"/>
  <c r="Q209" i="8"/>
  <c r="E209" i="8"/>
  <c r="T144" i="8"/>
  <c r="Q211" i="8"/>
  <c r="W211" i="8"/>
  <c r="W362" i="8"/>
  <c r="E362" i="8"/>
  <c r="Q362" i="8"/>
  <c r="W297" i="8"/>
  <c r="E297" i="8"/>
  <c r="W153" i="8"/>
  <c r="Q153" i="8"/>
  <c r="Q144" i="8"/>
  <c r="Q183" i="8"/>
  <c r="W183" i="8"/>
  <c r="T209" i="8"/>
  <c r="N209" i="8"/>
  <c r="E144" i="8"/>
  <c r="E341" i="8"/>
  <c r="W341" i="8"/>
  <c r="Q190" i="8"/>
  <c r="T190" i="8"/>
  <c r="T247" i="8"/>
  <c r="E247" i="8"/>
  <c r="E323" i="8"/>
  <c r="N323" i="8"/>
  <c r="T323" i="8"/>
  <c r="W249" i="8"/>
  <c r="E249" i="8"/>
  <c r="T249" i="8"/>
  <c r="E183" i="8"/>
  <c r="Q323" i="8"/>
  <c r="T172" i="8"/>
  <c r="Q172" i="8"/>
  <c r="E268" i="8"/>
  <c r="W268" i="8"/>
  <c r="W323" i="8"/>
  <c r="N297" i="8"/>
  <c r="N368" i="8"/>
  <c r="T368" i="8"/>
  <c r="W368" i="8"/>
  <c r="N125" i="8"/>
  <c r="E125" i="8"/>
  <c r="N369" i="8"/>
  <c r="N264" i="8"/>
  <c r="N126" i="8"/>
  <c r="Q205" i="8"/>
  <c r="E106" i="8"/>
  <c r="T221" i="8"/>
  <c r="T211" i="8"/>
  <c r="N219" i="8"/>
  <c r="E211" i="8"/>
  <c r="E127" i="8"/>
  <c r="E351" i="8"/>
  <c r="E279" i="8"/>
  <c r="W131" i="8"/>
  <c r="Q264" i="8"/>
  <c r="E190" i="8"/>
  <c r="N88" i="8"/>
  <c r="N362" i="8"/>
  <c r="W126" i="8"/>
  <c r="Q92" i="8"/>
  <c r="Q341" i="8"/>
  <c r="T186" i="8"/>
  <c r="W106" i="8"/>
  <c r="Q186" i="8"/>
  <c r="W92" i="8"/>
  <c r="T183" i="8"/>
  <c r="T127" i="8"/>
  <c r="T205" i="8"/>
  <c r="N211" i="8"/>
  <c r="N351" i="8"/>
  <c r="N190" i="8"/>
  <c r="Q297" i="8"/>
  <c r="T219" i="8"/>
  <c r="N205" i="8"/>
  <c r="E219" i="8"/>
  <c r="E143" i="8"/>
  <c r="N268" i="8"/>
  <c r="W190" i="8"/>
  <c r="E374" i="8"/>
  <c r="Q182" i="8"/>
  <c r="Q374" i="8"/>
  <c r="T153" i="8"/>
  <c r="E182" i="8"/>
  <c r="T341" i="8"/>
  <c r="T268" i="8"/>
  <c r="W98" i="8"/>
  <c r="Q98" i="8"/>
  <c r="W374" i="8"/>
  <c r="N153" i="8"/>
  <c r="N247" i="8"/>
  <c r="N242" i="8"/>
  <c r="N178" i="8"/>
  <c r="N341" i="8"/>
  <c r="T178" i="8"/>
  <c r="T264" i="8"/>
  <c r="W247" i="8"/>
  <c r="Q247" i="8"/>
  <c r="N374" i="8"/>
  <c r="N238" i="8"/>
  <c r="W279" i="8"/>
  <c r="Q178" i="8"/>
  <c r="W264" i="8"/>
  <c r="Q242" i="8"/>
  <c r="E153" i="8"/>
  <c r="W273" i="8"/>
  <c r="N371" i="8"/>
  <c r="W175" i="8"/>
  <c r="T49" i="8"/>
  <c r="N175" i="8"/>
  <c r="W371" i="8"/>
  <c r="Q238" i="8"/>
  <c r="Q49" i="8"/>
  <c r="W60" i="8"/>
  <c r="E92" i="8"/>
  <c r="W294" i="8"/>
  <c r="N273" i="8"/>
  <c r="N259" i="8"/>
  <c r="N170" i="8"/>
  <c r="E131" i="8"/>
  <c r="N92" i="8"/>
  <c r="N142" i="8"/>
  <c r="E175" i="8"/>
  <c r="W170" i="8"/>
  <c r="T371" i="8"/>
  <c r="Q273" i="8"/>
  <c r="T238" i="8"/>
  <c r="W142" i="8"/>
  <c r="E255" i="8"/>
  <c r="Q294" i="8"/>
  <c r="E273" i="8"/>
  <c r="W255" i="8"/>
  <c r="N49" i="8"/>
  <c r="Q175" i="8"/>
  <c r="N294" i="8"/>
  <c r="N172" i="8"/>
  <c r="N98" i="8"/>
  <c r="T170" i="8"/>
  <c r="Q371" i="8"/>
  <c r="W238" i="8"/>
  <c r="T142" i="8"/>
  <c r="E172" i="8"/>
  <c r="N255" i="8"/>
  <c r="Q170" i="8"/>
  <c r="W172" i="8"/>
  <c r="Q142" i="8"/>
  <c r="T294" i="8"/>
  <c r="N183" i="8"/>
  <c r="E98" i="8"/>
  <c r="E7" i="8"/>
  <c r="Q7" i="8"/>
  <c r="K7" i="8"/>
  <c r="N7" i="8"/>
  <c r="N354" i="8" l="1"/>
  <c r="T113" i="8"/>
  <c r="N55" i="8"/>
  <c r="E354" i="8"/>
  <c r="T109" i="8"/>
  <c r="N109" i="8"/>
  <c r="N168" i="8"/>
  <c r="Q285" i="8"/>
  <c r="T73" i="8"/>
  <c r="Q310" i="8"/>
  <c r="E244" i="8"/>
  <c r="Q286" i="8"/>
  <c r="E51" i="8"/>
  <c r="W283" i="8"/>
  <c r="Q244" i="8"/>
  <c r="Q354" i="8"/>
  <c r="N220" i="8"/>
  <c r="Q188" i="8"/>
  <c r="W108" i="8"/>
  <c r="E348" i="8"/>
  <c r="T77" i="8"/>
  <c r="N286" i="8"/>
  <c r="Q189" i="8"/>
  <c r="N56" i="8"/>
  <c r="N93" i="8"/>
  <c r="N113" i="8"/>
  <c r="E93" i="8"/>
  <c r="T290" i="8"/>
  <c r="T220" i="8"/>
  <c r="T244" i="8"/>
  <c r="T319" i="8"/>
  <c r="T299" i="8"/>
  <c r="W113" i="8"/>
  <c r="N367" i="8"/>
  <c r="N203" i="8"/>
  <c r="Q113" i="8"/>
  <c r="W181" i="8"/>
  <c r="N181" i="8"/>
  <c r="T130" i="8"/>
  <c r="E321" i="8"/>
  <c r="E181" i="8"/>
  <c r="E130" i="8"/>
  <c r="E100" i="8"/>
  <c r="Q169" i="8"/>
  <c r="N78" i="8"/>
  <c r="W130" i="8"/>
  <c r="N130" i="8"/>
  <c r="T330" i="8"/>
  <c r="Q223" i="8"/>
  <c r="Q357" i="8"/>
  <c r="T55" i="8"/>
  <c r="W78" i="8"/>
  <c r="T302" i="8"/>
  <c r="T90" i="8"/>
  <c r="T181" i="8"/>
  <c r="E169" i="8"/>
  <c r="T70" i="8"/>
  <c r="N214" i="8"/>
  <c r="T313" i="8"/>
  <c r="E214" i="8"/>
  <c r="Q214" i="8"/>
  <c r="N292" i="8"/>
  <c r="N99" i="8"/>
  <c r="N325" i="8"/>
  <c r="Q208" i="8"/>
  <c r="E220" i="8"/>
  <c r="N51" i="8"/>
  <c r="T197" i="8"/>
  <c r="W158" i="8"/>
  <c r="E77" i="8"/>
  <c r="N244" i="8"/>
  <c r="W220" i="8"/>
  <c r="E285" i="8"/>
  <c r="E193" i="8"/>
  <c r="T128" i="8"/>
  <c r="W203" i="8"/>
  <c r="Q78" i="8"/>
  <c r="T286" i="8"/>
  <c r="E286" i="8"/>
  <c r="Q77" i="8"/>
  <c r="T214" i="8"/>
  <c r="T283" i="8"/>
  <c r="N283" i="8"/>
  <c r="E103" i="8"/>
  <c r="Q321" i="8"/>
  <c r="E306" i="8"/>
  <c r="E118" i="8"/>
  <c r="Q99" i="8"/>
  <c r="T150" i="8"/>
  <c r="T95" i="8"/>
  <c r="T108" i="8"/>
  <c r="N73" i="8"/>
  <c r="T354" i="8"/>
  <c r="N310" i="8"/>
  <c r="Q158" i="8"/>
  <c r="E335" i="8"/>
  <c r="W99" i="8"/>
  <c r="T99" i="8"/>
  <c r="N150" i="8"/>
  <c r="N345" i="8"/>
  <c r="W77" i="8"/>
  <c r="N375" i="8"/>
  <c r="W132" i="8"/>
  <c r="E136" i="8"/>
  <c r="W267" i="8"/>
  <c r="Q119" i="8"/>
  <c r="T177" i="8"/>
  <c r="Q254" i="8"/>
  <c r="W357" i="8"/>
  <c r="T141" i="8"/>
  <c r="T363" i="8"/>
  <c r="N58" i="8"/>
  <c r="T357" i="8"/>
  <c r="N169" i="8"/>
  <c r="T93" i="8"/>
  <c r="N254" i="8"/>
  <c r="T168" i="8"/>
  <c r="E168" i="8"/>
  <c r="T103" i="8"/>
  <c r="W285" i="8"/>
  <c r="E82" i="8"/>
  <c r="Q330" i="8"/>
  <c r="E332" i="8"/>
  <c r="W55" i="8"/>
  <c r="W206" i="8"/>
  <c r="N188" i="8"/>
  <c r="W308" i="8"/>
  <c r="W359" i="8"/>
  <c r="N216" i="8"/>
  <c r="Q234" i="8"/>
  <c r="W119" i="8"/>
  <c r="T375" i="8"/>
  <c r="T162" i="8"/>
  <c r="T203" i="8"/>
  <c r="W103" i="8"/>
  <c r="Q276" i="8"/>
  <c r="Q177" i="8"/>
  <c r="N103" i="8"/>
  <c r="E251" i="8"/>
  <c r="Q84" i="8"/>
  <c r="N102" i="8"/>
  <c r="W188" i="8"/>
  <c r="N267" i="8"/>
  <c r="N285" i="8"/>
  <c r="E74" i="8"/>
  <c r="W157" i="8"/>
  <c r="N177" i="8"/>
  <c r="E203" i="8"/>
  <c r="Q82" i="8"/>
  <c r="Q193" i="8"/>
  <c r="T254" i="8"/>
  <c r="T193" i="8"/>
  <c r="T169" i="8"/>
  <c r="E160" i="8"/>
  <c r="T235" i="8"/>
  <c r="Q281" i="8"/>
  <c r="E150" i="8"/>
  <c r="W150" i="8"/>
  <c r="E206" i="8"/>
  <c r="Q62" i="8"/>
  <c r="E267" i="8"/>
  <c r="N258" i="8"/>
  <c r="E119" i="8"/>
  <c r="N50" i="8"/>
  <c r="E274" i="8"/>
  <c r="W168" i="8"/>
  <c r="Q318" i="8"/>
  <c r="N82" i="8"/>
  <c r="W330" i="8"/>
  <c r="W177" i="8"/>
  <c r="Q251" i="8"/>
  <c r="N193" i="8"/>
  <c r="E254" i="8"/>
  <c r="W160" i="8"/>
  <c r="N330" i="8"/>
  <c r="E188" i="8"/>
  <c r="Q267" i="8"/>
  <c r="E26" i="8"/>
  <c r="BC26" i="7"/>
  <c r="BD26" i="7" s="1"/>
  <c r="Q27" i="8"/>
  <c r="E8" i="8"/>
  <c r="W40" i="8"/>
  <c r="K21" i="8"/>
  <c r="E24" i="8"/>
  <c r="E29" i="8"/>
  <c r="T36" i="8"/>
  <c r="BC36" i="7"/>
  <c r="BD36" i="7" s="1"/>
  <c r="Q30" i="8"/>
  <c r="BC30" i="7"/>
  <c r="BD30" i="7" s="1"/>
  <c r="Q353" i="8"/>
  <c r="T335" i="8"/>
  <c r="W335" i="8"/>
  <c r="N335" i="8"/>
  <c r="N333" i="8"/>
  <c r="W333" i="8"/>
  <c r="Q333" i="8"/>
  <c r="E333" i="8"/>
  <c r="T300" i="8"/>
  <c r="W293" i="8"/>
  <c r="Q290" i="8"/>
  <c r="N277" i="8"/>
  <c r="T277" i="8"/>
  <c r="E277" i="8"/>
  <c r="Q277" i="8"/>
  <c r="W251" i="8"/>
  <c r="T251" i="8"/>
  <c r="Q252" i="8"/>
  <c r="T239" i="8"/>
  <c r="E233" i="8"/>
  <c r="Q225" i="8"/>
  <c r="E225" i="8"/>
  <c r="T225" i="8"/>
  <c r="N225" i="8"/>
  <c r="W213" i="8"/>
  <c r="E213" i="8"/>
  <c r="T213" i="8"/>
  <c r="Q213" i="8"/>
  <c r="T210" i="8"/>
  <c r="Q197" i="8"/>
  <c r="N192" i="8"/>
  <c r="Q184" i="8"/>
  <c r="N140" i="8"/>
  <c r="T138" i="8"/>
  <c r="Q138" i="8"/>
  <c r="N138" i="8"/>
  <c r="W138" i="8"/>
  <c r="W134" i="8"/>
  <c r="N70" i="8"/>
  <c r="N65" i="8"/>
  <c r="E65" i="8"/>
  <c r="W65" i="8"/>
  <c r="Q65" i="8"/>
  <c r="T64" i="8"/>
  <c r="E64" i="8"/>
  <c r="Q64" i="8"/>
  <c r="W64" i="8"/>
  <c r="W58" i="8"/>
  <c r="E56" i="8"/>
  <c r="Q57" i="8"/>
  <c r="T58" i="8"/>
  <c r="Q58" i="8"/>
  <c r="T56" i="8"/>
  <c r="E55" i="8"/>
  <c r="W56" i="8"/>
  <c r="T149" i="8"/>
  <c r="N179" i="8"/>
  <c r="N332" i="8"/>
  <c r="E375" i="8"/>
  <c r="N87" i="8"/>
  <c r="E157" i="8"/>
  <c r="Q157" i="8"/>
  <c r="E162" i="8"/>
  <c r="W222" i="8"/>
  <c r="W318" i="8"/>
  <c r="T87" i="8"/>
  <c r="E357" i="8"/>
  <c r="T145" i="8"/>
  <c r="E189" i="8"/>
  <c r="W87" i="8"/>
  <c r="Q235" i="8"/>
  <c r="N141" i="8"/>
  <c r="W292" i="8"/>
  <c r="N206" i="8"/>
  <c r="T166" i="8"/>
  <c r="N311" i="8"/>
  <c r="E198" i="8"/>
  <c r="W75" i="8"/>
  <c r="E133" i="8"/>
  <c r="T332" i="8"/>
  <c r="T344" i="8"/>
  <c r="E80" i="8"/>
  <c r="N74" i="8"/>
  <c r="N339" i="8"/>
  <c r="E230" i="8"/>
  <c r="T318" i="8"/>
  <c r="N318" i="8"/>
  <c r="T346" i="8"/>
  <c r="Q303" i="8"/>
  <c r="W303" i="8"/>
  <c r="W235" i="8"/>
  <c r="E303" i="8"/>
  <c r="Q348" i="8"/>
  <c r="E356" i="8"/>
  <c r="Q166" i="8"/>
  <c r="T301" i="8"/>
  <c r="E70" i="8"/>
  <c r="Q224" i="8"/>
  <c r="N233" i="8"/>
  <c r="W114" i="8"/>
  <c r="N155" i="8"/>
  <c r="Q346" i="8"/>
  <c r="Q200" i="8"/>
  <c r="E300" i="8"/>
  <c r="Q206" i="8"/>
  <c r="W191" i="8"/>
  <c r="Q375" i="8"/>
  <c r="N157" i="8"/>
  <c r="W176" i="8"/>
  <c r="E155" i="8"/>
  <c r="Q75" i="8"/>
  <c r="N346" i="8"/>
  <c r="T298" i="8"/>
  <c r="T194" i="8"/>
  <c r="N319" i="8"/>
  <c r="N84" i="8"/>
  <c r="E191" i="8"/>
  <c r="T54" i="8"/>
  <c r="T179" i="8"/>
  <c r="E114" i="8"/>
  <c r="T246" i="8"/>
  <c r="W298" i="8"/>
  <c r="N176" i="8"/>
  <c r="N114" i="8"/>
  <c r="Q160" i="8"/>
  <c r="E308" i="8"/>
  <c r="N300" i="8"/>
  <c r="W54" i="8"/>
  <c r="Q135" i="8"/>
  <c r="Q179" i="8"/>
  <c r="N356" i="8"/>
  <c r="W311" i="8"/>
  <c r="W149" i="8"/>
  <c r="W246" i="8"/>
  <c r="W198" i="8"/>
  <c r="N302" i="8"/>
  <c r="T222" i="8"/>
  <c r="N222" i="8"/>
  <c r="Q124" i="8"/>
  <c r="N344" i="8"/>
  <c r="N230" i="8"/>
  <c r="W100" i="8"/>
  <c r="E54" i="8"/>
  <c r="E84" i="8"/>
  <c r="W288" i="8"/>
  <c r="N313" i="8"/>
  <c r="W356" i="8"/>
  <c r="E325" i="8"/>
  <c r="T308" i="8"/>
  <c r="N308" i="8"/>
  <c r="Q283" i="8"/>
  <c r="T321" i="8"/>
  <c r="W166" i="8"/>
  <c r="Q191" i="8"/>
  <c r="T223" i="8"/>
  <c r="E179" i="8"/>
  <c r="Q298" i="8"/>
  <c r="E338" i="8"/>
  <c r="Q338" i="8"/>
  <c r="Q265" i="8"/>
  <c r="E135" i="8"/>
  <c r="N321" i="8"/>
  <c r="W310" i="8"/>
  <c r="E200" i="8"/>
  <c r="Q222" i="8"/>
  <c r="N338" i="8"/>
  <c r="N160" i="8"/>
  <c r="T311" i="8"/>
  <c r="N194" i="8"/>
  <c r="T292" i="8"/>
  <c r="Q149" i="8"/>
  <c r="Q100" i="8"/>
  <c r="N288" i="8"/>
  <c r="Q311" i="8"/>
  <c r="Q230" i="8"/>
  <c r="W207" i="8"/>
  <c r="E246" i="8"/>
  <c r="E302" i="8"/>
  <c r="T310" i="8"/>
  <c r="W233" i="8"/>
  <c r="T306" i="8"/>
  <c r="E194" i="8"/>
  <c r="Q90" i="8"/>
  <c r="T100" i="8"/>
  <c r="Q288" i="8"/>
  <c r="Q207" i="8"/>
  <c r="T207" i="8"/>
  <c r="E292" i="8"/>
  <c r="T176" i="8"/>
  <c r="T84" i="8"/>
  <c r="W270" i="8"/>
  <c r="N166" i="8"/>
  <c r="N223" i="8"/>
  <c r="E149" i="8"/>
  <c r="T133" i="8"/>
  <c r="T198" i="8"/>
  <c r="Q198" i="8"/>
  <c r="N260" i="8"/>
  <c r="T114" i="8"/>
  <c r="Q246" i="8"/>
  <c r="N197" i="8"/>
  <c r="T338" i="8"/>
  <c r="W194" i="8"/>
  <c r="N207" i="8"/>
  <c r="T233" i="8"/>
  <c r="N133" i="8"/>
  <c r="E237" i="8"/>
  <c r="W202" i="8"/>
  <c r="E201" i="8"/>
  <c r="N135" i="8"/>
  <c r="T135" i="8"/>
  <c r="W162" i="8"/>
  <c r="Q95" i="8"/>
  <c r="W319" i="8"/>
  <c r="E90" i="8"/>
  <c r="W300" i="8"/>
  <c r="Q325" i="8"/>
  <c r="Q332" i="8"/>
  <c r="T288" i="8"/>
  <c r="Q87" i="8"/>
  <c r="N54" i="8"/>
  <c r="W334" i="8"/>
  <c r="E334" i="8"/>
  <c r="W70" i="8"/>
  <c r="N124" i="8"/>
  <c r="E344" i="8"/>
  <c r="Q73" i="8"/>
  <c r="W339" i="8"/>
  <c r="E165" i="8"/>
  <c r="Q201" i="8"/>
  <c r="N237" i="8"/>
  <c r="E339" i="8"/>
  <c r="E128" i="8"/>
  <c r="T118" i="8"/>
  <c r="W128" i="8"/>
  <c r="W136" i="8"/>
  <c r="Q128" i="8"/>
  <c r="E73" i="8"/>
  <c r="Q260" i="8"/>
  <c r="N76" i="8"/>
  <c r="T265" i="8"/>
  <c r="E145" i="8"/>
  <c r="T281" i="8"/>
  <c r="Q367" i="8"/>
  <c r="W192" i="8"/>
  <c r="T204" i="8"/>
  <c r="W204" i="8"/>
  <c r="W62" i="8"/>
  <c r="W184" i="8"/>
  <c r="T62" i="8"/>
  <c r="Q110" i="8"/>
  <c r="Q210" i="8"/>
  <c r="T348" i="8"/>
  <c r="N348" i="8"/>
  <c r="Q306" i="8"/>
  <c r="T165" i="8"/>
  <c r="Q109" i="8"/>
  <c r="T51" i="8"/>
  <c r="W109" i="8"/>
  <c r="Q302" i="8"/>
  <c r="N202" i="8"/>
  <c r="N298" i="8"/>
  <c r="Q133" i="8"/>
  <c r="E176" i="8"/>
  <c r="N270" i="8"/>
  <c r="Q118" i="8"/>
  <c r="N361" i="8"/>
  <c r="T136" i="8"/>
  <c r="E197" i="8"/>
  <c r="E260" i="8"/>
  <c r="W90" i="8"/>
  <c r="W230" i="8"/>
  <c r="W82" i="8"/>
  <c r="W141" i="8"/>
  <c r="W265" i="8"/>
  <c r="E235" i="8"/>
  <c r="Q141" i="8"/>
  <c r="N281" i="8"/>
  <c r="N290" i="8"/>
  <c r="T356" i="8"/>
  <c r="E319" i="8"/>
  <c r="Q204" i="8"/>
  <c r="Q313" i="8"/>
  <c r="E301" i="8"/>
  <c r="N134" i="8"/>
  <c r="E96" i="8"/>
  <c r="E313" i="8"/>
  <c r="Q376" i="8"/>
  <c r="Q263" i="8"/>
  <c r="Q148" i="8"/>
  <c r="N208" i="8"/>
  <c r="Q322" i="8"/>
  <c r="E62" i="8"/>
  <c r="T184" i="8"/>
  <c r="E147" i="8"/>
  <c r="N110" i="8"/>
  <c r="W278" i="8"/>
  <c r="N119" i="8"/>
  <c r="E140" i="8"/>
  <c r="W223" i="8"/>
  <c r="W165" i="8"/>
  <c r="W201" i="8"/>
  <c r="N33" i="8"/>
  <c r="N80" i="8"/>
  <c r="Q80" i="8"/>
  <c r="W306" i="8"/>
  <c r="N210" i="8"/>
  <c r="N57" i="8"/>
  <c r="N136" i="8"/>
  <c r="T158" i="8"/>
  <c r="W145" i="8"/>
  <c r="W281" i="8"/>
  <c r="T367" i="8"/>
  <c r="W50" i="8"/>
  <c r="W367" i="8"/>
  <c r="N118" i="8"/>
  <c r="Q134" i="8"/>
  <c r="E305" i="8"/>
  <c r="T208" i="8"/>
  <c r="W301" i="8"/>
  <c r="T295" i="8"/>
  <c r="Q320" i="8"/>
  <c r="T284" i="8"/>
  <c r="N204" i="8"/>
  <c r="N164" i="8"/>
  <c r="E210" i="8"/>
  <c r="Q51" i="8"/>
  <c r="Q344" i="8"/>
  <c r="N158" i="8"/>
  <c r="E95" i="8"/>
  <c r="W124" i="8"/>
  <c r="W57" i="8"/>
  <c r="T76" i="8"/>
  <c r="Q76" i="8"/>
  <c r="E192" i="8"/>
  <c r="T134" i="8"/>
  <c r="Q301" i="8"/>
  <c r="W96" i="8"/>
  <c r="W208" i="8"/>
  <c r="W140" i="8"/>
  <c r="E110" i="8"/>
  <c r="E365" i="8"/>
  <c r="T110" i="8"/>
  <c r="W164" i="8"/>
  <c r="T80" i="8"/>
  <c r="T339" i="8"/>
  <c r="Q165" i="8"/>
  <c r="W237" i="8"/>
  <c r="T237" i="8"/>
  <c r="N201" i="8"/>
  <c r="Q164" i="8"/>
  <c r="N95" i="8"/>
  <c r="E124" i="8"/>
  <c r="E57" i="8"/>
  <c r="N101" i="8"/>
  <c r="N145" i="8"/>
  <c r="W76" i="8"/>
  <c r="W290" i="8"/>
  <c r="E164" i="8"/>
  <c r="Q50" i="8"/>
  <c r="T192" i="8"/>
  <c r="E50" i="8"/>
  <c r="N96" i="8"/>
  <c r="N184" i="8"/>
  <c r="E337" i="8"/>
  <c r="W291" i="8"/>
  <c r="Q140" i="8"/>
  <c r="N156" i="8"/>
  <c r="W271" i="8"/>
  <c r="N152" i="8"/>
  <c r="Q365" i="8"/>
  <c r="W224" i="8"/>
  <c r="E36" i="8"/>
  <c r="E202" i="8"/>
  <c r="Q202" i="8"/>
  <c r="E336" i="8"/>
  <c r="T231" i="8"/>
  <c r="W361" i="8"/>
  <c r="N271" i="8"/>
  <c r="Q345" i="8"/>
  <c r="T200" i="8"/>
  <c r="Q152" i="8"/>
  <c r="E317" i="8"/>
  <c r="Q61" i="8"/>
  <c r="E161" i="8"/>
  <c r="T61" i="8"/>
  <c r="N59" i="8"/>
  <c r="T307" i="8"/>
  <c r="W342" i="8"/>
  <c r="K25" i="8"/>
  <c r="E280" i="8"/>
  <c r="T365" i="8"/>
  <c r="N224" i="8"/>
  <c r="Q162" i="8"/>
  <c r="W74" i="8"/>
  <c r="E271" i="8"/>
  <c r="T361" i="8"/>
  <c r="Q271" i="8"/>
  <c r="Q315" i="8"/>
  <c r="T260" i="8"/>
  <c r="W325" i="8"/>
  <c r="Q74" i="8"/>
  <c r="N317" i="8"/>
  <c r="W102" i="8"/>
  <c r="E108" i="8"/>
  <c r="Q108" i="8"/>
  <c r="T96" i="8"/>
  <c r="K16" i="8"/>
  <c r="N23" i="8"/>
  <c r="T31" i="8"/>
  <c r="N191" i="8"/>
  <c r="Q241" i="8"/>
  <c r="Q39" i="8"/>
  <c r="N350" i="8"/>
  <c r="W365" i="8"/>
  <c r="W152" i="8"/>
  <c r="T152" i="8"/>
  <c r="E20" i="8"/>
  <c r="T224" i="8"/>
  <c r="W61" i="8"/>
  <c r="T334" i="8"/>
  <c r="E361" i="8"/>
  <c r="T270" i="8"/>
  <c r="T101" i="8"/>
  <c r="T315" i="8"/>
  <c r="N161" i="8"/>
  <c r="Q334" i="8"/>
  <c r="E228" i="8"/>
  <c r="Q355" i="8"/>
  <c r="E270" i="8"/>
  <c r="T275" i="8"/>
  <c r="Q275" i="8"/>
  <c r="N275" i="8"/>
  <c r="E275" i="8"/>
  <c r="W275" i="8"/>
  <c r="Q101" i="8"/>
  <c r="Q231" i="8"/>
  <c r="Q161" i="8"/>
  <c r="T155" i="8"/>
  <c r="W315" i="8"/>
  <c r="N314" i="8"/>
  <c r="W167" i="8"/>
  <c r="N12" i="8"/>
  <c r="N231" i="8"/>
  <c r="E299" i="8"/>
  <c r="E314" i="8"/>
  <c r="T314" i="8"/>
  <c r="Q299" i="8"/>
  <c r="Q336" i="8"/>
  <c r="E101" i="8"/>
  <c r="E315" i="8"/>
  <c r="E265" i="8"/>
  <c r="N303" i="8"/>
  <c r="W200" i="8"/>
  <c r="N189" i="8"/>
  <c r="T75" i="8"/>
  <c r="W299" i="8"/>
  <c r="Q314" i="8"/>
  <c r="N336" i="8"/>
  <c r="Q102" i="8"/>
  <c r="E167" i="8"/>
  <c r="N75" i="8"/>
  <c r="E346" i="8"/>
  <c r="K9" i="8"/>
  <c r="K38" i="8"/>
  <c r="N34" i="8"/>
  <c r="W309" i="8"/>
  <c r="N366" i="8"/>
  <c r="W345" i="8"/>
  <c r="T336" i="8"/>
  <c r="T317" i="8"/>
  <c r="E231" i="8"/>
  <c r="Q155" i="8"/>
  <c r="W189" i="8"/>
  <c r="T161" i="8"/>
  <c r="W317" i="8"/>
  <c r="N167" i="8"/>
  <c r="T345" i="8"/>
  <c r="T102" i="8"/>
  <c r="T167" i="8"/>
  <c r="N61" i="8"/>
  <c r="E316" i="8"/>
  <c r="N327" i="8"/>
  <c r="N43" i="8"/>
  <c r="Q324" i="8"/>
  <c r="N272" i="8"/>
  <c r="W326" i="8"/>
  <c r="N331" i="8"/>
  <c r="T331" i="8"/>
  <c r="N22" i="8"/>
  <c r="T20" i="8"/>
  <c r="Q331" i="8"/>
  <c r="W331" i="8"/>
  <c r="E41" i="8"/>
  <c r="T22" i="8"/>
  <c r="E10" i="8"/>
  <c r="E282" i="8"/>
  <c r="T289" i="8"/>
  <c r="T282" i="8"/>
  <c r="Q22" i="8"/>
  <c r="Q256" i="8"/>
  <c r="E256" i="8"/>
  <c r="W243" i="8"/>
  <c r="Q282" i="8"/>
  <c r="Q44" i="8"/>
  <c r="N44" i="8"/>
  <c r="N132" i="8"/>
  <c r="N256" i="8"/>
  <c r="Q10" i="8"/>
  <c r="W256" i="8"/>
  <c r="W282" i="8"/>
  <c r="N10" i="8"/>
  <c r="W20" i="8"/>
  <c r="T41" i="8"/>
  <c r="W22" i="8"/>
  <c r="W41" i="8"/>
  <c r="N41" i="8"/>
  <c r="K22" i="8"/>
  <c r="T44" i="8"/>
  <c r="K41" i="8"/>
  <c r="K44" i="8"/>
  <c r="Q248" i="8"/>
  <c r="Q11" i="8"/>
  <c r="E372" i="8"/>
  <c r="E11" i="8"/>
  <c r="W44" i="8"/>
  <c r="W372" i="8"/>
  <c r="Q86" i="8"/>
  <c r="N372" i="8"/>
  <c r="N20" i="8"/>
  <c r="K20" i="8"/>
  <c r="N11" i="8"/>
  <c r="T372" i="8"/>
  <c r="E248" i="8"/>
  <c r="Q289" i="8"/>
  <c r="N289" i="8"/>
  <c r="E28" i="8"/>
  <c r="N363" i="8"/>
  <c r="N248" i="8"/>
  <c r="W248" i="8"/>
  <c r="Q243" i="8"/>
  <c r="N243" i="8"/>
  <c r="W289" i="8"/>
  <c r="N250" i="8"/>
  <c r="E250" i="8"/>
  <c r="T37" i="8"/>
  <c r="Q250" i="8"/>
  <c r="W250" i="8"/>
  <c r="E243" i="8"/>
  <c r="N86" i="8"/>
  <c r="N35" i="8"/>
  <c r="W28" i="8"/>
  <c r="E35" i="8"/>
  <c r="T28" i="8"/>
  <c r="E47" i="8"/>
  <c r="Q47" i="8"/>
  <c r="T47" i="8"/>
  <c r="N47" i="8"/>
  <c r="W47" i="8"/>
  <c r="W196" i="8"/>
  <c r="T196" i="8"/>
  <c r="E196" i="8"/>
  <c r="N196" i="8"/>
  <c r="Q196" i="8"/>
  <c r="N32" i="8"/>
  <c r="Q32" i="8"/>
  <c r="E32" i="8"/>
  <c r="T32" i="8"/>
  <c r="W32" i="8"/>
  <c r="K32" i="8"/>
  <c r="E180" i="8"/>
  <c r="Q180" i="8"/>
  <c r="T180" i="8"/>
  <c r="W180" i="8"/>
  <c r="N180" i="8"/>
  <c r="W94" i="8"/>
  <c r="N94" i="8"/>
  <c r="T94" i="8"/>
  <c r="E94" i="8"/>
  <c r="Q94" i="8"/>
  <c r="T115" i="8"/>
  <c r="N115" i="8"/>
  <c r="W115" i="8"/>
  <c r="E115" i="8"/>
  <c r="Q115" i="8"/>
  <c r="T53" i="8"/>
  <c r="Q53" i="8"/>
  <c r="E53" i="8"/>
  <c r="N53" i="8"/>
  <c r="W53" i="8"/>
  <c r="E37" i="8"/>
  <c r="Q85" i="8"/>
  <c r="E85" i="8"/>
  <c r="T85" i="8"/>
  <c r="W85" i="8"/>
  <c r="N85" i="8"/>
  <c r="T117" i="8"/>
  <c r="E117" i="8"/>
  <c r="N117" i="8"/>
  <c r="Q117" i="8"/>
  <c r="W117" i="8"/>
  <c r="N116" i="8"/>
  <c r="T116" i="8"/>
  <c r="Q116" i="8"/>
  <c r="E116" i="8"/>
  <c r="W116" i="8"/>
  <c r="Q120" i="8"/>
  <c r="T120" i="8"/>
  <c r="E120" i="8"/>
  <c r="W120" i="8"/>
  <c r="N120" i="8"/>
  <c r="K35" i="8"/>
  <c r="W97" i="8"/>
  <c r="Q97" i="8"/>
  <c r="E97" i="8"/>
  <c r="N97" i="8"/>
  <c r="T97" i="8"/>
  <c r="N107" i="8"/>
  <c r="W107" i="8"/>
  <c r="E107" i="8"/>
  <c r="Q107" i="8"/>
  <c r="T107" i="8"/>
  <c r="Q83" i="8"/>
  <c r="W83" i="8"/>
  <c r="E83" i="8"/>
  <c r="N83" i="8"/>
  <c r="T83" i="8"/>
  <c r="N104" i="8"/>
  <c r="Q104" i="8"/>
  <c r="T104" i="8"/>
  <c r="E104" i="8"/>
  <c r="W104" i="8"/>
  <c r="T71" i="8"/>
  <c r="N71" i="8"/>
  <c r="Q71" i="8"/>
  <c r="W71" i="8"/>
  <c r="E71" i="8"/>
  <c r="W63" i="8"/>
  <c r="N63" i="8"/>
  <c r="E63" i="8"/>
  <c r="Q63" i="8"/>
  <c r="T63" i="8"/>
  <c r="Q48" i="8"/>
  <c r="E48" i="8"/>
  <c r="T48" i="8"/>
  <c r="W48" i="8"/>
  <c r="N48" i="8"/>
  <c r="N37" i="8"/>
  <c r="W35" i="8"/>
  <c r="Q35" i="8"/>
  <c r="Q28" i="8"/>
  <c r="E86" i="8"/>
  <c r="E13" i="8"/>
  <c r="N13" i="8"/>
  <c r="K13" i="8"/>
  <c r="Q13" i="8"/>
  <c r="Q68" i="8"/>
  <c r="W68" i="8"/>
  <c r="T68" i="8"/>
  <c r="N68" i="8"/>
  <c r="E68" i="8"/>
  <c r="N111" i="8"/>
  <c r="W111" i="8"/>
  <c r="Q111" i="8"/>
  <c r="T111" i="8"/>
  <c r="E111" i="8"/>
  <c r="Q187" i="8"/>
  <c r="E187" i="8"/>
  <c r="N187" i="8"/>
  <c r="T187" i="8"/>
  <c r="W187" i="8"/>
  <c r="Q29" i="8"/>
  <c r="N29" i="8"/>
  <c r="E163" i="8"/>
  <c r="N163" i="8"/>
  <c r="W163" i="8"/>
  <c r="T163" i="8"/>
  <c r="Q163" i="8"/>
  <c r="T86" i="8"/>
  <c r="W37" i="8"/>
  <c r="K37" i="8"/>
  <c r="K28" i="8"/>
  <c r="Q14" i="8"/>
  <c r="E14" i="8"/>
  <c r="N14" i="8"/>
  <c r="K14" i="8"/>
  <c r="T217" i="8"/>
  <c r="E217" i="8"/>
  <c r="N217" i="8"/>
  <c r="W217" i="8"/>
  <c r="Q217" i="8"/>
  <c r="E69" i="8"/>
  <c r="Q69" i="8"/>
  <c r="N69" i="8"/>
  <c r="T69" i="8"/>
  <c r="W69" i="8"/>
  <c r="L18" i="8"/>
  <c r="M18" i="8" s="1"/>
  <c r="T26" i="8" l="1"/>
  <c r="E258" i="8"/>
  <c r="T258" i="8"/>
  <c r="N252" i="8"/>
  <c r="N36" i="8"/>
  <c r="Q36" i="8"/>
  <c r="N293" i="8"/>
  <c r="N21" i="8"/>
  <c r="E216" i="8"/>
  <c r="Q26" i="8"/>
  <c r="K29" i="8"/>
  <c r="N241" i="8"/>
  <c r="K40" i="8"/>
  <c r="W36" i="8"/>
  <c r="E23" i="8"/>
  <c r="K26" i="8"/>
  <c r="W241" i="8"/>
  <c r="E234" i="8"/>
  <c r="Q258" i="8"/>
  <c r="K36" i="8"/>
  <c r="N26" i="8"/>
  <c r="E241" i="8"/>
  <c r="E363" i="8"/>
  <c r="Q363" i="8"/>
  <c r="N359" i="8"/>
  <c r="T276" i="8"/>
  <c r="T30" i="8"/>
  <c r="T24" i="8"/>
  <c r="E276" i="8"/>
  <c r="N276" i="8"/>
  <c r="Q239" i="8"/>
  <c r="E359" i="8"/>
  <c r="N148" i="8"/>
  <c r="W43" i="8"/>
  <c r="T21" i="8"/>
  <c r="W239" i="8"/>
  <c r="W252" i="8"/>
  <c r="Q359" i="8"/>
  <c r="N40" i="8"/>
  <c r="E239" i="8"/>
  <c r="W26" i="8"/>
  <c r="Q132" i="8"/>
  <c r="W276" i="8"/>
  <c r="E132" i="8"/>
  <c r="T132" i="8"/>
  <c r="Q24" i="8"/>
  <c r="Q293" i="8"/>
  <c r="W363" i="8"/>
  <c r="T359" i="8"/>
  <c r="T148" i="8"/>
  <c r="N31" i="8"/>
  <c r="E293" i="8"/>
  <c r="T293" i="8"/>
  <c r="N8" i="8"/>
  <c r="Q8" i="8"/>
  <c r="W27" i="8"/>
  <c r="T29" i="8"/>
  <c r="K8" i="8"/>
  <c r="N16" i="8"/>
  <c r="W29" i="8"/>
  <c r="W216" i="8"/>
  <c r="K27" i="8"/>
  <c r="N30" i="8"/>
  <c r="Q216" i="8"/>
  <c r="T216" i="8"/>
  <c r="W30" i="8"/>
  <c r="E148" i="8"/>
  <c r="W156" i="8"/>
  <c r="W274" i="8"/>
  <c r="W234" i="8"/>
  <c r="T234" i="8"/>
  <c r="T274" i="8"/>
  <c r="E376" i="8"/>
  <c r="T156" i="8"/>
  <c r="N234" i="8"/>
  <c r="W258" i="8"/>
  <c r="N278" i="8"/>
  <c r="N376" i="8"/>
  <c r="N274" i="8"/>
  <c r="Q274" i="8"/>
  <c r="N316" i="8"/>
  <c r="W21" i="8"/>
  <c r="E27" i="8"/>
  <c r="K24" i="8"/>
  <c r="T40" i="8"/>
  <c r="Q40" i="8"/>
  <c r="K30" i="8"/>
  <c r="Q9" i="8"/>
  <c r="W24" i="8"/>
  <c r="E21" i="8"/>
  <c r="E30" i="8"/>
  <c r="T27" i="8"/>
  <c r="N24" i="8"/>
  <c r="T23" i="8"/>
  <c r="Q21" i="8"/>
  <c r="E40" i="8"/>
  <c r="N27" i="8"/>
  <c r="E353" i="8"/>
  <c r="T353" i="8"/>
  <c r="N353" i="8"/>
  <c r="W353" i="8"/>
  <c r="Q327" i="8"/>
  <c r="E278" i="8"/>
  <c r="T252" i="8"/>
  <c r="E252" i="8"/>
  <c r="T241" i="8"/>
  <c r="N239" i="8"/>
  <c r="N324" i="8"/>
  <c r="Q305" i="8"/>
  <c r="E307" i="8"/>
  <c r="N305" i="8"/>
  <c r="T327" i="8"/>
  <c r="Q326" i="8"/>
  <c r="E156" i="8"/>
  <c r="N307" i="8"/>
  <c r="Q38" i="8"/>
  <c r="T263" i="8"/>
  <c r="K23" i="8"/>
  <c r="Q337" i="8"/>
  <c r="W147" i="8"/>
  <c r="E59" i="8"/>
  <c r="E45" i="8" s="1"/>
  <c r="Q23" i="8"/>
  <c r="Q31" i="8"/>
  <c r="W305" i="8"/>
  <c r="T147" i="8"/>
  <c r="E33" i="8"/>
  <c r="W31" i="8"/>
  <c r="T305" i="8"/>
  <c r="K33" i="8"/>
  <c r="W23" i="8"/>
  <c r="W307" i="8"/>
  <c r="K43" i="8"/>
  <c r="N337" i="8"/>
  <c r="N295" i="8"/>
  <c r="Q156" i="8"/>
  <c r="N355" i="8"/>
  <c r="Q366" i="8"/>
  <c r="W263" i="8"/>
  <c r="T280" i="8"/>
  <c r="Q147" i="8"/>
  <c r="N263" i="8"/>
  <c r="Q33" i="8"/>
  <c r="N280" i="8"/>
  <c r="N284" i="8"/>
  <c r="E295" i="8"/>
  <c r="W284" i="8"/>
  <c r="Q16" i="8"/>
  <c r="Q342" i="8"/>
  <c r="Q350" i="8"/>
  <c r="T272" i="8"/>
  <c r="T39" i="8"/>
  <c r="W272" i="8"/>
  <c r="Q272" i="8"/>
  <c r="Q278" i="8"/>
  <c r="Q284" i="8"/>
  <c r="E284" i="8"/>
  <c r="E327" i="8"/>
  <c r="E263" i="8"/>
  <c r="T337" i="8"/>
  <c r="E39" i="8"/>
  <c r="E291" i="8"/>
  <c r="W366" i="8"/>
  <c r="E366" i="8"/>
  <c r="T320" i="8"/>
  <c r="W320" i="8"/>
  <c r="Q316" i="8"/>
  <c r="T376" i="8"/>
  <c r="N291" i="8"/>
  <c r="Q291" i="8"/>
  <c r="Q307" i="8"/>
  <c r="N9" i="8"/>
  <c r="E9" i="8"/>
  <c r="T316" i="8"/>
  <c r="T322" i="8"/>
  <c r="N147" i="8"/>
  <c r="N45" i="8" s="1"/>
  <c r="E31" i="8"/>
  <c r="W295" i="8"/>
  <c r="W33" i="8"/>
  <c r="Q280" i="8"/>
  <c r="N25" i="8"/>
  <c r="T278" i="8"/>
  <c r="T291" i="8"/>
  <c r="E309" i="8"/>
  <c r="Q12" i="8"/>
  <c r="W376" i="8"/>
  <c r="E342" i="8"/>
  <c r="Q228" i="8"/>
  <c r="N342" i="8"/>
  <c r="W337" i="8"/>
  <c r="N322" i="8"/>
  <c r="K31" i="8"/>
  <c r="W327" i="8"/>
  <c r="T33" i="8"/>
  <c r="W148" i="8"/>
  <c r="Q295" i="8"/>
  <c r="N309" i="8"/>
  <c r="E12" i="8"/>
  <c r="W39" i="8"/>
  <c r="E320" i="8"/>
  <c r="K12" i="8"/>
  <c r="W316" i="8"/>
  <c r="N228" i="8"/>
  <c r="W322" i="8"/>
  <c r="T309" i="8"/>
  <c r="N320" i="8"/>
  <c r="T228" i="8"/>
  <c r="E322" i="8"/>
  <c r="K39" i="8"/>
  <c r="Q309" i="8"/>
  <c r="T25" i="8"/>
  <c r="K34" i="8"/>
  <c r="Q34" i="8"/>
  <c r="T38" i="8"/>
  <c r="E16" i="8"/>
  <c r="N38" i="8"/>
  <c r="W228" i="8"/>
  <c r="E43" i="8"/>
  <c r="Q25" i="8"/>
  <c r="W355" i="8"/>
  <c r="E355" i="8"/>
  <c r="W34" i="8"/>
  <c r="T326" i="8"/>
  <c r="T366" i="8"/>
  <c r="T342" i="8"/>
  <c r="N39" i="8"/>
  <c r="Q43" i="8"/>
  <c r="E272" i="8"/>
  <c r="W280" i="8"/>
  <c r="E25" i="8"/>
  <c r="W25" i="8"/>
  <c r="T19" i="8"/>
  <c r="E19" i="8"/>
  <c r="K19" i="8"/>
  <c r="Q19" i="8"/>
  <c r="N19" i="8"/>
  <c r="W19" i="8"/>
  <c r="W38" i="8"/>
  <c r="W350" i="8"/>
  <c r="E42" i="8"/>
  <c r="W42" i="8"/>
  <c r="Q42" i="8"/>
  <c r="K42" i="8"/>
  <c r="T42" i="8"/>
  <c r="N42" i="8"/>
  <c r="E38" i="8"/>
  <c r="T350" i="8"/>
  <c r="Q59" i="8"/>
  <c r="Q45" i="8" s="1"/>
  <c r="W59" i="8"/>
  <c r="W45" i="8" s="1"/>
  <c r="T34" i="8"/>
  <c r="T59" i="8"/>
  <c r="T45" i="8" s="1"/>
  <c r="E324" i="8"/>
  <c r="T43" i="8"/>
  <c r="T324" i="8"/>
  <c r="W324" i="8"/>
  <c r="E350" i="8"/>
  <c r="T355" i="8"/>
  <c r="E326" i="8"/>
  <c r="N326" i="8"/>
  <c r="E34" i="8"/>
  <c r="E15" i="8"/>
  <c r="Q15" i="8"/>
  <c r="N15" i="8"/>
  <c r="K15" i="8"/>
  <c r="AS18" i="7"/>
  <c r="AV18" i="7" l="1"/>
  <c r="AZ18" i="7" l="1"/>
  <c r="BC18" i="7" s="1"/>
  <c r="BD18" i="7" s="1"/>
  <c r="AW18" i="7"/>
  <c r="T18" i="8"/>
  <c r="AZ377" i="7" l="1"/>
  <c r="K18" i="8"/>
  <c r="E18" i="8"/>
  <c r="W18" i="8"/>
  <c r="N18" i="8"/>
  <c r="Q18" i="8"/>
</calcChain>
</file>

<file path=xl/sharedStrings.xml><?xml version="1.0" encoding="utf-8"?>
<sst xmlns="http://schemas.openxmlformats.org/spreadsheetml/2006/main" count="7915" uniqueCount="432">
  <si>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</si>
  <si>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</si>
  <si>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</si>
  <si>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</si>
  <si>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</si>
  <si>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</si>
  <si>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</si>
  <si>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</si>
  <si>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</si>
  <si>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</si>
  <si>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</si>
  <si>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</si>
  <si>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</si>
  <si>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</si>
  <si>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</si>
  <si>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</si>
  <si>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</si>
  <si>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Темп роста среднемесячной номинальной заработной платы (по крупным и средним организациям)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</si>
  <si>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 и доходов от продажи материальных и нематериальных активов</t>
  </si>
  <si>
    <t>Отсутствие просроченной кредиторской задолженности местного бюджета (консолидированного бюджета муниципального района)</t>
  </si>
  <si>
    <t>Объем закупок молока во всех категориях хозяйств</t>
  </si>
  <si>
    <t>Объем закупок скота и птицы во всех категориях хозяйств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</si>
  <si>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</si>
  <si>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</si>
  <si>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</si>
  <si>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</si>
  <si>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</si>
  <si>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</si>
  <si>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</si>
  <si>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</si>
  <si>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</si>
  <si>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</si>
  <si>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</si>
  <si>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</si>
  <si>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</si>
  <si>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</si>
  <si>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</si>
  <si>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</si>
  <si>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</si>
  <si>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</si>
  <si>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</si>
  <si>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</si>
  <si>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</si>
  <si>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</si>
  <si>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</si>
  <si>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</si>
  <si>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>Городские и сельские поселения</t>
  </si>
  <si>
    <t xml:space="preserve">Муниципальный район Алексеевский </t>
  </si>
  <si>
    <t>Сельское поселение Авангард</t>
  </si>
  <si>
    <t>Сельское поселение Алексеевка</t>
  </si>
  <si>
    <t>Сельское поселение Гавриловка</t>
  </si>
  <si>
    <t>Сельское поселение Герасимовка</t>
  </si>
  <si>
    <t>Сельское поселение Летниково</t>
  </si>
  <si>
    <t xml:space="preserve">Муниципальный район Безенчукский </t>
  </si>
  <si>
    <t>Городское поселение Безенчук</t>
  </si>
  <si>
    <t>Сельское поселение Васильевка</t>
  </si>
  <si>
    <t>Сельское поселение Екатериновка</t>
  </si>
  <si>
    <t>Сельское поселение Звезда</t>
  </si>
  <si>
    <t>Сельское поселение Купино</t>
  </si>
  <si>
    <t>Сельское поселение Макарьевка</t>
  </si>
  <si>
    <t>Сельское поселение Натальино</t>
  </si>
  <si>
    <t>Сельское поселение Ольгино</t>
  </si>
  <si>
    <t>Городское поселение Осинки</t>
  </si>
  <si>
    <t>Сельское поселение Переволоки</t>
  </si>
  <si>
    <t>Сельское поселение Песочное</t>
  </si>
  <si>
    <t>Сельское поселение Преполовенка</t>
  </si>
  <si>
    <t>Сельское поселение Прибой</t>
  </si>
  <si>
    <t xml:space="preserve">Муниципальный район Богатовский </t>
  </si>
  <si>
    <t>Сельское поселение Арзамасцевка</t>
  </si>
  <si>
    <t>Сельское поселение Богатое</t>
  </si>
  <si>
    <t>Сельское поселение Виловатое</t>
  </si>
  <si>
    <t>Сельское поселение Максимовка</t>
  </si>
  <si>
    <t>Сельское поселение Печинено</t>
  </si>
  <si>
    <t xml:space="preserve">Муниципальный район Большеглушицкий </t>
  </si>
  <si>
    <t>Сельское поселение Александровка</t>
  </si>
  <si>
    <t>Сельское поселение Большая Глушица</t>
  </si>
  <si>
    <t>Сельское поселение Большая Дергуновка</t>
  </si>
  <si>
    <t>Сельское поселение Малая Глушица</t>
  </si>
  <si>
    <t>Сельское поселение Мокша</t>
  </si>
  <si>
    <t>Сельское поселение Новопавловка</t>
  </si>
  <si>
    <t>Сельское поселение Фрунзенское</t>
  </si>
  <si>
    <t>Сельское поселение Южное</t>
  </si>
  <si>
    <t xml:space="preserve">Муниципальный район Большечерниговский </t>
  </si>
  <si>
    <t>Сельское поселение Августовка</t>
  </si>
  <si>
    <t>Сельское поселение Большая Черниговка</t>
  </si>
  <si>
    <t>Сельское поселение Восточный</t>
  </si>
  <si>
    <t>Сельское поселение Глушицкий</t>
  </si>
  <si>
    <t>Сельское поселение Краснооктябрьский</t>
  </si>
  <si>
    <t>Сельское поселение Пензено</t>
  </si>
  <si>
    <t>Сельское поселение Петровский</t>
  </si>
  <si>
    <t>Сельское поселение Поляков</t>
  </si>
  <si>
    <t>Сельское поселение Украинка</t>
  </si>
  <si>
    <t xml:space="preserve">Муниципальный район Борский </t>
  </si>
  <si>
    <t>Сельское поселение Большое Алдаркино</t>
  </si>
  <si>
    <t>Сельское поселение Борское</t>
  </si>
  <si>
    <t>Сельское поселение Гвардейцы</t>
  </si>
  <si>
    <t>Сельское поселение Долматовка</t>
  </si>
  <si>
    <t>Сельское поселение Заплавное</t>
  </si>
  <si>
    <t>Сельское поселение Коноваловка</t>
  </si>
  <si>
    <t>Сельское поселение Новоборское</t>
  </si>
  <si>
    <t>Сельское поселение Новый Кутулук</t>
  </si>
  <si>
    <t>Сельское поселение Петровка</t>
  </si>
  <si>
    <t>Сельское поселение Подгорное</t>
  </si>
  <si>
    <t>Сельское поселение Подсолнечное</t>
  </si>
  <si>
    <t>Сельское поселение Таволжанка</t>
  </si>
  <si>
    <t>Сельское поселение Усманка</t>
  </si>
  <si>
    <t xml:space="preserve">Муниципальный район Волжский </t>
  </si>
  <si>
    <t>Сельское поселение Верхняя Подстепновка</t>
  </si>
  <si>
    <t>Сельское поселение Воскресенка</t>
  </si>
  <si>
    <t>Сельское поселение Дубовый Умет</t>
  </si>
  <si>
    <t>Сельское поселение Курумоч</t>
  </si>
  <si>
    <t>Сельское поселение Лопатино</t>
  </si>
  <si>
    <t>Городское поселение Петра Дубрава</t>
  </si>
  <si>
    <t>Сельское поселение Подъем-Михайловка</t>
  </si>
  <si>
    <t>Сельское поселение Просвет</t>
  </si>
  <si>
    <t>Сельское поселение Рождествено</t>
  </si>
  <si>
    <t>Городское поселение Рощинский</t>
  </si>
  <si>
    <t>Городское поселение Смышляевка</t>
  </si>
  <si>
    <t>Сельское поселение Спиридоновка</t>
  </si>
  <si>
    <t>Сельское поселение Сухая Вязовка</t>
  </si>
  <si>
    <t>Сельское поселение Черновский</t>
  </si>
  <si>
    <t>Сельское поселение Черноречье</t>
  </si>
  <si>
    <t xml:space="preserve">Муниципальный район Елховский </t>
  </si>
  <si>
    <t>Сельское поселение Березовка</t>
  </si>
  <si>
    <t>Сельское поселение Елховка</t>
  </si>
  <si>
    <t>Сельское поселение Красное Поселение</t>
  </si>
  <si>
    <t>Сельское поселение Красные Дома</t>
  </si>
  <si>
    <t>Сельское поселение Никитинка</t>
  </si>
  <si>
    <t>Сельское поселение Сухие Аврали</t>
  </si>
  <si>
    <t>Сельское поселение Теплый Стан</t>
  </si>
  <si>
    <t xml:space="preserve">Муниципальный район Исаклинский </t>
  </si>
  <si>
    <t>Сельское поселение Большое Микушкино</t>
  </si>
  <si>
    <t>Сельское поселение Два Ключа</t>
  </si>
  <si>
    <t>Сельское поселение Исаклы</t>
  </si>
  <si>
    <t>Сельское поселение Ключи</t>
  </si>
  <si>
    <t>Сельское поселение Мордово-Аделяково</t>
  </si>
  <si>
    <t>Сельское поселение Мордово-Ишуткино</t>
  </si>
  <si>
    <t>Сельское поселение Новое Ганькино</t>
  </si>
  <si>
    <t>Сельское поселение Новое Якушкино</t>
  </si>
  <si>
    <t>Сельское поселение Старое Вечканово</t>
  </si>
  <si>
    <t xml:space="preserve">Муниципальный район Камышлинский </t>
  </si>
  <si>
    <t>Сельское поселение Байтуган</t>
  </si>
  <si>
    <t>Сельское поселение Балыкла</t>
  </si>
  <si>
    <t>Сельское поселение Ермаково</t>
  </si>
  <si>
    <t>Сельское поселение Камышла</t>
  </si>
  <si>
    <t>Сельское поселение Новое Усманово</t>
  </si>
  <si>
    <t>Сельское поселение Старое Усманово</t>
  </si>
  <si>
    <t xml:space="preserve">Муниципальный район Кинельский </t>
  </si>
  <si>
    <t>Сельское поселение Алакаевка</t>
  </si>
  <si>
    <t>Сельское поселение Бобровка</t>
  </si>
  <si>
    <t>Сельское поселение Богдановка</t>
  </si>
  <si>
    <t>Сельское поселение Георгиевка</t>
  </si>
  <si>
    <t>Сельское поселение Домашка</t>
  </si>
  <si>
    <t>Сельское поселение Кинельский</t>
  </si>
  <si>
    <t>Сельское поселение Комсомольский</t>
  </si>
  <si>
    <t>Сельское поселение Красносамарское</t>
  </si>
  <si>
    <t>Сельское поселение Малая Малышевка</t>
  </si>
  <si>
    <t>Сельское поселение Новый Сарбай</t>
  </si>
  <si>
    <t>Сельское поселение Сколково</t>
  </si>
  <si>
    <t>Сельское поселение Чубовка</t>
  </si>
  <si>
    <t xml:space="preserve">Муниципальный район Кинель-Черкасский </t>
  </si>
  <si>
    <t>Сельское поселение Березняки</t>
  </si>
  <si>
    <t>Сельское поселение Ерзовка</t>
  </si>
  <si>
    <t>Сельское поселение Кабановка</t>
  </si>
  <si>
    <t>Сельское поселение Кинель-Черкассы</t>
  </si>
  <si>
    <t>Сельское поселение Красная Горка</t>
  </si>
  <si>
    <t>Сельское поселение Кротовка</t>
  </si>
  <si>
    <t>Сельское поселение Муханово</t>
  </si>
  <si>
    <t>Сельское поселение Новые Ключи</t>
  </si>
  <si>
    <t>Сельское поселение Садгород</t>
  </si>
  <si>
    <t>Сельское поселение Тимашево</t>
  </si>
  <si>
    <t>Сельское поселение Черновка</t>
  </si>
  <si>
    <t xml:space="preserve">Муниципальный район Клявлинский </t>
  </si>
  <si>
    <t>Сельское поселение Борискино-Игар</t>
  </si>
  <si>
    <t>Сельское поселение станция Клявлино</t>
  </si>
  <si>
    <t>Сельское поселение Назаровка</t>
  </si>
  <si>
    <t>Сельское поселение Новые Сосны</t>
  </si>
  <si>
    <t>Сельское поселение Русское Добрино</t>
  </si>
  <si>
    <t>Сельское поселение Старое Семенкино</t>
  </si>
  <si>
    <t>Сельское поселение Старые Сосны</t>
  </si>
  <si>
    <t>Сельское поселение Старый Байтермиш</t>
  </si>
  <si>
    <t>Сельское поселение Старый Маклауш</t>
  </si>
  <si>
    <t>Сельское поселение Усакла</t>
  </si>
  <si>
    <t>Сельское поселение Черный Ключ</t>
  </si>
  <si>
    <t xml:space="preserve">Муниципальный район Кошкинский </t>
  </si>
  <si>
    <t>Сельское поселение Большая Константиновка</t>
  </si>
  <si>
    <t>Сельское поселение Большая Романовка</t>
  </si>
  <si>
    <t>Сельское поселение Большое Ермаково</t>
  </si>
  <si>
    <t>Сельское поселение Кошки</t>
  </si>
  <si>
    <t>Сельское поселение Надеждино</t>
  </si>
  <si>
    <t>Сельское поселение Нижняя Быковка</t>
  </si>
  <si>
    <t>Сельское поселение Новая Кармала</t>
  </si>
  <si>
    <t>Сельское поселение Орловка</t>
  </si>
  <si>
    <t>Сельское поселение Русская Васильевка</t>
  </si>
  <si>
    <t>Сельское поселение Старое Максимкино</t>
  </si>
  <si>
    <t>Сельское поселение Степная Шентала</t>
  </si>
  <si>
    <t>Сельское поселение Четыровка</t>
  </si>
  <si>
    <t>Сельское поселение Шпановка</t>
  </si>
  <si>
    <t xml:space="preserve">Муниципальный район Красноармейский </t>
  </si>
  <si>
    <t>Сельское поселение Алексеевский</t>
  </si>
  <si>
    <t>Сельское поселение Андросовка</t>
  </si>
  <si>
    <t>Сельское поселение Волчанка</t>
  </si>
  <si>
    <t>Сельское поселение Гражданский</t>
  </si>
  <si>
    <t>Сельское поселение Кировский</t>
  </si>
  <si>
    <t>Сельское поселение Колывань</t>
  </si>
  <si>
    <t>Сельское поселение Красноармейское</t>
  </si>
  <si>
    <t>Сельское поселение Криволучье-Ивановка</t>
  </si>
  <si>
    <t>Сельское поселение Куйбышевский</t>
  </si>
  <si>
    <t>Сельское поселение Ленинский</t>
  </si>
  <si>
    <t>Сельское поселение Павловка</t>
  </si>
  <si>
    <t>Сельское поселение Чапаевский</t>
  </si>
  <si>
    <t xml:space="preserve">Муниципальный район Красноярский </t>
  </si>
  <si>
    <t>Сельское поселение Большая Каменка</t>
  </si>
  <si>
    <t>Сельское поселение Большая Раковка</t>
  </si>
  <si>
    <t>Городское поселение Волжский</t>
  </si>
  <si>
    <t>Сельское поселение Коммунарский</t>
  </si>
  <si>
    <t>Сельское поселение Красный Яр</t>
  </si>
  <si>
    <t>Городское поселение Мирный</t>
  </si>
  <si>
    <t>Городское поселение Новосемейкино</t>
  </si>
  <si>
    <t>Сельское поселение Новый Буян</t>
  </si>
  <si>
    <t>Сельское поселение Светлое Поле</t>
  </si>
  <si>
    <t>Сельское поселение Старая Бинарадка</t>
  </si>
  <si>
    <t>Сельское поселение Хилково</t>
  </si>
  <si>
    <t>Сельское поселение Хорошенькое</t>
  </si>
  <si>
    <t>Сельское поселение Шилан</t>
  </si>
  <si>
    <t xml:space="preserve">Муниципальный район Нефтегорский </t>
  </si>
  <si>
    <t>Сельское поселение Бариновка</t>
  </si>
  <si>
    <t>Сельское поселение Дмитриевка</t>
  </si>
  <si>
    <t>Сельское поселение Зуевка</t>
  </si>
  <si>
    <t>Сельское поселение Кулешовка</t>
  </si>
  <si>
    <t>Городское поселение Нефтегорск</t>
  </si>
  <si>
    <t>Сельское поселение Покровка</t>
  </si>
  <si>
    <t>Сельское поселение Семеновка</t>
  </si>
  <si>
    <t>Сельское поселение Утевка</t>
  </si>
  <si>
    <t xml:space="preserve">Муниципальный район Пестравский </t>
  </si>
  <si>
    <t>Сельское поселение Высокое</t>
  </si>
  <si>
    <t>Сельское поселение Красная Поляна</t>
  </si>
  <si>
    <t>Сельское поселение Майское</t>
  </si>
  <si>
    <t>Сельское поселение Марьевка</t>
  </si>
  <si>
    <t>Сельское поселение Михайло-Овсянка</t>
  </si>
  <si>
    <t>Сельское поселение Мосты</t>
  </si>
  <si>
    <t>Сельское поселение Падовка</t>
  </si>
  <si>
    <t>Сельское поселение Пестравка</t>
  </si>
  <si>
    <t xml:space="preserve">Муниципальный район Похвистневский </t>
  </si>
  <si>
    <t>Сельское поселение Алькино</t>
  </si>
  <si>
    <t>Сельское поселение Большой Толкай</t>
  </si>
  <si>
    <t>Сельское поселение Красные Ключи</t>
  </si>
  <si>
    <t>Сельское поселение Кротково</t>
  </si>
  <si>
    <t>Сельское поселение Малое Ибряйкино</t>
  </si>
  <si>
    <t>Сельское поселение Малый Толкай</t>
  </si>
  <si>
    <t>Сельское поселение Мочалеевка</t>
  </si>
  <si>
    <t>Сельское поселение Новое Мансуркино</t>
  </si>
  <si>
    <t>Сельское поселение Подбельск</t>
  </si>
  <si>
    <t>Сельское поселение Рысайкино</t>
  </si>
  <si>
    <t>Сельское поселение Савруха</t>
  </si>
  <si>
    <t>Сельское поселение Среднее Аверкино</t>
  </si>
  <si>
    <t>Сельское поселение Староганькино</t>
  </si>
  <si>
    <t>Сельское поселение Старопохвистнево</t>
  </si>
  <si>
    <t>Сельское поселение Старый Аманак</t>
  </si>
  <si>
    <t xml:space="preserve">Муниципальный район Приволжский </t>
  </si>
  <si>
    <t>Сельское поселение Давыдовка</t>
  </si>
  <si>
    <t>Сельское поселение Заволжье</t>
  </si>
  <si>
    <t>Сельское поселение Ильмень</t>
  </si>
  <si>
    <t>Сельское поселение Новоспасский</t>
  </si>
  <si>
    <t>Сельское поселение Обшаровка</t>
  </si>
  <si>
    <t>Сельское поселение Приволжье</t>
  </si>
  <si>
    <t>Сельское поселение Спасское</t>
  </si>
  <si>
    <t xml:space="preserve">Муниципальный район Сергиевский 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</si>
  <si>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</si>
  <si>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</si>
  <si>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</si>
  <si>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</si>
  <si>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</si>
  <si>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</si>
  <si>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</si>
  <si>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</si>
  <si>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</si>
  <si>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</si>
  <si>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</si>
  <si>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</si>
  <si>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 Сергиевск</t>
  </si>
  <si>
    <t>Сельское поселение Серноводск</t>
  </si>
  <si>
    <t>Сельское поселение Сургут</t>
  </si>
  <si>
    <t>Городское поселение Суходол</t>
  </si>
  <si>
    <t xml:space="preserve">Муниципальный район Ставропольский </t>
  </si>
  <si>
    <t>Сельское поселение Бахилово</t>
  </si>
  <si>
    <t>Сельское поселение Большая Рязань</t>
  </si>
  <si>
    <t>Сельское поселение Верхнее Санчелеево</t>
  </si>
  <si>
    <t>Сельское поселение Верхние Белозерки</t>
  </si>
  <si>
    <t>Сельское поселение Выселки</t>
  </si>
  <si>
    <t>Сельское поселение Жигули</t>
  </si>
  <si>
    <t>Сельское поселение Кирилловка</t>
  </si>
  <si>
    <t>Сельское поселение Луначарский</t>
  </si>
  <si>
    <t>Сельское поселение Мусорка</t>
  </si>
  <si>
    <t>Сельское поселение Нижнее Санчелеево</t>
  </si>
  <si>
    <t>Сельское поселение Новая Бинарадка</t>
  </si>
  <si>
    <t>Сельское поселение Осиновка</t>
  </si>
  <si>
    <t>Сельское поселение Пискалы</t>
  </si>
  <si>
    <t>Сельское поселение Подстепки</t>
  </si>
  <si>
    <t>Сельское поселение Приморский</t>
  </si>
  <si>
    <t>Сельское поселение Севрюкаево</t>
  </si>
  <si>
    <t>Сельское поселение Сосновый Солонец</t>
  </si>
  <si>
    <t>Сельское поселение Ташелка</t>
  </si>
  <si>
    <t>Сельское поселение Тимофеевка</t>
  </si>
  <si>
    <t>Сельское поселение Узюково</t>
  </si>
  <si>
    <t>Сельское поселение Хрящевка</t>
  </si>
  <si>
    <t>Сельское поселение Ягодное</t>
  </si>
  <si>
    <t xml:space="preserve">Муниципальный район Сызранский </t>
  </si>
  <si>
    <t>Городское поселение Балашейка</t>
  </si>
  <si>
    <t>Сельское поселение Варламово</t>
  </si>
  <si>
    <t>Сельское поселение Волжское</t>
  </si>
  <si>
    <t>Сельское поселение Жемковка</t>
  </si>
  <si>
    <t>Сельское поселение Заборовка</t>
  </si>
  <si>
    <t>Сельское поселение Ивашевка</t>
  </si>
  <si>
    <t>Городское поселение Междуреченск</t>
  </si>
  <si>
    <t>Сельское поселение Новая Рачейка</t>
  </si>
  <si>
    <t>Сельское поселение Новозаборовский</t>
  </si>
  <si>
    <t>Сельское поселение Печерское</t>
  </si>
  <si>
    <t>Сельское поселение Рамено</t>
  </si>
  <si>
    <t>Сельское поселение Старая Рачейка</t>
  </si>
  <si>
    <t>Сельское поселение Троицкое</t>
  </si>
  <si>
    <t>Сельское поселение Усинское</t>
  </si>
  <si>
    <t>Сельское поселение Чекалино</t>
  </si>
  <si>
    <t xml:space="preserve">Муниципальный район Хворостянский </t>
  </si>
  <si>
    <t>Сельское поселение Абашево</t>
  </si>
  <si>
    <t>Сельское поселение Владимировка</t>
  </si>
  <si>
    <t>Сельское поселение Масленниково</t>
  </si>
  <si>
    <t>Сельское поселение Новокуровка</t>
  </si>
  <si>
    <t>Сельское поселение Новотулка</t>
  </si>
  <si>
    <t>Сельское поселение Прогресс</t>
  </si>
  <si>
    <t>Сельское поселение Романовка</t>
  </si>
  <si>
    <t>Сельское поселение Соловьево</t>
  </si>
  <si>
    <t>Сельское поселение Студенцы</t>
  </si>
  <si>
    <t>Сельское поселение Хворостянка</t>
  </si>
  <si>
    <t xml:space="preserve">Муниципальный район Челно-Вершинский </t>
  </si>
  <si>
    <t>Сельское поселение Девлезеркино</t>
  </si>
  <si>
    <t>Сельское поселение Каменный Брод</t>
  </si>
  <si>
    <t>Сельское поселение Краснояриха</t>
  </si>
  <si>
    <t>Сельское поселение Красный Строитель</t>
  </si>
  <si>
    <t>Сельское поселение Новое Аделяково</t>
  </si>
  <si>
    <t>Сельское поселение Озерки</t>
  </si>
  <si>
    <t>Сельское поселение Сиделькино</t>
  </si>
  <si>
    <t>Сельское поселение Токмакла</t>
  </si>
  <si>
    <t>Сельское поселение Челно-Вершины</t>
  </si>
  <si>
    <t>Сельское поселение Чувашское Урметьево</t>
  </si>
  <si>
    <t>Сельское поселение Эштебенькино</t>
  </si>
  <si>
    <t xml:space="preserve">Муниципальный район Шенталинский </t>
  </si>
  <si>
    <t>Сельское поселение Артюшкино</t>
  </si>
  <si>
    <t>Сельское поселение Денискино</t>
  </si>
  <si>
    <t>Сельское поселение Каменка</t>
  </si>
  <si>
    <t>Сельское поселение Канаш</t>
  </si>
  <si>
    <t>Сельское поселение Новый Кувак</t>
  </si>
  <si>
    <t>Сельское поселение Салейкино</t>
  </si>
  <si>
    <t>Сельское поселение Старая Шентала</t>
  </si>
  <si>
    <t>Сельское поселение Туарма</t>
  </si>
  <si>
    <t>Сельское поселение Четырла</t>
  </si>
  <si>
    <t>Сельское поселение Шентала</t>
  </si>
  <si>
    <t xml:space="preserve">Муниципальный район Шигонский </t>
  </si>
  <si>
    <t>Сельское поселение Береговой</t>
  </si>
  <si>
    <t>Сельское поселение Бичевная</t>
  </si>
  <si>
    <t>Сельское поселение Волжский Утес</t>
  </si>
  <si>
    <t>Сельское поселение Малячкино</t>
  </si>
  <si>
    <t>Сельское поселение Муранка</t>
  </si>
  <si>
    <t>Сельское поселение Новодевичье</t>
  </si>
  <si>
    <t>Сельское поселение Пионерский</t>
  </si>
  <si>
    <t>Сельское поселение Подвалье</t>
  </si>
  <si>
    <t>Сельское поселение Суринск</t>
  </si>
  <si>
    <t>Сельское поселение Тайдаково</t>
  </si>
  <si>
    <t>Сельское поселение Усолье</t>
  </si>
  <si>
    <t>Сельское поселение Шигоны</t>
  </si>
  <si>
    <t>х</t>
  </si>
  <si>
    <t>Прогнозное значение</t>
  </si>
  <si>
    <t>Фактически сложившийся уровень</t>
  </si>
  <si>
    <t>x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</si>
  <si>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</si>
  <si>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</si>
  <si>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</si>
  <si>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</si>
  <si>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X</t>
  </si>
  <si>
    <t>Промежуточная сводная оценка выполнения социально-экономических показателей</t>
  </si>
  <si>
    <t>Итоговая сводная оценка выполнения социально-экономических показателей</t>
  </si>
  <si>
    <t>Отклонение от планируемого распределения</t>
  </si>
  <si>
    <t>ИТОГО</t>
  </si>
  <si>
    <t>Н/Д</t>
  </si>
  <si>
    <t>Объем отгруженных товаров собственного производства, выполнения работ и услуг собственными силами по видам экономической деятельности "Обрабатывающие производства", "Производство и распределение электроэнергии, газа и воды"</t>
  </si>
  <si>
    <t>Уровень зарегистрированной безработицы относительно населения в трудоспособном возрасте (на конец периода)</t>
  </si>
  <si>
    <t>Годовое значение</t>
  </si>
  <si>
    <t>Исполнение
(4)=(3)/(2)</t>
  </si>
  <si>
    <t>Исполнение
(8)=(7)/(6)</t>
  </si>
  <si>
    <t>Исполнение
(12)=(10)/(11)</t>
  </si>
  <si>
    <t>Исполнение
(16)=(15)/(14)</t>
  </si>
  <si>
    <t>Распределение субсидий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</si>
  <si>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Исполнение</t>
  </si>
  <si>
    <t>Отсутствие просро-ченной кредиторской задолженности местного бюджета (консоли-дированного бюджета муниципального района)</t>
  </si>
  <si>
    <t>Исполнение
(22)=(21)/(20)</t>
  </si>
  <si>
    <t>Исполнение
(26)=(25)/(24)</t>
  </si>
  <si>
    <t>Объем закупок скота и птицы во всех категориях хозяйств (тонн)</t>
  </si>
  <si>
    <t>Объем закупок молока во всех категориях хозяйств (тонн)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</si>
  <si>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 и доходов от продажи материальных и нематериальных активов (тыс.рублей)</t>
  </si>
  <si>
    <t>Уровень зарегистрированной безработицы относительно населения в трудоспособном возрасте (на конец периода) (%)</t>
  </si>
  <si>
    <t>Темп роста среднемесячной номинальной заработной платы (по крупным и средним организациям) (%)</t>
  </si>
  <si>
    <t>Объем отгруженных товаров собственного производства, выполнения работ и услуг собственными силами по видам экономической деятельности "Обрабатывающие производства", "Производство и распределение электроэнергии, газа и воды" (тыс.рублей)</t>
  </si>
  <si>
    <t>–</t>
  </si>
  <si>
    <t>-</t>
  </si>
  <si>
    <t>Распределение за отчётный период с учетом корректировки</t>
  </si>
  <si>
    <t>Объем внебюджетных инвестиций в основной капитал</t>
  </si>
  <si>
    <t xml:space="preserve">Оборот розничной торговли </t>
  </si>
  <si>
    <t>Доля реализованной на территории муниципального образования алкогольной продукции, произведенной на территории Самарской области, в общем объеме алкогольной продукции, реализованной на территории муниципального образования, в натуральном выражении</t>
  </si>
  <si>
    <t>Поголовье коров</t>
  </si>
  <si>
    <t>Раннее предоставленные субсидии</t>
  </si>
  <si>
    <t>За январь</t>
  </si>
  <si>
    <t>За февраль</t>
  </si>
  <si>
    <t>Корректировка распределения с учетом использования показателей темпа роста среднемесячной номинальной заработной платы в расчете за февраль 2013 года</t>
  </si>
  <si>
    <t>План распределения за период</t>
  </si>
  <si>
    <t>Распределение за отчетный период</t>
  </si>
  <si>
    <t>Распределение за отчётный период за вычетом предоставленных субсидий за январь-февраль</t>
  </si>
  <si>
    <t>+</t>
  </si>
  <si>
    <t>Нарушен норматив формирования расходов на содержание органов местного самоуправления</t>
  </si>
  <si>
    <t>Нарушение норматива</t>
  </si>
  <si>
    <t xml:space="preserve"> + / -
(5)=(2)*(4)/(30)</t>
  </si>
  <si>
    <t xml:space="preserve"> + / -
(5)=(2)*(7)/(30)</t>
  </si>
  <si>
    <t xml:space="preserve"> + / -
(5)=(2)*(10)/(30)</t>
  </si>
  <si>
    <t xml:space="preserve"> + / -
(5)=(2)*(13)/(30)</t>
  </si>
  <si>
    <t xml:space="preserve"> + / -
(5)=(2)*(16)/(30)</t>
  </si>
  <si>
    <t xml:space="preserve"> + / -
(5)=(2)*(19)/(30)</t>
  </si>
  <si>
    <t xml:space="preserve"> + / -
(5)=(2)*(22)/(30)</t>
  </si>
  <si>
    <t xml:space="preserve"> + / -
(5)=(2)*(25)/(30)</t>
  </si>
  <si>
    <t xml:space="preserve"> + / -
(5)=(2)*(28)/(30)</t>
  </si>
  <si>
    <t>За I квартал 2013 года</t>
  </si>
  <si>
    <t>Сумма положительных значений распределения за отчётный период за вычетом предоставленных субсидий за январь-февраль</t>
  </si>
  <si>
    <t>Сумма субсидий, неполученных в следствие нарушения норматива расходов на содержание органов местного самоуправления</t>
  </si>
  <si>
    <t>Факторный анализ влияния отдельных показателей на итоговое распределение за I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</si>
</sst>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#,##0_ ;[Red]\-#,##0\ "/>
    <numFmt numFmtId="167" formatCode="#,##0.000_ ;[Red]\-#,##0.000\ "/>
    <numFmt numFmtId="168" formatCode="0.0"/>
    <numFmt numFmtId="169" formatCode="0.000"/>
    <numFmt numFmtId="170" formatCode="0.00_ ;[Red]\-0.00\ "/>
    <numFmt numFmtId="171" formatCode="#,##0.0_ ;[Red]\-#,##0.0\ "/>
    <numFmt numFmtId="172" formatCode="#,##0.0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8.5"/>
      <name val="Arial Narrow"/>
      <family val="2"/>
      <charset val="204"/>
    </font>
    <font>
      <sz val="8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4" borderId="1" applyNumberFormat="0">
      <alignment horizontal="right" vertical="top"/>
    </xf>
    <xf numFmtId="49" fontId="4" fillId="2" borderId="1">
      <alignment horizontal="left" vertical="top"/>
    </xf>
    <xf numFmtId="49" fontId="7" fillId="0" borderId="1">
      <alignment horizontal="left" vertical="top"/>
    </xf>
    <xf numFmtId="0" fontId="4" fillId="5" borderId="1">
      <alignment horizontal="left" vertical="top" wrapText="1"/>
    </xf>
    <xf numFmtId="0" fontId="7" fillId="0" borderId="1">
      <alignment horizontal="left" vertical="top" wrapText="1"/>
    </xf>
    <xf numFmtId="0" fontId="4" fillId="6" borderId="1">
      <alignment horizontal="left" vertical="top" wrapText="1"/>
    </xf>
    <xf numFmtId="0" fontId="4" fillId="7" borderId="1">
      <alignment horizontal="left" vertical="top" wrapText="1"/>
    </xf>
    <xf numFmtId="0" fontId="4" fillId="8" borderId="1">
      <alignment horizontal="left" vertical="top" wrapText="1"/>
    </xf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8" fillId="0" borderId="0">
      <alignment horizontal="left" vertical="top"/>
    </xf>
    <xf numFmtId="0" fontId="13" fillId="0" borderId="0"/>
    <xf numFmtId="0" fontId="4" fillId="0" borderId="0">
      <alignment vertical="center" wrapText="1"/>
    </xf>
    <xf numFmtId="0" fontId="4" fillId="0" borderId="0">
      <alignment vertical="center" wrapText="1"/>
    </xf>
    <xf numFmtId="0" fontId="6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/>
    <xf numFmtId="0" fontId="4" fillId="0" borderId="0">
      <alignment vertical="center" wrapText="1"/>
    </xf>
    <xf numFmtId="0" fontId="5" fillId="0" borderId="0"/>
    <xf numFmtId="0" fontId="10" fillId="0" borderId="0"/>
    <xf numFmtId="0" fontId="13" fillId="0" borderId="0"/>
    <xf numFmtId="0" fontId="1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4" fillId="5" borderId="2" applyNumberFormat="0">
      <alignment horizontal="right" vertical="top"/>
    </xf>
    <xf numFmtId="0" fontId="4" fillId="6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7" borderId="2" applyNumberFormat="0">
      <alignment horizontal="right" vertical="top"/>
    </xf>
    <xf numFmtId="0" fontId="4" fillId="0" borderId="1" applyNumberFormat="0">
      <alignment horizontal="right" vertical="top"/>
    </xf>
    <xf numFmtId="49" fontId="9" fillId="3" borderId="1">
      <alignment horizontal="left" vertical="top" wrapText="1"/>
    </xf>
    <xf numFmtId="49" fontId="4" fillId="0" borderId="1">
      <alignment horizontal="left" vertical="top" wrapText="1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15" fillId="0" borderId="0"/>
  </cellStyleXfs>
  <cellXfs count="196">
    <xf numFmtId="0" fontId="0" fillId="0" borderId="0" xfId="0"/>
    <xf numFmtId="0" fontId="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" fontId="16" fillId="0" borderId="3" xfId="0" applyNumberFormat="1" applyFont="1" applyFill="1" applyBorder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vertical="center"/>
    </xf>
    <xf numFmtId="4" fontId="18" fillId="12" borderId="3" xfId="0" applyNumberFormat="1" applyFont="1" applyFill="1" applyBorder="1" applyAlignment="1">
      <alignment horizontal="center" vertical="center"/>
    </xf>
    <xf numFmtId="3" fontId="18" fillId="12" borderId="3" xfId="0" applyNumberFormat="1" applyFont="1" applyFill="1" applyBorder="1" applyAlignment="1">
      <alignment horizontal="center" vertical="center"/>
    </xf>
    <xf numFmtId="0" fontId="16" fillId="12" borderId="3" xfId="0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horizontal="center" vertical="center"/>
    </xf>
    <xf numFmtId="164" fontId="16" fillId="0" borderId="0" xfId="38" applyNumberFormat="1" applyFont="1" applyFill="1" applyBorder="1" applyAlignment="1">
      <alignment horizontal="left" vertical="center" wrapText="1"/>
    </xf>
    <xf numFmtId="0" fontId="17" fillId="0" borderId="3" xfId="45" applyFont="1" applyFill="1" applyBorder="1" applyAlignment="1">
      <alignment horizontal="center" vertical="top" wrapText="1"/>
    </xf>
    <xf numFmtId="0" fontId="17" fillId="0" borderId="3" xfId="45" applyFont="1" applyBorder="1" applyAlignment="1">
      <alignment vertical="top" wrapText="1"/>
    </xf>
    <xf numFmtId="0" fontId="17" fillId="0" borderId="3" xfId="0" applyFont="1" applyFill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7" fillId="12" borderId="3" xfId="45" applyFont="1" applyFill="1" applyBorder="1" applyAlignment="1">
      <alignment vertical="top" wrapText="1"/>
    </xf>
    <xf numFmtId="0" fontId="17" fillId="12" borderId="3" xfId="45" applyFont="1" applyFill="1" applyBorder="1" applyAlignment="1">
      <alignment horizontal="center" vertical="top" wrapText="1"/>
    </xf>
    <xf numFmtId="0" fontId="17" fillId="12" borderId="3" xfId="0" applyFont="1" applyFill="1" applyBorder="1" applyAlignment="1">
      <alignment vertical="top" wrapText="1"/>
    </xf>
    <xf numFmtId="167" fontId="16" fillId="0" borderId="3" xfId="0" applyNumberFormat="1" applyFont="1" applyFill="1" applyBorder="1" applyAlignment="1">
      <alignment vertical="center"/>
    </xf>
    <xf numFmtId="165" fontId="16" fillId="0" borderId="3" xfId="0" applyNumberFormat="1" applyFont="1" applyFill="1" applyBorder="1" applyAlignment="1">
      <alignment vertical="center"/>
    </xf>
    <xf numFmtId="1" fontId="16" fillId="0" borderId="3" xfId="0" applyNumberFormat="1" applyFont="1" applyFill="1" applyBorder="1" applyAlignment="1">
      <alignment horizontal="center" vertical="center"/>
    </xf>
    <xf numFmtId="1" fontId="18" fillId="12" borderId="3" xfId="0" applyNumberFormat="1" applyFont="1" applyFill="1" applyBorder="1" applyAlignment="1">
      <alignment horizontal="center" vertical="center"/>
    </xf>
    <xf numFmtId="0" fontId="17" fillId="12" borderId="4" xfId="45" applyFont="1" applyFill="1" applyBorder="1" applyAlignment="1">
      <alignment horizontal="left" vertical="top" wrapText="1"/>
    </xf>
    <xf numFmtId="0" fontId="17" fillId="0" borderId="4" xfId="45" applyFont="1" applyBorder="1" applyAlignment="1">
      <alignment vertical="top" wrapText="1"/>
    </xf>
    <xf numFmtId="4" fontId="0" fillId="0" borderId="3" xfId="0" applyNumberFormat="1" applyBorder="1"/>
    <xf numFmtId="3" fontId="0" fillId="0" borderId="3" xfId="0" applyNumberFormat="1" applyBorder="1"/>
    <xf numFmtId="165" fontId="0" fillId="0" borderId="3" xfId="0" applyNumberFormat="1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8" fontId="0" fillId="0" borderId="3" xfId="0" applyNumberFormat="1" applyBorder="1"/>
    <xf numFmtId="169" fontId="0" fillId="0" borderId="3" xfId="0" applyNumberFormat="1" applyBorder="1"/>
    <xf numFmtId="0" fontId="0" fillId="0" borderId="3" xfId="0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 wrapText="1"/>
    </xf>
    <xf numFmtId="166" fontId="16" fillId="0" borderId="3" xfId="0" applyNumberFormat="1" applyFont="1" applyFill="1" applyBorder="1" applyAlignment="1">
      <alignment vertical="center"/>
    </xf>
    <xf numFmtId="0" fontId="16" fillId="14" borderId="3" xfId="0" applyFont="1" applyFill="1" applyBorder="1" applyAlignment="1">
      <alignment vertical="top" wrapText="1"/>
    </xf>
    <xf numFmtId="165" fontId="16" fillId="0" borderId="3" xfId="0" applyNumberFormat="1" applyFont="1" applyFill="1" applyBorder="1" applyAlignment="1">
      <alignment horizontal="right" vertical="center"/>
    </xf>
    <xf numFmtId="165" fontId="18" fillId="12" borderId="3" xfId="0" applyNumberFormat="1" applyFont="1" applyFill="1" applyBorder="1" applyAlignment="1">
      <alignment horizontal="right" vertical="center"/>
    </xf>
    <xf numFmtId="168" fontId="0" fillId="15" borderId="3" xfId="0" applyNumberFormat="1" applyFill="1" applyBorder="1"/>
    <xf numFmtId="0" fontId="19" fillId="13" borderId="3" xfId="0" applyFont="1" applyFill="1" applyBorder="1" applyAlignment="1">
      <alignment vertical="center"/>
    </xf>
    <xf numFmtId="165" fontId="19" fillId="13" borderId="3" xfId="0" applyNumberFormat="1" applyFont="1" applyFill="1" applyBorder="1" applyAlignment="1">
      <alignment vertical="center"/>
    </xf>
    <xf numFmtId="168" fontId="0" fillId="0" borderId="3" xfId="0" applyNumberFormat="1" applyFill="1" applyBorder="1"/>
    <xf numFmtId="0" fontId="0" fillId="0" borderId="0" xfId="0" applyFill="1"/>
    <xf numFmtId="165" fontId="0" fillId="0" borderId="3" xfId="0" applyNumberFormat="1" applyFill="1" applyBorder="1"/>
    <xf numFmtId="4" fontId="0" fillId="0" borderId="3" xfId="0" applyNumberFormat="1" applyFill="1" applyBorder="1"/>
    <xf numFmtId="169" fontId="0" fillId="0" borderId="3" xfId="0" applyNumberFormat="1" applyFill="1" applyBorder="1"/>
    <xf numFmtId="3" fontId="0" fillId="0" borderId="3" xfId="0" applyNumberFormat="1" applyFill="1" applyBorder="1"/>
    <xf numFmtId="4" fontId="0" fillId="0" borderId="3" xfId="0" applyNumberFormat="1" applyBorder="1" applyAlignment="1">
      <alignment horizontal="center" vertical="center"/>
    </xf>
    <xf numFmtId="0" fontId="2" fillId="11" borderId="21" xfId="0" applyFont="1" applyFill="1" applyBorder="1" applyAlignment="1">
      <alignment horizontal="center" vertical="center" wrapText="1"/>
    </xf>
    <xf numFmtId="0" fontId="2" fillId="11" borderId="22" xfId="0" applyFont="1" applyFill="1" applyBorder="1" applyAlignment="1">
      <alignment horizontal="center" vertical="center" wrapText="1"/>
    </xf>
    <xf numFmtId="0" fontId="2" fillId="11" borderId="23" xfId="0" applyFont="1" applyFill="1" applyBorder="1" applyAlignment="1">
      <alignment horizontal="center" vertical="center" wrapText="1"/>
    </xf>
    <xf numFmtId="0" fontId="17" fillId="12" borderId="12" xfId="45" applyFont="1" applyFill="1" applyBorder="1" applyAlignment="1">
      <alignment horizontal="left" vertical="top" wrapText="1"/>
    </xf>
    <xf numFmtId="3" fontId="18" fillId="12" borderId="12" xfId="0" applyNumberFormat="1" applyFont="1" applyFill="1" applyBorder="1" applyAlignment="1">
      <alignment horizontal="center" vertical="center" wrapText="1"/>
    </xf>
    <xf numFmtId="4" fontId="18" fillId="12" borderId="12" xfId="0" applyNumberFormat="1" applyFont="1" applyFill="1" applyBorder="1" applyAlignment="1">
      <alignment horizontal="center" vertical="center" wrapText="1"/>
    </xf>
    <xf numFmtId="165" fontId="18" fillId="12" borderId="12" xfId="0" applyNumberFormat="1" applyFont="1" applyFill="1" applyBorder="1" applyAlignment="1">
      <alignment horizontal="center" vertical="center" wrapText="1"/>
    </xf>
    <xf numFmtId="0" fontId="18" fillId="12" borderId="12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16" borderId="25" xfId="0" applyFont="1" applyFill="1" applyBorder="1" applyAlignment="1">
      <alignment horizontal="center" vertical="center" wrapText="1"/>
    </xf>
    <xf numFmtId="0" fontId="21" fillId="16" borderId="26" xfId="0" applyFont="1" applyFill="1" applyBorder="1" applyAlignment="1">
      <alignment horizontal="center" vertical="center" wrapText="1"/>
    </xf>
    <xf numFmtId="0" fontId="21" fillId="16" borderId="27" xfId="0" applyFont="1" applyFill="1" applyBorder="1" applyAlignment="1">
      <alignment horizontal="center" vertical="center" wrapText="1"/>
    </xf>
    <xf numFmtId="0" fontId="3" fillId="16" borderId="18" xfId="0" applyFont="1" applyFill="1" applyBorder="1" applyAlignment="1">
      <alignment horizontal="center" vertical="center" wrapText="1"/>
    </xf>
    <xf numFmtId="0" fontId="0" fillId="16" borderId="12" xfId="0" applyNumberFormat="1" applyFont="1" applyFill="1" applyBorder="1" applyAlignment="1">
      <alignment horizontal="center" vertical="center" wrapText="1"/>
    </xf>
    <xf numFmtId="0" fontId="0" fillId="16" borderId="3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right" vertical="center"/>
    </xf>
    <xf numFmtId="0" fontId="21" fillId="16" borderId="30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vertical="center"/>
    </xf>
    <xf numFmtId="0" fontId="18" fillId="12" borderId="35" xfId="0" applyFont="1" applyFill="1" applyBorder="1" applyAlignment="1">
      <alignment vertical="center"/>
    </xf>
    <xf numFmtId="0" fontId="18" fillId="12" borderId="34" xfId="0" applyFont="1" applyFill="1" applyBorder="1" applyAlignment="1">
      <alignment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2" fontId="16" fillId="0" borderId="32" xfId="0" applyNumberFormat="1" applyFont="1" applyFill="1" applyBorder="1" applyAlignment="1">
      <alignment vertical="center"/>
    </xf>
    <xf numFmtId="0" fontId="21" fillId="16" borderId="36" xfId="0" applyFont="1" applyFill="1" applyBorder="1" applyAlignment="1">
      <alignment horizontal="center" vertical="center" wrapText="1"/>
    </xf>
    <xf numFmtId="0" fontId="2" fillId="19" borderId="21" xfId="0" applyFont="1" applyFill="1" applyBorder="1" applyAlignment="1">
      <alignment horizontal="center" vertical="center" wrapText="1"/>
    </xf>
    <xf numFmtId="0" fontId="2" fillId="19" borderId="22" xfId="0" applyFont="1" applyFill="1" applyBorder="1" applyAlignment="1">
      <alignment horizontal="center" vertical="center" wrapText="1"/>
    </xf>
    <xf numFmtId="0" fontId="2" fillId="19" borderId="23" xfId="0" applyFont="1" applyFill="1" applyBorder="1" applyAlignment="1">
      <alignment horizontal="center" vertical="center" wrapText="1"/>
    </xf>
    <xf numFmtId="0" fontId="3" fillId="18" borderId="31" xfId="0" applyFont="1" applyFill="1" applyBorder="1" applyAlignment="1">
      <alignment horizontal="center" vertical="center" wrapText="1"/>
    </xf>
    <xf numFmtId="0" fontId="3" fillId="18" borderId="29" xfId="0" applyFont="1" applyFill="1" applyBorder="1" applyAlignment="1">
      <alignment horizontal="center" vertical="center" wrapText="1"/>
    </xf>
    <xf numFmtId="0" fontId="3" fillId="18" borderId="28" xfId="0" applyFont="1" applyFill="1" applyBorder="1" applyAlignment="1">
      <alignment horizontal="center" vertical="center" wrapText="1"/>
    </xf>
    <xf numFmtId="170" fontId="16" fillId="0" borderId="3" xfId="0" applyNumberFormat="1" applyFont="1" applyFill="1" applyBorder="1" applyAlignment="1">
      <alignment vertical="center"/>
    </xf>
    <xf numFmtId="0" fontId="16" fillId="0" borderId="42" xfId="0" applyFont="1" applyFill="1" applyBorder="1" applyAlignment="1">
      <alignment vertical="center"/>
    </xf>
    <xf numFmtId="171" fontId="16" fillId="0" borderId="3" xfId="0" applyNumberFormat="1" applyFont="1" applyFill="1" applyBorder="1" applyAlignment="1">
      <alignment vertical="center"/>
    </xf>
    <xf numFmtId="4" fontId="16" fillId="0" borderId="43" xfId="0" applyNumberFormat="1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vertical="center"/>
    </xf>
    <xf numFmtId="0" fontId="18" fillId="12" borderId="44" xfId="0" applyFont="1" applyFill="1" applyBorder="1" applyAlignment="1">
      <alignment vertical="center"/>
    </xf>
    <xf numFmtId="165" fontId="16" fillId="0" borderId="11" xfId="0" applyNumberFormat="1" applyFont="1" applyFill="1" applyBorder="1" applyAlignment="1">
      <alignment vertical="center"/>
    </xf>
    <xf numFmtId="170" fontId="16" fillId="0" borderId="11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170" fontId="16" fillId="0" borderId="12" xfId="0" applyNumberFormat="1" applyFont="1" applyFill="1" applyBorder="1" applyAlignment="1">
      <alignment vertical="center"/>
    </xf>
    <xf numFmtId="0" fontId="16" fillId="0" borderId="46" xfId="0" applyFont="1" applyFill="1" applyBorder="1" applyAlignment="1">
      <alignment vertical="center"/>
    </xf>
    <xf numFmtId="0" fontId="16" fillId="12" borderId="3" xfId="0" applyFont="1" applyFill="1" applyBorder="1" applyAlignment="1">
      <alignment vertical="center" wrapText="1"/>
    </xf>
    <xf numFmtId="0" fontId="16" fillId="0" borderId="11" xfId="0" applyFont="1" applyBorder="1" applyAlignment="1">
      <alignment vertical="top" wrapText="1"/>
    </xf>
    <xf numFmtId="165" fontId="16" fillId="0" borderId="11" xfId="0" applyNumberFormat="1" applyFont="1" applyFill="1" applyBorder="1" applyAlignment="1">
      <alignment horizontal="right" vertical="center"/>
    </xf>
    <xf numFmtId="4" fontId="16" fillId="0" borderId="11" xfId="0" applyNumberFormat="1" applyFont="1" applyFill="1" applyBorder="1" applyAlignment="1">
      <alignment horizontal="center" vertical="center"/>
    </xf>
    <xf numFmtId="0" fontId="17" fillId="0" borderId="11" xfId="45" applyFont="1" applyFill="1" applyBorder="1" applyAlignment="1">
      <alignment horizontal="center" vertical="top" wrapText="1"/>
    </xf>
    <xf numFmtId="3" fontId="16" fillId="0" borderId="11" xfId="0" applyNumberFormat="1" applyFont="1" applyFill="1" applyBorder="1" applyAlignment="1">
      <alignment horizontal="center" vertical="center"/>
    </xf>
    <xf numFmtId="1" fontId="16" fillId="0" borderId="11" xfId="0" applyNumberFormat="1" applyFont="1" applyFill="1" applyBorder="1" applyAlignment="1">
      <alignment horizontal="center" vertical="center"/>
    </xf>
    <xf numFmtId="167" fontId="16" fillId="0" borderId="11" xfId="0" applyNumberFormat="1" applyFont="1" applyFill="1" applyBorder="1" applyAlignment="1">
      <alignment vertical="center"/>
    </xf>
    <xf numFmtId="166" fontId="16" fillId="0" borderId="11" xfId="0" applyNumberFormat="1" applyFont="1" applyFill="1" applyBorder="1" applyAlignment="1">
      <alignment vertical="center"/>
    </xf>
    <xf numFmtId="171" fontId="16" fillId="0" borderId="11" xfId="0" applyNumberFormat="1" applyFont="1" applyFill="1" applyBorder="1" applyAlignment="1">
      <alignment vertical="center"/>
    </xf>
    <xf numFmtId="0" fontId="16" fillId="0" borderId="47" xfId="0" applyFont="1" applyFill="1" applyBorder="1" applyAlignment="1">
      <alignment vertical="center"/>
    </xf>
    <xf numFmtId="0" fontId="3" fillId="13" borderId="3" xfId="0" applyFont="1" applyFill="1" applyBorder="1" applyAlignment="1">
      <alignment vertical="center"/>
    </xf>
    <xf numFmtId="4" fontId="22" fillId="0" borderId="43" xfId="0" applyNumberFormat="1" applyFont="1" applyFill="1" applyBorder="1" applyAlignment="1">
      <alignment horizontal="center" vertical="center"/>
    </xf>
    <xf numFmtId="0" fontId="18" fillId="12" borderId="45" xfId="0" applyFont="1" applyFill="1" applyBorder="1" applyAlignment="1">
      <alignment vertical="center"/>
    </xf>
    <xf numFmtId="2" fontId="16" fillId="0" borderId="16" xfId="0" applyNumberFormat="1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6" fillId="0" borderId="45" xfId="0" applyFont="1" applyFill="1" applyBorder="1" applyAlignment="1">
      <alignment vertical="center"/>
    </xf>
    <xf numFmtId="4" fontId="16" fillId="0" borderId="16" xfId="0" applyNumberFormat="1" applyFont="1" applyFill="1" applyBorder="1" applyAlignment="1">
      <alignment horizontal="center" vertical="center"/>
    </xf>
    <xf numFmtId="165" fontId="16" fillId="12" borderId="3" xfId="0" applyNumberFormat="1" applyFont="1" applyFill="1" applyBorder="1" applyAlignment="1">
      <alignment horizontal="right" vertical="center"/>
    </xf>
    <xf numFmtId="165" fontId="16" fillId="0" borderId="12" xfId="0" applyNumberFormat="1" applyFont="1" applyFill="1" applyBorder="1" applyAlignment="1">
      <alignment horizontal="right" vertical="center"/>
    </xf>
    <xf numFmtId="170" fontId="16" fillId="0" borderId="17" xfId="0" applyNumberFormat="1" applyFont="1" applyFill="1" applyBorder="1" applyAlignment="1">
      <alignment horizontal="center" vertical="center"/>
    </xf>
    <xf numFmtId="170" fontId="16" fillId="0" borderId="15" xfId="0" applyNumberFormat="1" applyFont="1" applyFill="1" applyBorder="1" applyAlignment="1">
      <alignment horizontal="center" vertical="center"/>
    </xf>
    <xf numFmtId="170" fontId="16" fillId="12" borderId="3" xfId="0" applyNumberFormat="1" applyFont="1" applyFill="1" applyBorder="1" applyAlignment="1">
      <alignment horizontal="center" vertical="center"/>
    </xf>
    <xf numFmtId="170" fontId="22" fillId="0" borderId="45" xfId="0" applyNumberFormat="1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 wrapText="1"/>
    </xf>
    <xf numFmtId="172" fontId="0" fillId="0" borderId="3" xfId="0" applyNumberFormat="1" applyBorder="1"/>
    <xf numFmtId="172" fontId="0" fillId="0" borderId="3" xfId="0" applyNumberFormat="1" applyFill="1" applyBorder="1"/>
    <xf numFmtId="0" fontId="3" fillId="16" borderId="49" xfId="0" applyFont="1" applyFill="1" applyBorder="1" applyAlignment="1">
      <alignment horizontal="center" vertical="center" wrapText="1"/>
    </xf>
    <xf numFmtId="0" fontId="17" fillId="0" borderId="4" xfId="45" applyFont="1" applyFill="1" applyBorder="1" applyAlignment="1">
      <alignment horizontal="center" vertical="top" wrapText="1"/>
    </xf>
    <xf numFmtId="168" fontId="0" fillId="15" borderId="4" xfId="0" applyNumberFormat="1" applyFill="1" applyBorder="1"/>
    <xf numFmtId="168" fontId="0" fillId="0" borderId="4" xfId="0" applyNumberFormat="1" applyFill="1" applyBorder="1"/>
    <xf numFmtId="0" fontId="0" fillId="16" borderId="11" xfId="0" applyFont="1" applyFill="1" applyBorder="1" applyAlignment="1">
      <alignment horizontal="center" vertical="center" wrapText="1"/>
    </xf>
    <xf numFmtId="0" fontId="17" fillId="12" borderId="3" xfId="45" applyFont="1" applyFill="1" applyBorder="1" applyAlignment="1">
      <alignment horizontal="left" vertical="top" wrapText="1"/>
    </xf>
    <xf numFmtId="0" fontId="0" fillId="12" borderId="3" xfId="0" applyFill="1" applyBorder="1"/>
    <xf numFmtId="0" fontId="0" fillId="0" borderId="3" xfId="0" applyFill="1" applyBorder="1"/>
    <xf numFmtId="0" fontId="0" fillId="12" borderId="3" xfId="0" applyFill="1" applyBorder="1" applyAlignment="1">
      <alignment horizontal="center" vertical="center"/>
    </xf>
    <xf numFmtId="165" fontId="19" fillId="13" borderId="3" xfId="0" applyNumberFormat="1" applyFont="1" applyFill="1" applyBorder="1" applyAlignment="1">
      <alignment horizontal="right" vertical="center"/>
    </xf>
    <xf numFmtId="0" fontId="23" fillId="22" borderId="3" xfId="0" applyFont="1" applyFill="1" applyBorder="1" applyAlignment="1">
      <alignment horizontal="center" vertical="center" wrapText="1"/>
    </xf>
    <xf numFmtId="170" fontId="19" fillId="22" borderId="3" xfId="0" applyNumberFormat="1" applyFont="1" applyFill="1" applyBorder="1" applyAlignment="1">
      <alignment horizontal="center" vertical="center"/>
    </xf>
    <xf numFmtId="165" fontId="19" fillId="21" borderId="3" xfId="0" applyNumberFormat="1" applyFont="1" applyFill="1" applyBorder="1" applyAlignment="1">
      <alignment horizontal="center" vertical="center"/>
    </xf>
    <xf numFmtId="10" fontId="19" fillId="13" borderId="3" xfId="0" applyNumberFormat="1" applyFont="1" applyFill="1" applyBorder="1" applyAlignment="1">
      <alignment vertical="center"/>
    </xf>
    <xf numFmtId="165" fontId="18" fillId="12" borderId="12" xfId="0" applyNumberFormat="1" applyFont="1" applyFill="1" applyBorder="1" applyAlignment="1">
      <alignment vertical="center"/>
    </xf>
    <xf numFmtId="166" fontId="18" fillId="12" borderId="3" xfId="0" applyNumberFormat="1" applyFont="1" applyFill="1" applyBorder="1" applyAlignment="1">
      <alignment vertical="center"/>
    </xf>
    <xf numFmtId="10" fontId="18" fillId="12" borderId="3" xfId="0" applyNumberFormat="1" applyFont="1" applyFill="1" applyBorder="1" applyAlignment="1">
      <alignment vertical="center"/>
    </xf>
    <xf numFmtId="10" fontId="18" fillId="12" borderId="12" xfId="0" applyNumberFormat="1" applyFont="1" applyFill="1" applyBorder="1" applyAlignment="1">
      <alignment vertical="center"/>
    </xf>
    <xf numFmtId="0" fontId="24" fillId="12" borderId="12" xfId="45" applyFont="1" applyFill="1" applyBorder="1" applyAlignment="1">
      <alignment horizontal="center" vertical="top" wrapText="1"/>
    </xf>
    <xf numFmtId="0" fontId="24" fillId="12" borderId="3" xfId="45" applyFont="1" applyFill="1" applyBorder="1" applyAlignment="1">
      <alignment horizontal="center" vertical="top" wrapText="1"/>
    </xf>
    <xf numFmtId="0" fontId="18" fillId="12" borderId="3" xfId="0" applyFont="1" applyFill="1" applyBorder="1" applyAlignment="1">
      <alignment vertical="center"/>
    </xf>
    <xf numFmtId="170" fontId="18" fillId="12" borderId="17" xfId="0" applyNumberFormat="1" applyFont="1" applyFill="1" applyBorder="1" applyAlignment="1">
      <alignment horizontal="center" vertical="center"/>
    </xf>
    <xf numFmtId="0" fontId="18" fillId="12" borderId="32" xfId="0" applyFont="1" applyFill="1" applyBorder="1" applyAlignment="1">
      <alignment vertical="center"/>
    </xf>
    <xf numFmtId="0" fontId="18" fillId="12" borderId="16" xfId="0" applyFont="1" applyFill="1" applyBorder="1" applyAlignment="1">
      <alignment vertical="center"/>
    </xf>
    <xf numFmtId="165" fontId="18" fillId="12" borderId="33" xfId="0" applyNumberFormat="1" applyFont="1" applyFill="1" applyBorder="1" applyAlignment="1">
      <alignment horizontal="right" vertical="center"/>
    </xf>
    <xf numFmtId="168" fontId="17" fillId="12" borderId="4" xfId="45" applyNumberFormat="1" applyFont="1" applyFill="1" applyBorder="1" applyAlignment="1">
      <alignment horizontal="center" vertical="center" wrapText="1"/>
    </xf>
    <xf numFmtId="0" fontId="17" fillId="12" borderId="4" xfId="45" applyFont="1" applyFill="1" applyBorder="1" applyAlignment="1">
      <alignment horizontal="center" vertical="center" wrapText="1"/>
    </xf>
    <xf numFmtId="0" fontId="23" fillId="21" borderId="4" xfId="0" applyFont="1" applyFill="1" applyBorder="1" applyAlignment="1">
      <alignment horizontal="center" vertical="center" wrapText="1"/>
    </xf>
    <xf numFmtId="0" fontId="23" fillId="21" borderId="16" xfId="0" applyFont="1" applyFill="1" applyBorder="1" applyAlignment="1">
      <alignment horizontal="center" vertical="center" wrapText="1"/>
    </xf>
    <xf numFmtId="0" fontId="23" fillId="21" borderId="17" xfId="0" applyFont="1" applyFill="1" applyBorder="1" applyAlignment="1">
      <alignment horizontal="center" vertical="center" wrapText="1"/>
    </xf>
    <xf numFmtId="0" fontId="2" fillId="19" borderId="6" xfId="0" applyFont="1" applyFill="1" applyBorder="1" applyAlignment="1">
      <alignment horizontal="center" vertical="center" wrapText="1"/>
    </xf>
    <xf numFmtId="0" fontId="2" fillId="19" borderId="7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3" fillId="18" borderId="29" xfId="0" applyFont="1" applyFill="1" applyBorder="1" applyAlignment="1">
      <alignment horizontal="center" vertical="center" wrapText="1"/>
    </xf>
    <xf numFmtId="0" fontId="3" fillId="18" borderId="28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3" fillId="18" borderId="39" xfId="0" applyFont="1" applyFill="1" applyBorder="1" applyAlignment="1">
      <alignment horizontal="center" vertical="center" wrapText="1"/>
    </xf>
    <xf numFmtId="0" fontId="3" fillId="18" borderId="19" xfId="0" applyFont="1" applyFill="1" applyBorder="1" applyAlignment="1">
      <alignment horizontal="center" vertical="center" wrapText="1"/>
    </xf>
    <xf numFmtId="0" fontId="3" fillId="18" borderId="40" xfId="0" applyFont="1" applyFill="1" applyBorder="1" applyAlignment="1">
      <alignment horizontal="center" vertical="center" wrapText="1"/>
    </xf>
    <xf numFmtId="0" fontId="3" fillId="18" borderId="41" xfId="0" applyFont="1" applyFill="1" applyBorder="1" applyAlignment="1">
      <alignment horizontal="center" vertical="center" wrapText="1"/>
    </xf>
    <xf numFmtId="0" fontId="3" fillId="18" borderId="8" xfId="0" applyFont="1" applyFill="1" applyBorder="1" applyAlignment="1">
      <alignment horizontal="center" vertical="center" wrapText="1"/>
    </xf>
    <xf numFmtId="0" fontId="3" fillId="18" borderId="24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0" fontId="3" fillId="13" borderId="1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3" fillId="17" borderId="9" xfId="0" applyFont="1" applyFill="1" applyBorder="1" applyAlignment="1">
      <alignment horizontal="center" vertical="center" wrapText="1"/>
    </xf>
    <xf numFmtId="0" fontId="3" fillId="17" borderId="19" xfId="0" applyFont="1" applyFill="1" applyBorder="1" applyAlignment="1">
      <alignment horizontal="center" vertical="center" wrapText="1"/>
    </xf>
    <xf numFmtId="0" fontId="3" fillId="18" borderId="5" xfId="0" applyFont="1" applyFill="1" applyBorder="1" applyAlignment="1">
      <alignment horizontal="center" vertical="center" wrapText="1"/>
    </xf>
    <xf numFmtId="0" fontId="3" fillId="18" borderId="20" xfId="0" applyFont="1" applyFill="1" applyBorder="1" applyAlignment="1">
      <alignment horizontal="center" vertical="center" wrapText="1"/>
    </xf>
    <xf numFmtId="0" fontId="3" fillId="18" borderId="37" xfId="0" applyFont="1" applyFill="1" applyBorder="1" applyAlignment="1">
      <alignment horizontal="center" vertical="center" wrapText="1"/>
    </xf>
    <xf numFmtId="0" fontId="3" fillId="18" borderId="38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12" fillId="11" borderId="6" xfId="0" applyFont="1" applyFill="1" applyBorder="1" applyAlignment="1">
      <alignment horizontal="center" vertical="center" wrapText="1"/>
    </xf>
    <xf numFmtId="0" fontId="12" fillId="11" borderId="7" xfId="0" applyFont="1" applyFill="1" applyBorder="1" applyAlignment="1">
      <alignment horizontal="center" vertical="center" wrapText="1"/>
    </xf>
    <xf numFmtId="0" fontId="11" fillId="11" borderId="6" xfId="0" applyFont="1" applyFill="1" applyBorder="1" applyAlignment="1">
      <alignment horizontal="center" vertical="center" wrapText="1"/>
    </xf>
    <xf numFmtId="0" fontId="11" fillId="11" borderId="7" xfId="0" applyFont="1" applyFill="1" applyBorder="1" applyAlignment="1">
      <alignment horizontal="center" vertical="center" wrapText="1"/>
    </xf>
    <xf numFmtId="0" fontId="0" fillId="20" borderId="48" xfId="0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17" borderId="11" xfId="0" applyNumberFormat="1" applyFill="1" applyBorder="1" applyAlignment="1">
      <alignment horizontal="center" vertical="center" wrapText="1"/>
    </xf>
    <xf numFmtId="0" fontId="0" fillId="17" borderId="12" xfId="0" applyNumberFormat="1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2" fillId="11" borderId="13" xfId="0" applyFont="1" applyFill="1" applyBorder="1" applyAlignment="1">
      <alignment horizontal="center" vertical="center" wrapText="1"/>
    </xf>
    <xf numFmtId="0" fontId="2" fillId="11" borderId="14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" fillId="11" borderId="16" xfId="0" applyFont="1" applyFill="1" applyBorder="1" applyAlignment="1">
      <alignment horizontal="center" vertical="center" wrapText="1"/>
    </xf>
    <xf numFmtId="0" fontId="2" fillId="11" borderId="17" xfId="0" applyFont="1" applyFill="1" applyBorder="1" applyAlignment="1">
      <alignment horizontal="center" vertical="center" wrapText="1"/>
    </xf>
    <xf numFmtId="168" fontId="0" fillId="14" borderId="3" xfId="0" applyNumberFormat="1" applyFill="1" applyBorder="1"/>
    <xf numFmtId="0" fontId="0" fillId="14" borderId="3" xfId="0" applyFill="1" applyBorder="1"/>
  </cellXfs>
  <cellStyles count="46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5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" xfId="38" builtinId="3"/>
    <cellStyle name="Финансовый 2" xfId="39"/>
    <cellStyle name="Финансовый 2 2" xfId="40"/>
    <cellStyle name="Финансовый 2 2 2" xfId="41"/>
    <cellStyle name="Финансовый 3" xfId="42"/>
    <cellStyle name="Элементы осей" xfId="43"/>
    <cellStyle name="Элементы осей [печать]" xfId="44"/>
  </cellStyles>
  <dxfs count="19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ndense val="0"/>
        <extend val="0"/>
        <color rgb="FF9C0006"/>
      </font>
    </dxf>
    <dxf>
      <font>
        <color rgb="FF008A3E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CCFF99"/>
      <color rgb="FF008A3E"/>
      <color rgb="FFFFFFCC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2"/>
  </sheetPr>
  <dimension ref="A1:HL378"/>
  <sheetViews>
    <sheetView view="pageBreakPreview" zoomScale="70" zoomScaleNormal="70" zoomScaleSheetLayoutView="70" workbookViewId="0">
      <pane xSplit="1" ySplit="5" topLeftCell="AP366" activePane="bottomRight" state="frozen"/>
      <selection pane="topRight" activeCell="B1" sqref="B1"/>
      <selection pane="bottomLeft" activeCell="A8" sqref="A8"/>
      <selection pane="bottomRight" activeCell="AP45" sqref="AP45"/>
    </sheetView>
  </sheetViews>
  <sheetFormatPr defaultColWidth="9.109375" defaultRowHeight="13.8" x14ac:dyDescent="0.25"/>
  <cols>
    <col min="1" max="1" width="47.44140625" style="1" customWidth="1"/>
    <col min="2" max="2" width="14" style="1" customWidth="1"/>
    <col min="3" max="3" width="14.33203125" style="1" customWidth="1"/>
    <col min="4" max="4" width="10" style="1" customWidth="1"/>
    <col min="5" max="5" width="6.44140625" style="1" customWidth="1"/>
    <col min="6" max="6" width="9.109375" style="1" customWidth="1"/>
    <col min="7" max="7" width="10.44140625" style="1" customWidth="1"/>
    <col min="8" max="8" width="9.44140625" style="1" customWidth="1"/>
    <col min="9" max="9" width="5.88671875" style="1" customWidth="1"/>
    <col min="10" max="10" width="8.88671875" style="1" customWidth="1"/>
    <col min="11" max="11" width="11.88671875" style="1" customWidth="1"/>
    <col min="12" max="12" width="9.6640625" style="1" customWidth="1"/>
    <col min="13" max="13" width="6" style="1" customWidth="1"/>
    <col min="14" max="14" width="12.33203125" style="1" customWidth="1"/>
    <col min="15" max="15" width="13" style="1" customWidth="1"/>
    <col min="16" max="16" width="11.33203125" style="1" customWidth="1"/>
    <col min="17" max="17" width="7.44140625" style="1" customWidth="1"/>
    <col min="18" max="18" width="10" style="1" customWidth="1"/>
    <col min="19" max="19" width="7.88671875" style="1" customWidth="1"/>
    <col min="20" max="20" width="9.5546875" style="1" customWidth="1"/>
    <col min="21" max="21" width="10.6640625" style="1" customWidth="1"/>
    <col min="22" max="22" width="9.6640625" style="1" customWidth="1"/>
    <col min="23" max="23" width="7.109375" style="1" customWidth="1"/>
    <col min="24" max="24" width="9.109375" style="1" customWidth="1"/>
    <col min="25" max="25" width="11.33203125" style="1" customWidth="1"/>
    <col min="26" max="26" width="10.5546875" style="1" customWidth="1"/>
    <col min="27" max="27" width="8.44140625" style="1" customWidth="1"/>
    <col min="28" max="28" width="9.109375" style="1" customWidth="1"/>
    <col min="29" max="29" width="11.33203125" style="1" customWidth="1"/>
    <col min="30" max="30" width="10.5546875" style="1" customWidth="1"/>
    <col min="31" max="31" width="8.44140625" style="1" customWidth="1"/>
    <col min="32" max="32" width="9.109375" style="1" customWidth="1"/>
    <col min="33" max="33" width="11.33203125" style="1" customWidth="1"/>
    <col min="34" max="34" width="10.5546875" style="1" customWidth="1"/>
    <col min="35" max="35" width="8.44140625" style="1" customWidth="1"/>
    <col min="36" max="36" width="9.109375" style="1" customWidth="1"/>
    <col min="37" max="37" width="11.33203125" style="1" customWidth="1"/>
    <col min="38" max="38" width="10.5546875" style="1" customWidth="1"/>
    <col min="39" max="39" width="8.44140625" style="1" customWidth="1"/>
    <col min="40" max="40" width="11.44140625" style="1" customWidth="1"/>
    <col min="41" max="41" width="11.33203125" style="1" customWidth="1"/>
    <col min="42" max="42" width="10.5546875" style="1" customWidth="1"/>
    <col min="43" max="43" width="8.44140625" style="1" customWidth="1"/>
    <col min="44" max="45" width="12.6640625" style="1" customWidth="1"/>
    <col min="46" max="46" width="14.5546875" style="1" customWidth="1"/>
    <col min="47" max="51" width="13.5546875" style="1" customWidth="1"/>
    <col min="52" max="52" width="12.88671875" style="1" customWidth="1"/>
    <col min="53" max="53" width="21.44140625" style="1" customWidth="1"/>
    <col min="54" max="54" width="16.77734375" style="1" customWidth="1"/>
    <col min="55" max="55" width="16.77734375" style="1" hidden="1" customWidth="1"/>
    <col min="56" max="56" width="16.44140625" style="1" customWidth="1"/>
    <col min="57" max="16384" width="9.109375" style="1"/>
  </cols>
  <sheetData>
    <row r="1" spans="1:56" ht="21.75" customHeight="1" x14ac:dyDescent="0.25">
      <c r="A1" s="167" t="s">
        <v>391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 t="s">
        <v>391</v>
      </c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</row>
    <row r="2" spans="1:56" ht="14.4" thickBot="1" x14ac:dyDescent="0.3">
      <c r="A2" s="65" t="s">
        <v>428</v>
      </c>
    </row>
    <row r="3" spans="1:56" ht="82.5" customHeight="1" thickBot="1" x14ac:dyDescent="0.3">
      <c r="A3" s="170" t="s">
        <v>15</v>
      </c>
      <c r="B3" s="154" t="s">
        <v>401</v>
      </c>
      <c r="C3" s="155"/>
      <c r="D3" s="155"/>
      <c r="E3" s="155"/>
      <c r="F3" s="176" t="s">
        <v>400</v>
      </c>
      <c r="G3" s="177"/>
      <c r="H3" s="177"/>
      <c r="I3" s="177"/>
      <c r="J3" s="154" t="s">
        <v>399</v>
      </c>
      <c r="K3" s="155"/>
      <c r="L3" s="155"/>
      <c r="M3" s="155"/>
      <c r="N3" s="178" t="s">
        <v>398</v>
      </c>
      <c r="O3" s="179"/>
      <c r="P3" s="179"/>
      <c r="Q3" s="179"/>
      <c r="R3" s="174" t="s">
        <v>393</v>
      </c>
      <c r="S3" s="175"/>
      <c r="T3" s="154" t="s">
        <v>397</v>
      </c>
      <c r="U3" s="155"/>
      <c r="V3" s="155"/>
      <c r="W3" s="155"/>
      <c r="X3" s="154" t="s">
        <v>396</v>
      </c>
      <c r="Y3" s="155"/>
      <c r="Z3" s="155"/>
      <c r="AA3" s="155"/>
      <c r="AB3" s="152" t="s">
        <v>405</v>
      </c>
      <c r="AC3" s="153"/>
      <c r="AD3" s="153"/>
      <c r="AE3" s="153"/>
      <c r="AF3" s="152" t="s">
        <v>406</v>
      </c>
      <c r="AG3" s="153"/>
      <c r="AH3" s="153"/>
      <c r="AI3" s="153"/>
      <c r="AJ3" s="152" t="s">
        <v>407</v>
      </c>
      <c r="AK3" s="153"/>
      <c r="AL3" s="153"/>
      <c r="AM3" s="153"/>
      <c r="AN3" s="152" t="s">
        <v>408</v>
      </c>
      <c r="AO3" s="153"/>
      <c r="AP3" s="153"/>
      <c r="AQ3" s="153"/>
      <c r="AR3" s="168" t="s">
        <v>379</v>
      </c>
      <c r="AS3" s="168" t="s">
        <v>380</v>
      </c>
      <c r="AT3" s="165" t="s">
        <v>386</v>
      </c>
      <c r="AU3" s="170" t="s">
        <v>413</v>
      </c>
      <c r="AV3" s="163" t="s">
        <v>414</v>
      </c>
      <c r="AW3" s="156" t="s">
        <v>381</v>
      </c>
      <c r="AX3" s="161" t="s">
        <v>409</v>
      </c>
      <c r="AY3" s="162"/>
      <c r="AZ3" s="172" t="s">
        <v>415</v>
      </c>
      <c r="BA3" s="158" t="s">
        <v>417</v>
      </c>
      <c r="BB3" s="156" t="s">
        <v>412</v>
      </c>
      <c r="BC3" s="79"/>
      <c r="BD3" s="158" t="s">
        <v>404</v>
      </c>
    </row>
    <row r="4" spans="1:56" ht="164.25" customHeight="1" thickBot="1" x14ac:dyDescent="0.3">
      <c r="A4" s="171"/>
      <c r="B4" s="49" t="s">
        <v>371</v>
      </c>
      <c r="C4" s="50" t="s">
        <v>372</v>
      </c>
      <c r="D4" s="51" t="s">
        <v>387</v>
      </c>
      <c r="E4" s="50" t="s">
        <v>16</v>
      </c>
      <c r="F4" s="49" t="s">
        <v>371</v>
      </c>
      <c r="G4" s="50" t="s">
        <v>372</v>
      </c>
      <c r="H4" s="51" t="s">
        <v>388</v>
      </c>
      <c r="I4" s="50" t="s">
        <v>16</v>
      </c>
      <c r="J4" s="49" t="s">
        <v>371</v>
      </c>
      <c r="K4" s="50" t="s">
        <v>372</v>
      </c>
      <c r="L4" s="51" t="s">
        <v>389</v>
      </c>
      <c r="M4" s="50" t="s">
        <v>16</v>
      </c>
      <c r="N4" s="49" t="s">
        <v>371</v>
      </c>
      <c r="O4" s="50" t="s">
        <v>372</v>
      </c>
      <c r="P4" s="51" t="s">
        <v>390</v>
      </c>
      <c r="Q4" s="50" t="s">
        <v>16</v>
      </c>
      <c r="R4" s="51" t="s">
        <v>392</v>
      </c>
      <c r="S4" s="50" t="s">
        <v>16</v>
      </c>
      <c r="T4" s="49" t="s">
        <v>371</v>
      </c>
      <c r="U4" s="50" t="s">
        <v>372</v>
      </c>
      <c r="V4" s="51" t="s">
        <v>394</v>
      </c>
      <c r="W4" s="50" t="s">
        <v>16</v>
      </c>
      <c r="X4" s="49" t="s">
        <v>371</v>
      </c>
      <c r="Y4" s="50" t="s">
        <v>372</v>
      </c>
      <c r="Z4" s="51" t="s">
        <v>395</v>
      </c>
      <c r="AA4" s="50" t="s">
        <v>16</v>
      </c>
      <c r="AB4" s="75" t="s">
        <v>371</v>
      </c>
      <c r="AC4" s="76" t="s">
        <v>372</v>
      </c>
      <c r="AD4" s="77" t="s">
        <v>395</v>
      </c>
      <c r="AE4" s="76" t="s">
        <v>16</v>
      </c>
      <c r="AF4" s="75" t="s">
        <v>371</v>
      </c>
      <c r="AG4" s="76" t="s">
        <v>372</v>
      </c>
      <c r="AH4" s="77" t="s">
        <v>395</v>
      </c>
      <c r="AI4" s="76" t="s">
        <v>16</v>
      </c>
      <c r="AJ4" s="75" t="s">
        <v>371</v>
      </c>
      <c r="AK4" s="76" t="s">
        <v>372</v>
      </c>
      <c r="AL4" s="77" t="s">
        <v>395</v>
      </c>
      <c r="AM4" s="76" t="s">
        <v>16</v>
      </c>
      <c r="AN4" s="75" t="s">
        <v>371</v>
      </c>
      <c r="AO4" s="76" t="s">
        <v>372</v>
      </c>
      <c r="AP4" s="77" t="s">
        <v>395</v>
      </c>
      <c r="AQ4" s="76" t="s">
        <v>16</v>
      </c>
      <c r="AR4" s="169"/>
      <c r="AS4" s="169"/>
      <c r="AT4" s="166"/>
      <c r="AU4" s="171"/>
      <c r="AV4" s="164"/>
      <c r="AW4" s="157"/>
      <c r="AX4" s="78" t="s">
        <v>410</v>
      </c>
      <c r="AY4" s="78" t="s">
        <v>411</v>
      </c>
      <c r="AZ4" s="173"/>
      <c r="BA4" s="160"/>
      <c r="BB4" s="157"/>
      <c r="BC4" s="80"/>
      <c r="BD4" s="159"/>
    </row>
    <row r="5" spans="1:56" s="57" customFormat="1" ht="13.8" customHeight="1" thickBot="1" x14ac:dyDescent="0.3">
      <c r="A5" s="58">
        <v>1</v>
      </c>
      <c r="B5" s="59">
        <v>2</v>
      </c>
      <c r="C5" s="60">
        <v>3</v>
      </c>
      <c r="D5" s="60">
        <v>4</v>
      </c>
      <c r="E5" s="60">
        <v>5</v>
      </c>
      <c r="F5" s="59">
        <v>6</v>
      </c>
      <c r="G5" s="60">
        <v>7</v>
      </c>
      <c r="H5" s="60">
        <v>8</v>
      </c>
      <c r="I5" s="60">
        <v>9</v>
      </c>
      <c r="J5" s="59">
        <v>10</v>
      </c>
      <c r="K5" s="60">
        <v>11</v>
      </c>
      <c r="L5" s="60">
        <v>12</v>
      </c>
      <c r="M5" s="60">
        <v>13</v>
      </c>
      <c r="N5" s="59">
        <v>14</v>
      </c>
      <c r="O5" s="60">
        <v>15</v>
      </c>
      <c r="P5" s="60">
        <v>16</v>
      </c>
      <c r="Q5" s="60">
        <v>17</v>
      </c>
      <c r="R5" s="60">
        <v>18</v>
      </c>
      <c r="S5" s="60">
        <v>19</v>
      </c>
      <c r="T5" s="59">
        <v>20</v>
      </c>
      <c r="U5" s="60">
        <v>21</v>
      </c>
      <c r="V5" s="60">
        <v>22</v>
      </c>
      <c r="W5" s="60">
        <v>23</v>
      </c>
      <c r="X5" s="59">
        <v>24</v>
      </c>
      <c r="Y5" s="60">
        <v>25</v>
      </c>
      <c r="Z5" s="60">
        <v>26</v>
      </c>
      <c r="AA5" s="60">
        <v>27</v>
      </c>
      <c r="AB5" s="59">
        <v>28</v>
      </c>
      <c r="AC5" s="60">
        <v>29</v>
      </c>
      <c r="AD5" s="60">
        <v>30</v>
      </c>
      <c r="AE5" s="60">
        <v>31</v>
      </c>
      <c r="AF5" s="59">
        <v>32</v>
      </c>
      <c r="AG5" s="60">
        <v>33</v>
      </c>
      <c r="AH5" s="60">
        <v>34</v>
      </c>
      <c r="AI5" s="60">
        <v>35</v>
      </c>
      <c r="AJ5" s="59">
        <v>36</v>
      </c>
      <c r="AK5" s="60">
        <v>37</v>
      </c>
      <c r="AL5" s="60">
        <v>38</v>
      </c>
      <c r="AM5" s="60">
        <v>39</v>
      </c>
      <c r="AN5" s="59">
        <v>40</v>
      </c>
      <c r="AO5" s="60">
        <v>41</v>
      </c>
      <c r="AP5" s="60">
        <v>42</v>
      </c>
      <c r="AQ5" s="60">
        <v>43</v>
      </c>
      <c r="AR5" s="59">
        <v>44</v>
      </c>
      <c r="AS5" s="60">
        <v>45</v>
      </c>
      <c r="AT5" s="60"/>
      <c r="AU5" s="67">
        <v>46</v>
      </c>
      <c r="AV5" s="74">
        <v>47</v>
      </c>
      <c r="AW5" s="74">
        <v>48</v>
      </c>
      <c r="AX5" s="59">
        <v>49</v>
      </c>
      <c r="AY5" s="74">
        <v>50</v>
      </c>
      <c r="AZ5" s="59">
        <v>51</v>
      </c>
      <c r="BA5" s="58">
        <v>52</v>
      </c>
      <c r="BB5" s="71">
        <v>53</v>
      </c>
      <c r="BC5" s="71"/>
      <c r="BD5" s="72">
        <v>54</v>
      </c>
    </row>
    <row r="6" spans="1:56" s="3" customFormat="1" ht="15.6" x14ac:dyDescent="0.25">
      <c r="A6" s="52" t="s">
        <v>4</v>
      </c>
      <c r="B6" s="136">
        <f>SUM(B7:B16)</f>
        <v>161101860.5</v>
      </c>
      <c r="C6" s="136">
        <f>SUM(C7:C16)</f>
        <v>183574579.69999999</v>
      </c>
      <c r="D6" s="8">
        <f>C6/B6</f>
        <v>1.1394938527106582</v>
      </c>
      <c r="E6" s="140"/>
      <c r="F6" s="53"/>
      <c r="G6" s="54"/>
      <c r="H6" s="54"/>
      <c r="I6" s="140"/>
      <c r="J6" s="53"/>
      <c r="K6" s="53"/>
      <c r="L6" s="53"/>
      <c r="M6" s="140"/>
      <c r="N6" s="136">
        <f>SUM(N7:N16)</f>
        <v>5413610.0999999996</v>
      </c>
      <c r="O6" s="136">
        <f>SUM(O7:O16)</f>
        <v>5401802.3000000017</v>
      </c>
      <c r="P6" s="8">
        <f>O6/N6</f>
        <v>0.9978188676720553</v>
      </c>
      <c r="Q6" s="140"/>
      <c r="R6" s="54"/>
      <c r="S6" s="140"/>
      <c r="T6" s="53"/>
      <c r="U6" s="53"/>
      <c r="V6" s="53"/>
      <c r="W6" s="140"/>
      <c r="X6" s="53"/>
      <c r="Y6" s="55"/>
      <c r="Z6" s="55"/>
      <c r="AA6" s="140"/>
      <c r="AB6" s="53"/>
      <c r="AC6" s="55"/>
      <c r="AD6" s="55"/>
      <c r="AE6" s="140"/>
      <c r="AF6" s="53"/>
      <c r="AG6" s="55"/>
      <c r="AH6" s="55"/>
      <c r="AI6" s="140"/>
      <c r="AJ6" s="53"/>
      <c r="AK6" s="55"/>
      <c r="AL6" s="55"/>
      <c r="AM6" s="140"/>
      <c r="AN6" s="53"/>
      <c r="AO6" s="55"/>
      <c r="AP6" s="55"/>
      <c r="AQ6" s="140"/>
      <c r="AR6" s="56"/>
      <c r="AS6" s="139">
        <v>2.3E-2</v>
      </c>
      <c r="AT6" s="136">
        <f>SUM(AT7:AT16)</f>
        <v>1423867</v>
      </c>
      <c r="AU6" s="136">
        <f>SUM(AU7:AU16)</f>
        <v>388327.36363636365</v>
      </c>
      <c r="AV6" s="136">
        <f>SUM(AV7:AV16)</f>
        <v>397463.6</v>
      </c>
      <c r="AW6" s="56"/>
      <c r="AX6" s="136">
        <f>SUM(AX7:AX16)</f>
        <v>144698.80000000002</v>
      </c>
      <c r="AY6" s="136">
        <f>SUM(AY7:AY16)</f>
        <v>136703.00000000003</v>
      </c>
      <c r="AZ6" s="136">
        <f>SUM(AZ7:AZ16)</f>
        <v>116061.8</v>
      </c>
      <c r="BA6" s="86"/>
      <c r="BB6" s="70"/>
      <c r="BC6" s="105"/>
      <c r="BD6" s="69"/>
    </row>
    <row r="7" spans="1:56" s="2" customFormat="1" ht="15" customHeight="1" x14ac:dyDescent="0.25">
      <c r="A7" s="14" t="s">
        <v>5</v>
      </c>
      <c r="B7" s="37">
        <v>47835928.5</v>
      </c>
      <c r="C7" s="37">
        <v>52797415</v>
      </c>
      <c r="D7" s="4">
        <f>IF((E7=0),0,IF(B7=0,1,IF(C7&lt;0,0,C7/B7)))</f>
        <v>1.1037188292477693</v>
      </c>
      <c r="E7" s="13">
        <v>15</v>
      </c>
      <c r="F7" s="5" t="s">
        <v>383</v>
      </c>
      <c r="G7" s="5" t="s">
        <v>383</v>
      </c>
      <c r="H7" s="5" t="s">
        <v>383</v>
      </c>
      <c r="I7" s="13">
        <v>10</v>
      </c>
      <c r="J7" s="37">
        <v>0.5</v>
      </c>
      <c r="K7" s="37">
        <v>0.5</v>
      </c>
      <c r="L7" s="4">
        <f>IF((M7=0),0,IF(J7=0,1,IF(K7&lt;0,0,J7/K7)))</f>
        <v>1</v>
      </c>
      <c r="M7" s="13">
        <v>5</v>
      </c>
      <c r="N7" s="37">
        <v>3059503</v>
      </c>
      <c r="O7" s="37">
        <v>3112717.7</v>
      </c>
      <c r="P7" s="4">
        <f>IF((Q7=0),0,IF(N7=0,1,IF(O7&lt;0,0,O7/N7)))</f>
        <v>1.0173932498186797</v>
      </c>
      <c r="Q7" s="13">
        <v>20</v>
      </c>
      <c r="R7" s="5">
        <v>1</v>
      </c>
      <c r="S7" s="13">
        <v>15</v>
      </c>
      <c r="T7" s="13" t="s">
        <v>370</v>
      </c>
      <c r="U7" s="13" t="s">
        <v>370</v>
      </c>
      <c r="V7" s="13" t="s">
        <v>370</v>
      </c>
      <c r="W7" s="13" t="s">
        <v>370</v>
      </c>
      <c r="X7" s="13" t="s">
        <v>370</v>
      </c>
      <c r="Y7" s="13" t="s">
        <v>370</v>
      </c>
      <c r="Z7" s="13" t="s">
        <v>370</v>
      </c>
      <c r="AA7" s="13" t="s">
        <v>370</v>
      </c>
      <c r="AB7" s="5" t="s">
        <v>383</v>
      </c>
      <c r="AC7" s="5" t="s">
        <v>383</v>
      </c>
      <c r="AD7" s="5" t="s">
        <v>383</v>
      </c>
      <c r="AE7" s="13">
        <v>15</v>
      </c>
      <c r="AF7" s="5" t="s">
        <v>383</v>
      </c>
      <c r="AG7" s="5" t="s">
        <v>383</v>
      </c>
      <c r="AH7" s="5" t="s">
        <v>383</v>
      </c>
      <c r="AI7" s="13">
        <v>20</v>
      </c>
      <c r="AJ7" s="13">
        <v>30</v>
      </c>
      <c r="AK7" s="13">
        <v>19.5</v>
      </c>
      <c r="AL7" s="4">
        <f t="shared" ref="AL7:AL16" si="0">IF((AM7=0),0,IF(AJ7=0,1,IF(AK7&lt;0,0,AK7/AJ7)))</f>
        <v>0.65</v>
      </c>
      <c r="AM7" s="13">
        <v>10</v>
      </c>
      <c r="AN7" s="13" t="s">
        <v>370</v>
      </c>
      <c r="AO7" s="13" t="s">
        <v>370</v>
      </c>
      <c r="AP7" s="13" t="s">
        <v>370</v>
      </c>
      <c r="AQ7" s="13" t="s">
        <v>370</v>
      </c>
      <c r="AR7" s="20">
        <f>((D7*E7)+(L7*M7)+(P7*Q7)+R7*S7+AL7*AM7)/(E7+M7+Q7+S7+AM7)</f>
        <v>0.97544072977061747</v>
      </c>
      <c r="AS7" s="20">
        <f t="shared" ref="AS7:AS16" si="1">IF(AR7&gt;1.2,IF((AR7-1.2)*0.1+1.2&gt;1.3,1.3,(AR7-1.2)*0.1+1.2),AR7)</f>
        <v>0.97544072977061747</v>
      </c>
      <c r="AT7" s="21">
        <v>442209</v>
      </c>
      <c r="AU7" s="21">
        <f>AT7/11*3</f>
        <v>120602.45454545456</v>
      </c>
      <c r="AV7" s="21">
        <f>ROUND(AS7*AU7,1)</f>
        <v>117640.5</v>
      </c>
      <c r="AW7" s="83">
        <f>AV7-AU7</f>
        <v>-2961.9545454545587</v>
      </c>
      <c r="AX7" s="21">
        <v>35950.1</v>
      </c>
      <c r="AY7" s="21">
        <v>32596.9</v>
      </c>
      <c r="AZ7" s="81">
        <f>AV7-AX7-AY7</f>
        <v>49093.499999999993</v>
      </c>
      <c r="BA7" s="113"/>
      <c r="BB7" s="73">
        <v>56.400000000001455</v>
      </c>
      <c r="BC7" s="106">
        <f>AZ7+BB7</f>
        <v>49149.899999999994</v>
      </c>
      <c r="BD7" s="37">
        <f>IF(OR((BC7&lt;0),BA7="+"),0,IF((AX7+AY7+BC7)&gt;AT7,(AT7-AX7-AY7),BC7))</f>
        <v>49149.899999999994</v>
      </c>
    </row>
    <row r="8" spans="1:56" s="2" customFormat="1" ht="15" customHeight="1" x14ac:dyDescent="0.25">
      <c r="A8" s="14" t="s">
        <v>6</v>
      </c>
      <c r="B8" s="37">
        <v>78208075</v>
      </c>
      <c r="C8" s="37">
        <v>90771139</v>
      </c>
      <c r="D8" s="4">
        <f t="shared" ref="D8:D44" si="2">IF((E8=0),0,IF(B8=0,1,IF(C8&lt;0,0,C8/B8)))</f>
        <v>1.1606364048725148</v>
      </c>
      <c r="E8" s="13">
        <v>20</v>
      </c>
      <c r="F8" s="5" t="s">
        <v>383</v>
      </c>
      <c r="G8" s="5" t="s">
        <v>383</v>
      </c>
      <c r="H8" s="5" t="s">
        <v>383</v>
      </c>
      <c r="I8" s="13">
        <v>10</v>
      </c>
      <c r="J8" s="37">
        <v>0.9</v>
      </c>
      <c r="K8" s="37">
        <v>0.7</v>
      </c>
      <c r="L8" s="4">
        <f t="shared" ref="L8:L44" si="3">IF((M8=0),0,IF(J8=0,1,IF(K8&lt;0,0,J8/K8)))</f>
        <v>1.2857142857142858</v>
      </c>
      <c r="M8" s="13">
        <v>15</v>
      </c>
      <c r="N8" s="37">
        <v>1527621.1</v>
      </c>
      <c r="O8" s="37">
        <v>1485890.6</v>
      </c>
      <c r="P8" s="4">
        <f t="shared" ref="P8:P44" si="4">IF((Q8=0),0,IF(N8=0,1,IF(O8&lt;0,0,O8/N8)))</f>
        <v>0.97268268944439162</v>
      </c>
      <c r="Q8" s="13">
        <v>20</v>
      </c>
      <c r="R8" s="5">
        <v>1</v>
      </c>
      <c r="S8" s="13">
        <v>15</v>
      </c>
      <c r="T8" s="13" t="s">
        <v>370</v>
      </c>
      <c r="U8" s="13" t="s">
        <v>370</v>
      </c>
      <c r="V8" s="13" t="s">
        <v>370</v>
      </c>
      <c r="W8" s="13" t="s">
        <v>370</v>
      </c>
      <c r="X8" s="13" t="s">
        <v>370</v>
      </c>
      <c r="Y8" s="13" t="s">
        <v>370</v>
      </c>
      <c r="Z8" s="13" t="s">
        <v>370</v>
      </c>
      <c r="AA8" s="13" t="s">
        <v>370</v>
      </c>
      <c r="AB8" s="5" t="s">
        <v>383</v>
      </c>
      <c r="AC8" s="5" t="s">
        <v>383</v>
      </c>
      <c r="AD8" s="5" t="s">
        <v>383</v>
      </c>
      <c r="AE8" s="13">
        <v>15</v>
      </c>
      <c r="AF8" s="5" t="s">
        <v>383</v>
      </c>
      <c r="AG8" s="5" t="s">
        <v>383</v>
      </c>
      <c r="AH8" s="5" t="s">
        <v>383</v>
      </c>
      <c r="AI8" s="13">
        <v>20</v>
      </c>
      <c r="AJ8" s="13">
        <v>25</v>
      </c>
      <c r="AK8" s="13">
        <v>22.2</v>
      </c>
      <c r="AL8" s="4">
        <f t="shared" si="0"/>
        <v>0.88800000000000001</v>
      </c>
      <c r="AM8" s="13">
        <v>10</v>
      </c>
      <c r="AN8" s="13" t="s">
        <v>370</v>
      </c>
      <c r="AO8" s="13" t="s">
        <v>370</v>
      </c>
      <c r="AP8" s="13" t="s">
        <v>370</v>
      </c>
      <c r="AQ8" s="13" t="s">
        <v>370</v>
      </c>
      <c r="AR8" s="20">
        <f t="shared" ref="AR8:AR16" si="5">((D8*E8)+(L8*M8)+(P8*Q8)+R8*S8+AL8*AM8)/(E8+M8+Q8+S8+AM8)</f>
        <v>1.0729012021506552</v>
      </c>
      <c r="AS8" s="20">
        <f t="shared" si="1"/>
        <v>1.0729012021506552</v>
      </c>
      <c r="AT8" s="7">
        <v>404860</v>
      </c>
      <c r="AU8" s="21">
        <f t="shared" ref="AU8:AU44" si="6">AT8/11*3</f>
        <v>110416.36363636363</v>
      </c>
      <c r="AV8" s="21">
        <f t="shared" ref="AV8:AV44" si="7">ROUND(AS8*AU8,1)</f>
        <v>118465.8</v>
      </c>
      <c r="AW8" s="83">
        <f t="shared" ref="AW8:AW44" si="8">AV8-AU8</f>
        <v>8049.4363636363705</v>
      </c>
      <c r="AX8" s="21">
        <v>47122.5</v>
      </c>
      <c r="AY8" s="21">
        <v>42989.8</v>
      </c>
      <c r="AZ8" s="81">
        <f t="shared" ref="AZ8:AZ44" si="9">AV8-AX8-AY8</f>
        <v>28353.5</v>
      </c>
      <c r="BA8" s="113"/>
      <c r="BB8" s="73">
        <v>-200.09999999999854</v>
      </c>
      <c r="BC8" s="106">
        <f t="shared" ref="BC8:BC16" si="10">AZ8+BB8</f>
        <v>28153.4</v>
      </c>
      <c r="BD8" s="37">
        <f t="shared" ref="BD8:BD44" si="11">IF(OR((BC8&lt;0),BA8="+"),0,IF((AX8+AY8+BC8)&gt;AT8,(AT8-AX8-AY8),BC8))</f>
        <v>28153.4</v>
      </c>
    </row>
    <row r="9" spans="1:56" s="2" customFormat="1" ht="15" customHeight="1" x14ac:dyDescent="0.25">
      <c r="A9" s="14" t="s">
        <v>7</v>
      </c>
      <c r="B9" s="37">
        <v>9203939</v>
      </c>
      <c r="C9" s="37">
        <v>10525413</v>
      </c>
      <c r="D9" s="4">
        <f t="shared" si="2"/>
        <v>1.1435770054538605</v>
      </c>
      <c r="E9" s="13">
        <v>20</v>
      </c>
      <c r="F9" s="5" t="s">
        <v>383</v>
      </c>
      <c r="G9" s="5" t="s">
        <v>383</v>
      </c>
      <c r="H9" s="5" t="s">
        <v>383</v>
      </c>
      <c r="I9" s="13">
        <v>10</v>
      </c>
      <c r="J9" s="37">
        <v>0.7</v>
      </c>
      <c r="K9" s="37">
        <v>0.5</v>
      </c>
      <c r="L9" s="4">
        <f t="shared" si="3"/>
        <v>1.4</v>
      </c>
      <c r="M9" s="13">
        <v>5</v>
      </c>
      <c r="N9" s="37">
        <v>269637.5</v>
      </c>
      <c r="O9" s="37">
        <v>263082.5</v>
      </c>
      <c r="P9" s="4">
        <f t="shared" si="4"/>
        <v>0.97568958323675303</v>
      </c>
      <c r="Q9" s="13">
        <v>20</v>
      </c>
      <c r="R9" s="5">
        <v>1</v>
      </c>
      <c r="S9" s="13">
        <v>15</v>
      </c>
      <c r="T9" s="13" t="s">
        <v>370</v>
      </c>
      <c r="U9" s="13" t="s">
        <v>370</v>
      </c>
      <c r="V9" s="13" t="s">
        <v>370</v>
      </c>
      <c r="W9" s="13" t="s">
        <v>370</v>
      </c>
      <c r="X9" s="13" t="s">
        <v>370</v>
      </c>
      <c r="Y9" s="13" t="s">
        <v>370</v>
      </c>
      <c r="Z9" s="13" t="s">
        <v>370</v>
      </c>
      <c r="AA9" s="13" t="s">
        <v>370</v>
      </c>
      <c r="AB9" s="5" t="s">
        <v>383</v>
      </c>
      <c r="AC9" s="5" t="s">
        <v>383</v>
      </c>
      <c r="AD9" s="5" t="s">
        <v>383</v>
      </c>
      <c r="AE9" s="13">
        <v>15</v>
      </c>
      <c r="AF9" s="5" t="s">
        <v>383</v>
      </c>
      <c r="AG9" s="5" t="s">
        <v>383</v>
      </c>
      <c r="AH9" s="5" t="s">
        <v>383</v>
      </c>
      <c r="AI9" s="13">
        <v>15</v>
      </c>
      <c r="AJ9" s="13">
        <v>23</v>
      </c>
      <c r="AK9" s="13">
        <v>15.1</v>
      </c>
      <c r="AL9" s="4">
        <f t="shared" si="0"/>
        <v>0.65652173913043477</v>
      </c>
      <c r="AM9" s="13">
        <v>10</v>
      </c>
      <c r="AN9" s="13" t="s">
        <v>370</v>
      </c>
      <c r="AO9" s="13" t="s">
        <v>370</v>
      </c>
      <c r="AP9" s="13" t="s">
        <v>370</v>
      </c>
      <c r="AQ9" s="13" t="s">
        <v>370</v>
      </c>
      <c r="AR9" s="20">
        <f t="shared" si="5"/>
        <v>1.0135792737873801</v>
      </c>
      <c r="AS9" s="20">
        <f t="shared" si="1"/>
        <v>1.0135792737873801</v>
      </c>
      <c r="AT9" s="7">
        <v>114735</v>
      </c>
      <c r="AU9" s="21">
        <f t="shared" si="6"/>
        <v>31291.36363636364</v>
      </c>
      <c r="AV9" s="21">
        <f t="shared" si="7"/>
        <v>31716.3</v>
      </c>
      <c r="AW9" s="83">
        <f t="shared" si="8"/>
        <v>424.9363636363596</v>
      </c>
      <c r="AX9" s="21">
        <v>12012.3</v>
      </c>
      <c r="AY9" s="21">
        <v>11739.7</v>
      </c>
      <c r="AZ9" s="81">
        <f t="shared" si="9"/>
        <v>7964.2999999999993</v>
      </c>
      <c r="BA9" s="113"/>
      <c r="BB9" s="73">
        <v>-91.899999999999636</v>
      </c>
      <c r="BC9" s="106">
        <f t="shared" si="10"/>
        <v>7872.4</v>
      </c>
      <c r="BD9" s="37">
        <f t="shared" si="11"/>
        <v>7872.4</v>
      </c>
    </row>
    <row r="10" spans="1:56" s="2" customFormat="1" ht="15" customHeight="1" x14ac:dyDescent="0.25">
      <c r="A10" s="14" t="s">
        <v>8</v>
      </c>
      <c r="B10" s="37">
        <v>14362427</v>
      </c>
      <c r="C10" s="37">
        <v>16556267</v>
      </c>
      <c r="D10" s="4">
        <f t="shared" si="2"/>
        <v>1.1527485570509775</v>
      </c>
      <c r="E10" s="13">
        <v>20</v>
      </c>
      <c r="F10" s="5" t="s">
        <v>383</v>
      </c>
      <c r="G10" s="5" t="s">
        <v>383</v>
      </c>
      <c r="H10" s="5" t="s">
        <v>383</v>
      </c>
      <c r="I10" s="13">
        <v>10</v>
      </c>
      <c r="J10" s="37">
        <v>1</v>
      </c>
      <c r="K10" s="37">
        <v>0.8</v>
      </c>
      <c r="L10" s="4">
        <f t="shared" si="3"/>
        <v>1.25</v>
      </c>
      <c r="M10" s="13">
        <v>10</v>
      </c>
      <c r="N10" s="37">
        <v>218161</v>
      </c>
      <c r="O10" s="37">
        <v>223465.3</v>
      </c>
      <c r="P10" s="4">
        <f t="shared" si="4"/>
        <v>1.0243136949317246</v>
      </c>
      <c r="Q10" s="13">
        <v>20</v>
      </c>
      <c r="R10" s="5">
        <v>1</v>
      </c>
      <c r="S10" s="13">
        <v>15</v>
      </c>
      <c r="T10" s="13" t="s">
        <v>370</v>
      </c>
      <c r="U10" s="13" t="s">
        <v>370</v>
      </c>
      <c r="V10" s="13" t="s">
        <v>370</v>
      </c>
      <c r="W10" s="13" t="s">
        <v>370</v>
      </c>
      <c r="X10" s="13" t="s">
        <v>370</v>
      </c>
      <c r="Y10" s="13" t="s">
        <v>370</v>
      </c>
      <c r="Z10" s="13" t="s">
        <v>370</v>
      </c>
      <c r="AA10" s="13" t="s">
        <v>370</v>
      </c>
      <c r="AB10" s="5" t="s">
        <v>383</v>
      </c>
      <c r="AC10" s="5" t="s">
        <v>383</v>
      </c>
      <c r="AD10" s="5" t="s">
        <v>383</v>
      </c>
      <c r="AE10" s="13">
        <v>15</v>
      </c>
      <c r="AF10" s="5" t="s">
        <v>383</v>
      </c>
      <c r="AG10" s="5" t="s">
        <v>383</v>
      </c>
      <c r="AH10" s="5" t="s">
        <v>383</v>
      </c>
      <c r="AI10" s="13">
        <v>15</v>
      </c>
      <c r="AJ10" s="13">
        <v>29</v>
      </c>
      <c r="AK10" s="13">
        <v>18.5</v>
      </c>
      <c r="AL10" s="4">
        <f t="shared" si="0"/>
        <v>0.63793103448275867</v>
      </c>
      <c r="AM10" s="13">
        <v>10</v>
      </c>
      <c r="AN10" s="13" t="s">
        <v>370</v>
      </c>
      <c r="AO10" s="13" t="s">
        <v>370</v>
      </c>
      <c r="AP10" s="13" t="s">
        <v>370</v>
      </c>
      <c r="AQ10" s="13" t="s">
        <v>370</v>
      </c>
      <c r="AR10" s="20">
        <f t="shared" si="5"/>
        <v>1.0322740717930885</v>
      </c>
      <c r="AS10" s="20">
        <f t="shared" si="1"/>
        <v>1.0322740717930885</v>
      </c>
      <c r="AT10" s="7">
        <v>36944</v>
      </c>
      <c r="AU10" s="21">
        <f t="shared" si="6"/>
        <v>10075.636363636364</v>
      </c>
      <c r="AV10" s="21">
        <f t="shared" si="7"/>
        <v>10400.799999999999</v>
      </c>
      <c r="AW10" s="83">
        <f t="shared" si="8"/>
        <v>325.16363636363531</v>
      </c>
      <c r="AX10" s="21">
        <v>5484.7</v>
      </c>
      <c r="AY10" s="21">
        <v>4839.2000000000007</v>
      </c>
      <c r="AZ10" s="81">
        <f t="shared" si="9"/>
        <v>76.899999999998727</v>
      </c>
      <c r="BA10" s="113"/>
      <c r="BB10" s="73">
        <v>4.3999999999996362</v>
      </c>
      <c r="BC10" s="106">
        <f t="shared" si="10"/>
        <v>81.299999999998363</v>
      </c>
      <c r="BD10" s="37">
        <f t="shared" si="11"/>
        <v>81.299999999998363</v>
      </c>
    </row>
    <row r="11" spans="1:56" s="2" customFormat="1" ht="15" customHeight="1" x14ac:dyDescent="0.25">
      <c r="A11" s="14" t="s">
        <v>9</v>
      </c>
      <c r="B11" s="37">
        <v>1016822</v>
      </c>
      <c r="C11" s="37">
        <v>1054724</v>
      </c>
      <c r="D11" s="4">
        <f t="shared" si="2"/>
        <v>1.0372749606125753</v>
      </c>
      <c r="E11" s="13">
        <v>20</v>
      </c>
      <c r="F11" s="5" t="s">
        <v>383</v>
      </c>
      <c r="G11" s="5" t="s">
        <v>383</v>
      </c>
      <c r="H11" s="5" t="s">
        <v>383</v>
      </c>
      <c r="I11" s="13">
        <v>10</v>
      </c>
      <c r="J11" s="37">
        <v>1.6</v>
      </c>
      <c r="K11" s="37">
        <v>1.3</v>
      </c>
      <c r="L11" s="4">
        <f t="shared" si="3"/>
        <v>1.2307692307692308</v>
      </c>
      <c r="M11" s="13">
        <v>10</v>
      </c>
      <c r="N11" s="37">
        <v>58983.9</v>
      </c>
      <c r="O11" s="37">
        <v>56516.9</v>
      </c>
      <c r="P11" s="4">
        <f t="shared" si="4"/>
        <v>0.95817502742273741</v>
      </c>
      <c r="Q11" s="13">
        <v>20</v>
      </c>
      <c r="R11" s="5">
        <v>1</v>
      </c>
      <c r="S11" s="13">
        <v>15</v>
      </c>
      <c r="T11" s="13" t="s">
        <v>370</v>
      </c>
      <c r="U11" s="13" t="s">
        <v>370</v>
      </c>
      <c r="V11" s="13" t="s">
        <v>370</v>
      </c>
      <c r="W11" s="13" t="s">
        <v>370</v>
      </c>
      <c r="X11" s="13" t="s">
        <v>370</v>
      </c>
      <c r="Y11" s="13" t="s">
        <v>370</v>
      </c>
      <c r="Z11" s="13" t="s">
        <v>370</v>
      </c>
      <c r="AA11" s="13" t="s">
        <v>370</v>
      </c>
      <c r="AB11" s="5" t="s">
        <v>383</v>
      </c>
      <c r="AC11" s="5" t="s">
        <v>383</v>
      </c>
      <c r="AD11" s="5" t="s">
        <v>383</v>
      </c>
      <c r="AE11" s="13">
        <v>15</v>
      </c>
      <c r="AF11" s="5" t="s">
        <v>383</v>
      </c>
      <c r="AG11" s="5" t="s">
        <v>383</v>
      </c>
      <c r="AH11" s="5" t="s">
        <v>383</v>
      </c>
      <c r="AI11" s="13">
        <v>15</v>
      </c>
      <c r="AJ11" s="13">
        <v>26</v>
      </c>
      <c r="AK11" s="13">
        <v>12.6</v>
      </c>
      <c r="AL11" s="4">
        <f t="shared" si="0"/>
        <v>0.48461538461538461</v>
      </c>
      <c r="AM11" s="13">
        <v>10</v>
      </c>
      <c r="AN11" s="13" t="s">
        <v>370</v>
      </c>
      <c r="AO11" s="13" t="s">
        <v>370</v>
      </c>
      <c r="AP11" s="13" t="s">
        <v>370</v>
      </c>
      <c r="AQ11" s="13" t="s">
        <v>370</v>
      </c>
      <c r="AR11" s="20">
        <f t="shared" si="5"/>
        <v>0.96083794552736546</v>
      </c>
      <c r="AS11" s="20">
        <f t="shared" si="1"/>
        <v>0.96083794552736546</v>
      </c>
      <c r="AT11" s="7">
        <v>112435</v>
      </c>
      <c r="AU11" s="21">
        <f t="shared" si="6"/>
        <v>30664.090909090908</v>
      </c>
      <c r="AV11" s="21">
        <f t="shared" si="7"/>
        <v>29463.200000000001</v>
      </c>
      <c r="AW11" s="83">
        <f t="shared" si="8"/>
        <v>-1200.8909090909074</v>
      </c>
      <c r="AX11" s="21">
        <v>11207.9</v>
      </c>
      <c r="AY11" s="21">
        <v>12670.1</v>
      </c>
      <c r="AZ11" s="81">
        <f t="shared" si="9"/>
        <v>5585.2000000000025</v>
      </c>
      <c r="BA11" s="113"/>
      <c r="BB11" s="73">
        <v>-171.89999999999964</v>
      </c>
      <c r="BC11" s="106">
        <f t="shared" si="10"/>
        <v>5413.3000000000029</v>
      </c>
      <c r="BD11" s="37">
        <f t="shared" si="11"/>
        <v>5413.3000000000029</v>
      </c>
    </row>
    <row r="12" spans="1:56" s="2" customFormat="1" ht="15" customHeight="1" x14ac:dyDescent="0.25">
      <c r="A12" s="14" t="s">
        <v>10</v>
      </c>
      <c r="B12" s="37">
        <v>4876342</v>
      </c>
      <c r="C12" s="37">
        <v>5365812</v>
      </c>
      <c r="D12" s="4">
        <f t="shared" si="2"/>
        <v>1.1003764707233414</v>
      </c>
      <c r="E12" s="13">
        <v>20</v>
      </c>
      <c r="F12" s="5" t="s">
        <v>383</v>
      </c>
      <c r="G12" s="5" t="s">
        <v>383</v>
      </c>
      <c r="H12" s="5" t="s">
        <v>383</v>
      </c>
      <c r="I12" s="13">
        <v>10</v>
      </c>
      <c r="J12" s="37">
        <v>1.7</v>
      </c>
      <c r="K12" s="37">
        <v>1.4</v>
      </c>
      <c r="L12" s="4">
        <f t="shared" si="3"/>
        <v>1.2142857142857144</v>
      </c>
      <c r="M12" s="13">
        <v>15</v>
      </c>
      <c r="N12" s="37">
        <v>79478.5</v>
      </c>
      <c r="O12" s="37">
        <v>67862.8</v>
      </c>
      <c r="P12" s="4">
        <f t="shared" si="4"/>
        <v>0.85385104147662583</v>
      </c>
      <c r="Q12" s="13">
        <v>20</v>
      </c>
      <c r="R12" s="5">
        <v>1</v>
      </c>
      <c r="S12" s="13">
        <v>15</v>
      </c>
      <c r="T12" s="13" t="s">
        <v>370</v>
      </c>
      <c r="U12" s="13" t="s">
        <v>370</v>
      </c>
      <c r="V12" s="13" t="s">
        <v>370</v>
      </c>
      <c r="W12" s="13" t="s">
        <v>370</v>
      </c>
      <c r="X12" s="13" t="s">
        <v>370</v>
      </c>
      <c r="Y12" s="13" t="s">
        <v>370</v>
      </c>
      <c r="Z12" s="13" t="s">
        <v>370</v>
      </c>
      <c r="AA12" s="13" t="s">
        <v>370</v>
      </c>
      <c r="AB12" s="5" t="s">
        <v>383</v>
      </c>
      <c r="AC12" s="5" t="s">
        <v>383</v>
      </c>
      <c r="AD12" s="5" t="s">
        <v>383</v>
      </c>
      <c r="AE12" s="13">
        <v>15</v>
      </c>
      <c r="AF12" s="5" t="s">
        <v>383</v>
      </c>
      <c r="AG12" s="5" t="s">
        <v>383</v>
      </c>
      <c r="AH12" s="5" t="s">
        <v>383</v>
      </c>
      <c r="AI12" s="13">
        <v>10</v>
      </c>
      <c r="AJ12" s="13">
        <v>26</v>
      </c>
      <c r="AK12" s="13">
        <v>24.2</v>
      </c>
      <c r="AL12" s="4">
        <f t="shared" si="0"/>
        <v>0.93076923076923079</v>
      </c>
      <c r="AM12" s="13">
        <v>10</v>
      </c>
      <c r="AN12" s="13" t="s">
        <v>370</v>
      </c>
      <c r="AO12" s="13" t="s">
        <v>370</v>
      </c>
      <c r="AP12" s="13" t="s">
        <v>370</v>
      </c>
      <c r="AQ12" s="13" t="s">
        <v>370</v>
      </c>
      <c r="AR12" s="20">
        <f t="shared" si="5"/>
        <v>1.0200816033247171</v>
      </c>
      <c r="AS12" s="20">
        <f t="shared" si="1"/>
        <v>1.0200816033247171</v>
      </c>
      <c r="AT12" s="7">
        <v>38975</v>
      </c>
      <c r="AU12" s="21">
        <f t="shared" si="6"/>
        <v>10629.545454545454</v>
      </c>
      <c r="AV12" s="21">
        <f t="shared" si="7"/>
        <v>10843</v>
      </c>
      <c r="AW12" s="83">
        <f t="shared" si="8"/>
        <v>213.45454545454595</v>
      </c>
      <c r="AX12" s="21">
        <v>4147.3</v>
      </c>
      <c r="AY12" s="21">
        <v>4112.8999999999996</v>
      </c>
      <c r="AZ12" s="81">
        <f t="shared" si="9"/>
        <v>2582.8000000000002</v>
      </c>
      <c r="BA12" s="113"/>
      <c r="BB12" s="73">
        <v>9.9000000000005457</v>
      </c>
      <c r="BC12" s="106">
        <f t="shared" si="10"/>
        <v>2592.7000000000007</v>
      </c>
      <c r="BD12" s="37">
        <f t="shared" si="11"/>
        <v>2592.7000000000007</v>
      </c>
    </row>
    <row r="13" spans="1:56" s="2" customFormat="1" ht="15" customHeight="1" x14ac:dyDescent="0.25">
      <c r="A13" s="14" t="s">
        <v>11</v>
      </c>
      <c r="B13" s="37">
        <v>4708789</v>
      </c>
      <c r="C13" s="37">
        <v>5379090</v>
      </c>
      <c r="D13" s="4">
        <f t="shared" si="2"/>
        <v>1.142351037602237</v>
      </c>
      <c r="E13" s="13">
        <v>20</v>
      </c>
      <c r="F13" s="5" t="s">
        <v>383</v>
      </c>
      <c r="G13" s="5" t="s">
        <v>383</v>
      </c>
      <c r="H13" s="5" t="s">
        <v>383</v>
      </c>
      <c r="I13" s="13">
        <v>10</v>
      </c>
      <c r="J13" s="37">
        <v>1.4</v>
      </c>
      <c r="K13" s="37">
        <v>1.2</v>
      </c>
      <c r="L13" s="4">
        <f t="shared" si="3"/>
        <v>1.1666666666666667</v>
      </c>
      <c r="M13" s="13">
        <v>10</v>
      </c>
      <c r="N13" s="37">
        <v>75539.5</v>
      </c>
      <c r="O13" s="37">
        <v>68516.2</v>
      </c>
      <c r="P13" s="4">
        <f t="shared" si="4"/>
        <v>0.90702480159386811</v>
      </c>
      <c r="Q13" s="13">
        <v>20</v>
      </c>
      <c r="R13" s="5">
        <v>1</v>
      </c>
      <c r="S13" s="13">
        <v>15</v>
      </c>
      <c r="T13" s="13" t="s">
        <v>370</v>
      </c>
      <c r="U13" s="13" t="s">
        <v>370</v>
      </c>
      <c r="V13" s="13" t="s">
        <v>370</v>
      </c>
      <c r="W13" s="13" t="s">
        <v>370</v>
      </c>
      <c r="X13" s="13" t="s">
        <v>370</v>
      </c>
      <c r="Y13" s="13" t="s">
        <v>370</v>
      </c>
      <c r="Z13" s="13" t="s">
        <v>370</v>
      </c>
      <c r="AA13" s="13" t="s">
        <v>370</v>
      </c>
      <c r="AB13" s="5" t="s">
        <v>383</v>
      </c>
      <c r="AC13" s="5" t="s">
        <v>383</v>
      </c>
      <c r="AD13" s="5" t="s">
        <v>383</v>
      </c>
      <c r="AE13" s="13">
        <v>15</v>
      </c>
      <c r="AF13" s="5" t="s">
        <v>383</v>
      </c>
      <c r="AG13" s="5" t="s">
        <v>383</v>
      </c>
      <c r="AH13" s="5" t="s">
        <v>383</v>
      </c>
      <c r="AI13" s="13">
        <v>15</v>
      </c>
      <c r="AJ13" s="13">
        <v>30</v>
      </c>
      <c r="AK13" s="13">
        <v>28.2</v>
      </c>
      <c r="AL13" s="4">
        <f t="shared" si="0"/>
        <v>0.94</v>
      </c>
      <c r="AM13" s="13">
        <v>10</v>
      </c>
      <c r="AN13" s="13" t="s">
        <v>370</v>
      </c>
      <c r="AO13" s="13" t="s">
        <v>370</v>
      </c>
      <c r="AP13" s="13" t="s">
        <v>370</v>
      </c>
      <c r="AQ13" s="13" t="s">
        <v>370</v>
      </c>
      <c r="AR13" s="20">
        <f t="shared" si="5"/>
        <v>1.0273891126745169</v>
      </c>
      <c r="AS13" s="20">
        <f t="shared" si="1"/>
        <v>1.0273891126745169</v>
      </c>
      <c r="AT13" s="7">
        <v>92744</v>
      </c>
      <c r="AU13" s="21">
        <f t="shared" si="6"/>
        <v>25293.818181818184</v>
      </c>
      <c r="AV13" s="21">
        <f t="shared" si="7"/>
        <v>25986.6</v>
      </c>
      <c r="AW13" s="83">
        <f t="shared" si="8"/>
        <v>692.78181818181474</v>
      </c>
      <c r="AX13" s="21">
        <v>9503.7999999999993</v>
      </c>
      <c r="AY13" s="21">
        <v>9991.3000000000011</v>
      </c>
      <c r="AZ13" s="81">
        <f t="shared" si="9"/>
        <v>6491.4999999999982</v>
      </c>
      <c r="BA13" s="113"/>
      <c r="BB13" s="73">
        <v>-14.800000000001091</v>
      </c>
      <c r="BC13" s="106">
        <f t="shared" si="10"/>
        <v>6476.6999999999971</v>
      </c>
      <c r="BD13" s="37">
        <f t="shared" si="11"/>
        <v>6476.6999999999971</v>
      </c>
    </row>
    <row r="14" spans="1:56" s="2" customFormat="1" ht="15" customHeight="1" x14ac:dyDescent="0.25">
      <c r="A14" s="14" t="s">
        <v>12</v>
      </c>
      <c r="B14" s="37">
        <v>139661</v>
      </c>
      <c r="C14" s="37">
        <v>143520.5</v>
      </c>
      <c r="D14" s="4">
        <f t="shared" si="2"/>
        <v>1.0276347727712103</v>
      </c>
      <c r="E14" s="13">
        <v>20</v>
      </c>
      <c r="F14" s="5" t="s">
        <v>383</v>
      </c>
      <c r="G14" s="5" t="s">
        <v>383</v>
      </c>
      <c r="H14" s="5" t="s">
        <v>383</v>
      </c>
      <c r="I14" s="13">
        <v>10</v>
      </c>
      <c r="J14" s="37">
        <v>1.8</v>
      </c>
      <c r="K14" s="37">
        <v>1.5</v>
      </c>
      <c r="L14" s="4">
        <f t="shared" si="3"/>
        <v>1.2</v>
      </c>
      <c r="M14" s="13">
        <v>15</v>
      </c>
      <c r="N14" s="37">
        <v>22267.5</v>
      </c>
      <c r="O14" s="37">
        <v>24762</v>
      </c>
      <c r="P14" s="4">
        <f t="shared" si="4"/>
        <v>1.112024250589424</v>
      </c>
      <c r="Q14" s="13">
        <v>20</v>
      </c>
      <c r="R14" s="5">
        <v>1</v>
      </c>
      <c r="S14" s="13">
        <v>15</v>
      </c>
      <c r="T14" s="13" t="s">
        <v>370</v>
      </c>
      <c r="U14" s="13" t="s">
        <v>370</v>
      </c>
      <c r="V14" s="13" t="s">
        <v>370</v>
      </c>
      <c r="W14" s="13" t="s">
        <v>370</v>
      </c>
      <c r="X14" s="13" t="s">
        <v>370</v>
      </c>
      <c r="Y14" s="13" t="s">
        <v>370</v>
      </c>
      <c r="Z14" s="13" t="s">
        <v>370</v>
      </c>
      <c r="AA14" s="13" t="s">
        <v>370</v>
      </c>
      <c r="AB14" s="5" t="s">
        <v>383</v>
      </c>
      <c r="AC14" s="5" t="s">
        <v>383</v>
      </c>
      <c r="AD14" s="5" t="s">
        <v>383</v>
      </c>
      <c r="AE14" s="13">
        <v>15</v>
      </c>
      <c r="AF14" s="5" t="s">
        <v>383</v>
      </c>
      <c r="AG14" s="5" t="s">
        <v>383</v>
      </c>
      <c r="AH14" s="5" t="s">
        <v>383</v>
      </c>
      <c r="AI14" s="13">
        <v>10</v>
      </c>
      <c r="AJ14" s="13">
        <v>30</v>
      </c>
      <c r="AK14" s="13">
        <v>25.9</v>
      </c>
      <c r="AL14" s="4">
        <f t="shared" si="0"/>
        <v>0.86333333333333329</v>
      </c>
      <c r="AM14" s="13">
        <v>10</v>
      </c>
      <c r="AN14" s="13" t="s">
        <v>370</v>
      </c>
      <c r="AO14" s="13" t="s">
        <v>370</v>
      </c>
      <c r="AP14" s="13" t="s">
        <v>370</v>
      </c>
      <c r="AQ14" s="13" t="s">
        <v>370</v>
      </c>
      <c r="AR14" s="20">
        <f t="shared" si="5"/>
        <v>1.0553314225068253</v>
      </c>
      <c r="AS14" s="20">
        <f t="shared" si="1"/>
        <v>1.0553314225068253</v>
      </c>
      <c r="AT14" s="7">
        <v>57497</v>
      </c>
      <c r="AU14" s="21">
        <f t="shared" si="6"/>
        <v>15681</v>
      </c>
      <c r="AV14" s="21">
        <f t="shared" si="7"/>
        <v>16548.7</v>
      </c>
      <c r="AW14" s="83">
        <f t="shared" si="8"/>
        <v>867.70000000000073</v>
      </c>
      <c r="AX14" s="21">
        <v>6625.6</v>
      </c>
      <c r="AY14" s="21">
        <v>5351.5999999999995</v>
      </c>
      <c r="AZ14" s="81">
        <f t="shared" si="9"/>
        <v>4571.5000000000009</v>
      </c>
      <c r="BA14" s="113"/>
      <c r="BB14" s="73">
        <v>-18.699999999999818</v>
      </c>
      <c r="BC14" s="106">
        <f t="shared" si="10"/>
        <v>4552.8000000000011</v>
      </c>
      <c r="BD14" s="37">
        <f t="shared" si="11"/>
        <v>4552.8000000000011</v>
      </c>
    </row>
    <row r="15" spans="1:56" s="2" customFormat="1" ht="15" customHeight="1" x14ac:dyDescent="0.25">
      <c r="A15" s="14" t="s">
        <v>13</v>
      </c>
      <c r="B15" s="37">
        <v>619868</v>
      </c>
      <c r="C15" s="37">
        <v>779534</v>
      </c>
      <c r="D15" s="4">
        <f t="shared" si="2"/>
        <v>1.2575806462020946</v>
      </c>
      <c r="E15" s="13">
        <v>20</v>
      </c>
      <c r="F15" s="5" t="s">
        <v>383</v>
      </c>
      <c r="G15" s="5" t="s">
        <v>383</v>
      </c>
      <c r="H15" s="5" t="s">
        <v>383</v>
      </c>
      <c r="I15" s="13">
        <v>10</v>
      </c>
      <c r="J15" s="37">
        <v>1.5</v>
      </c>
      <c r="K15" s="37">
        <v>1.2</v>
      </c>
      <c r="L15" s="4">
        <f t="shared" si="3"/>
        <v>1.25</v>
      </c>
      <c r="M15" s="13">
        <v>10</v>
      </c>
      <c r="N15" s="37">
        <v>67261.8</v>
      </c>
      <c r="O15" s="37">
        <v>67033.899999999994</v>
      </c>
      <c r="P15" s="4">
        <f t="shared" si="4"/>
        <v>0.99661174693511012</v>
      </c>
      <c r="Q15" s="13">
        <v>20</v>
      </c>
      <c r="R15" s="5">
        <v>1</v>
      </c>
      <c r="S15" s="13">
        <v>15</v>
      </c>
      <c r="T15" s="13" t="s">
        <v>370</v>
      </c>
      <c r="U15" s="13" t="s">
        <v>370</v>
      </c>
      <c r="V15" s="13" t="s">
        <v>370</v>
      </c>
      <c r="W15" s="13" t="s">
        <v>370</v>
      </c>
      <c r="X15" s="13" t="s">
        <v>370</v>
      </c>
      <c r="Y15" s="13" t="s">
        <v>370</v>
      </c>
      <c r="Z15" s="13" t="s">
        <v>370</v>
      </c>
      <c r="AA15" s="13" t="s">
        <v>370</v>
      </c>
      <c r="AB15" s="5" t="s">
        <v>383</v>
      </c>
      <c r="AC15" s="5" t="s">
        <v>383</v>
      </c>
      <c r="AD15" s="5" t="s">
        <v>383</v>
      </c>
      <c r="AE15" s="13">
        <v>15</v>
      </c>
      <c r="AF15" s="5" t="s">
        <v>383</v>
      </c>
      <c r="AG15" s="5" t="s">
        <v>383</v>
      </c>
      <c r="AH15" s="5" t="s">
        <v>383</v>
      </c>
      <c r="AI15" s="13">
        <v>10</v>
      </c>
      <c r="AJ15" s="13">
        <v>27</v>
      </c>
      <c r="AK15" s="13">
        <v>17.7</v>
      </c>
      <c r="AL15" s="4">
        <f t="shared" si="0"/>
        <v>0.65555555555555556</v>
      </c>
      <c r="AM15" s="13">
        <v>10</v>
      </c>
      <c r="AN15" s="13" t="s">
        <v>370</v>
      </c>
      <c r="AO15" s="13" t="s">
        <v>370</v>
      </c>
      <c r="AP15" s="13" t="s">
        <v>370</v>
      </c>
      <c r="AQ15" s="13" t="s">
        <v>370</v>
      </c>
      <c r="AR15" s="20">
        <f t="shared" si="5"/>
        <v>1.0551920455773287</v>
      </c>
      <c r="AS15" s="20">
        <f t="shared" si="1"/>
        <v>1.0551920455773287</v>
      </c>
      <c r="AT15" s="7">
        <v>73438</v>
      </c>
      <c r="AU15" s="21">
        <f t="shared" si="6"/>
        <v>20028.545454545456</v>
      </c>
      <c r="AV15" s="21">
        <f t="shared" si="7"/>
        <v>21134</v>
      </c>
      <c r="AW15" s="83">
        <f t="shared" si="8"/>
        <v>1105.4545454545441</v>
      </c>
      <c r="AX15" s="21">
        <v>7822.7</v>
      </c>
      <c r="AY15" s="21">
        <v>7459.8</v>
      </c>
      <c r="AZ15" s="81">
        <f t="shared" si="9"/>
        <v>5851.4999999999991</v>
      </c>
      <c r="BA15" s="113"/>
      <c r="BB15" s="73">
        <v>-62.5</v>
      </c>
      <c r="BC15" s="106">
        <f t="shared" si="10"/>
        <v>5788.9999999999991</v>
      </c>
      <c r="BD15" s="37">
        <f t="shared" si="11"/>
        <v>5788.9999999999991</v>
      </c>
    </row>
    <row r="16" spans="1:56" s="2" customFormat="1" ht="15" customHeight="1" x14ac:dyDescent="0.25">
      <c r="A16" s="14" t="s">
        <v>14</v>
      </c>
      <c r="B16" s="37">
        <v>130009</v>
      </c>
      <c r="C16" s="37">
        <v>201665.2</v>
      </c>
      <c r="D16" s="4">
        <f t="shared" si="2"/>
        <v>1.5511633809967003</v>
      </c>
      <c r="E16" s="13">
        <v>20</v>
      </c>
      <c r="F16" s="5" t="s">
        <v>383</v>
      </c>
      <c r="G16" s="5" t="s">
        <v>383</v>
      </c>
      <c r="H16" s="5" t="s">
        <v>383</v>
      </c>
      <c r="I16" s="13">
        <v>10</v>
      </c>
      <c r="J16" s="37">
        <v>1.8</v>
      </c>
      <c r="K16" s="37">
        <v>1.5</v>
      </c>
      <c r="L16" s="4">
        <f t="shared" si="3"/>
        <v>1.2</v>
      </c>
      <c r="M16" s="13">
        <v>10</v>
      </c>
      <c r="N16" s="37">
        <v>35156.300000000003</v>
      </c>
      <c r="O16" s="37">
        <v>31954.400000000001</v>
      </c>
      <c r="P16" s="4">
        <f t="shared" si="4"/>
        <v>0.90892386286383942</v>
      </c>
      <c r="Q16" s="13">
        <v>20</v>
      </c>
      <c r="R16" s="5">
        <v>1</v>
      </c>
      <c r="S16" s="13">
        <v>15</v>
      </c>
      <c r="T16" s="13" t="s">
        <v>370</v>
      </c>
      <c r="U16" s="13" t="s">
        <v>370</v>
      </c>
      <c r="V16" s="13" t="s">
        <v>370</v>
      </c>
      <c r="W16" s="13" t="s">
        <v>370</v>
      </c>
      <c r="X16" s="13" t="s">
        <v>370</v>
      </c>
      <c r="Y16" s="13" t="s">
        <v>370</v>
      </c>
      <c r="Z16" s="13" t="s">
        <v>370</v>
      </c>
      <c r="AA16" s="13" t="s">
        <v>370</v>
      </c>
      <c r="AB16" s="5" t="s">
        <v>383</v>
      </c>
      <c r="AC16" s="5" t="s">
        <v>383</v>
      </c>
      <c r="AD16" s="5" t="s">
        <v>383</v>
      </c>
      <c r="AE16" s="13">
        <v>15</v>
      </c>
      <c r="AF16" s="5" t="s">
        <v>383</v>
      </c>
      <c r="AG16" s="5" t="s">
        <v>383</v>
      </c>
      <c r="AH16" s="5" t="s">
        <v>383</v>
      </c>
      <c r="AI16" s="13">
        <v>10</v>
      </c>
      <c r="AJ16" s="13">
        <v>27</v>
      </c>
      <c r="AK16" s="13">
        <v>20.8</v>
      </c>
      <c r="AL16" s="4">
        <f t="shared" si="0"/>
        <v>0.77037037037037037</v>
      </c>
      <c r="AM16" s="13">
        <v>10</v>
      </c>
      <c r="AN16" s="13" t="s">
        <v>370</v>
      </c>
      <c r="AO16" s="13" t="s">
        <v>370</v>
      </c>
      <c r="AP16" s="13" t="s">
        <v>370</v>
      </c>
      <c r="AQ16" s="13" t="s">
        <v>370</v>
      </c>
      <c r="AR16" s="20">
        <f t="shared" si="5"/>
        <v>1.1187393144121933</v>
      </c>
      <c r="AS16" s="20">
        <f t="shared" si="1"/>
        <v>1.1187393144121933</v>
      </c>
      <c r="AT16" s="7">
        <v>50030</v>
      </c>
      <c r="AU16" s="21">
        <f t="shared" si="6"/>
        <v>13644.545454545454</v>
      </c>
      <c r="AV16" s="21">
        <f t="shared" si="7"/>
        <v>15264.7</v>
      </c>
      <c r="AW16" s="83">
        <f t="shared" si="8"/>
        <v>1620.1545454545467</v>
      </c>
      <c r="AX16" s="21">
        <v>4821.8999999999996</v>
      </c>
      <c r="AY16" s="21">
        <v>4951.7000000000007</v>
      </c>
      <c r="AZ16" s="81">
        <f t="shared" si="9"/>
        <v>5491.1</v>
      </c>
      <c r="BA16" s="113"/>
      <c r="BB16" s="73">
        <v>2.6000000000003638</v>
      </c>
      <c r="BC16" s="106">
        <f t="shared" si="10"/>
        <v>5493.7000000000007</v>
      </c>
      <c r="BD16" s="37">
        <f t="shared" si="11"/>
        <v>5493.7000000000007</v>
      </c>
    </row>
    <row r="17" spans="1:56" s="2" customFormat="1" ht="15.6" x14ac:dyDescent="0.25">
      <c r="A17" s="17" t="s">
        <v>22</v>
      </c>
      <c r="B17" s="137">
        <f>SUM(B18:B44)</f>
        <v>12654577.799999995</v>
      </c>
      <c r="C17" s="137">
        <f>SUM(C18:C44)</f>
        <v>14270978.200000001</v>
      </c>
      <c r="D17" s="8">
        <f>C17/B17</f>
        <v>1.1277324637413038</v>
      </c>
      <c r="E17" s="141"/>
      <c r="F17" s="9"/>
      <c r="G17" s="8"/>
      <c r="H17" s="8"/>
      <c r="I17" s="141"/>
      <c r="J17" s="38"/>
      <c r="K17" s="38"/>
      <c r="L17" s="9"/>
      <c r="M17" s="141"/>
      <c r="N17" s="137">
        <f>SUM(N18:N44)</f>
        <v>886550.60000000033</v>
      </c>
      <c r="O17" s="137">
        <f>SUM(O18:O44)</f>
        <v>797187.89999999991</v>
      </c>
      <c r="P17" s="8">
        <f>O17/N17</f>
        <v>0.89920180528894755</v>
      </c>
      <c r="Q17" s="141"/>
      <c r="R17" s="8"/>
      <c r="S17" s="141"/>
      <c r="T17" s="137">
        <f>SUM(T18:T44)</f>
        <v>38546</v>
      </c>
      <c r="U17" s="137">
        <f>SUM(U18:U44)</f>
        <v>35209.19999999999</v>
      </c>
      <c r="V17" s="8">
        <f>U17/T17</f>
        <v>0.91343330047216287</v>
      </c>
      <c r="W17" s="141"/>
      <c r="X17" s="137">
        <f>SUM(X18:X44)</f>
        <v>16435.5</v>
      </c>
      <c r="Y17" s="137">
        <f>SUM(Y18:Y44)</f>
        <v>13560.42</v>
      </c>
      <c r="Z17" s="8">
        <f>Y17/X17</f>
        <v>0.82506890572236924</v>
      </c>
      <c r="AA17" s="141"/>
      <c r="AB17" s="9"/>
      <c r="AC17" s="8"/>
      <c r="AD17" s="8"/>
      <c r="AE17" s="141"/>
      <c r="AF17" s="9"/>
      <c r="AG17" s="8"/>
      <c r="AH17" s="8"/>
      <c r="AI17" s="141"/>
      <c r="AJ17" s="9"/>
      <c r="AK17" s="8"/>
      <c r="AL17" s="8"/>
      <c r="AM17" s="141"/>
      <c r="AN17" s="137">
        <f>SUM(AN18:AN44)</f>
        <v>104270</v>
      </c>
      <c r="AO17" s="137">
        <f>SUM(AO18:AO44)</f>
        <v>102989</v>
      </c>
      <c r="AP17" s="8">
        <f>AO17/AN17</f>
        <v>0.9877145871295675</v>
      </c>
      <c r="AQ17" s="141"/>
      <c r="AR17" s="142"/>
      <c r="AS17" s="138">
        <v>2.0299999999999999E-2</v>
      </c>
      <c r="AT17" s="137">
        <f>SUM(AT18:AT44)</f>
        <v>874150</v>
      </c>
      <c r="AU17" s="137">
        <f>SUM(AU18:AU44)</f>
        <v>238404.54545454547</v>
      </c>
      <c r="AV17" s="137">
        <f>SUM(AV18:AV44)</f>
        <v>243255.19999999995</v>
      </c>
      <c r="AW17" s="142"/>
      <c r="AX17" s="137">
        <f>SUM(AX18:AX44)</f>
        <v>62900.80000000001</v>
      </c>
      <c r="AY17" s="137">
        <f>SUM(AY18:AY44)</f>
        <v>61334.9</v>
      </c>
      <c r="AZ17" s="137">
        <f>SUM(AZ18:AZ44)</f>
        <v>119019.50000000003</v>
      </c>
      <c r="BA17" s="143"/>
      <c r="BB17" s="144"/>
      <c r="BC17" s="145"/>
      <c r="BD17" s="146"/>
    </row>
    <row r="18" spans="1:56" s="2" customFormat="1" ht="15" customHeight="1" x14ac:dyDescent="0.25">
      <c r="A18" s="15" t="s">
        <v>0</v>
      </c>
      <c r="B18" s="37">
        <v>14896</v>
      </c>
      <c r="C18" s="37">
        <v>16285</v>
      </c>
      <c r="D18" s="4">
        <f t="shared" si="2"/>
        <v>1.0932465091299677</v>
      </c>
      <c r="E18" s="13">
        <v>10</v>
      </c>
      <c r="F18" s="5" t="s">
        <v>383</v>
      </c>
      <c r="G18" s="5" t="s">
        <v>383</v>
      </c>
      <c r="H18" s="5" t="s">
        <v>383</v>
      </c>
      <c r="I18" s="13">
        <v>5</v>
      </c>
      <c r="J18" s="37">
        <v>3</v>
      </c>
      <c r="K18" s="37">
        <v>2.8</v>
      </c>
      <c r="L18" s="4">
        <f t="shared" si="3"/>
        <v>1.0714285714285714</v>
      </c>
      <c r="M18" s="13">
        <v>15</v>
      </c>
      <c r="N18" s="37">
        <v>4573</v>
      </c>
      <c r="O18" s="37">
        <v>10860</v>
      </c>
      <c r="P18" s="4">
        <f t="shared" si="4"/>
        <v>2.3748086595232887</v>
      </c>
      <c r="Q18" s="13">
        <v>20</v>
      </c>
      <c r="R18" s="6">
        <v>1</v>
      </c>
      <c r="S18" s="13">
        <v>15</v>
      </c>
      <c r="T18" s="37">
        <v>625</v>
      </c>
      <c r="U18" s="37">
        <v>152</v>
      </c>
      <c r="V18" s="4">
        <f t="shared" ref="V18:V44" si="12">IF((W18=0),0,IF(T18=0,1,IF(U18&lt;0,0,U18/T18)))</f>
        <v>0.2432</v>
      </c>
      <c r="W18" s="13">
        <v>20</v>
      </c>
      <c r="X18" s="37">
        <v>42</v>
      </c>
      <c r="Y18" s="37">
        <v>43.2</v>
      </c>
      <c r="Z18" s="4">
        <f t="shared" ref="Z18:Z44" si="13">IF((AA18=0),0,IF(X18=0,1,IF(Y18&lt;0,0,Y18/X18)))</f>
        <v>1.0285714285714287</v>
      </c>
      <c r="AA18" s="13">
        <v>15</v>
      </c>
      <c r="AB18" s="5" t="s">
        <v>383</v>
      </c>
      <c r="AC18" s="5" t="s">
        <v>383</v>
      </c>
      <c r="AD18" s="5" t="s">
        <v>383</v>
      </c>
      <c r="AE18" s="13">
        <v>5</v>
      </c>
      <c r="AF18" s="5" t="s">
        <v>383</v>
      </c>
      <c r="AG18" s="5" t="s">
        <v>383</v>
      </c>
      <c r="AH18" s="5" t="s">
        <v>383</v>
      </c>
      <c r="AI18" s="13">
        <v>5</v>
      </c>
      <c r="AJ18" s="13">
        <v>30</v>
      </c>
      <c r="AK18" s="13">
        <v>28.7</v>
      </c>
      <c r="AL18" s="4">
        <f t="shared" ref="AL18:AL44" si="14">IF((AM18=0),0,IF(AJ18=0,1,IF(AK18&lt;0,0,AK18/AJ18)))</f>
        <v>0.95666666666666667</v>
      </c>
      <c r="AM18" s="13">
        <v>15</v>
      </c>
      <c r="AN18" s="13">
        <v>3385</v>
      </c>
      <c r="AO18" s="13">
        <v>3510</v>
      </c>
      <c r="AP18" s="4">
        <f t="shared" ref="AP18:AP44" si="15">IF((AQ18=0),0,IF(AN18=0,1,IF(AO18&lt;0,0,AO18/AN18)))</f>
        <v>1.0369276218611521</v>
      </c>
      <c r="AQ18" s="13">
        <v>20</v>
      </c>
      <c r="AR18" s="20">
        <f>((D18*E18)+(L18*M18)+(P18*Q18)+R18*S18+(V18*W18)+(Z18*AA18)+AL18*AM18+AP18*AQ18)/(E18+M18+Q18+S18+W18+AA18+AM18+AQ18)</f>
        <v>1.1144706978383732</v>
      </c>
      <c r="AS18" s="20">
        <f t="shared" ref="AS18:AS44" si="16">IF(AR18&gt;1.2,IF((AR18-1.2)*0.1+1.2&gt;1.3,1.3,(AR18-1.2)*0.1+1.2),AR18)</f>
        <v>1.1144706978383732</v>
      </c>
      <c r="AT18" s="35">
        <v>25333</v>
      </c>
      <c r="AU18" s="21">
        <f t="shared" si="6"/>
        <v>6909</v>
      </c>
      <c r="AV18" s="21">
        <f t="shared" si="7"/>
        <v>7699.9</v>
      </c>
      <c r="AW18" s="83">
        <f t="shared" si="8"/>
        <v>790.89999999999964</v>
      </c>
      <c r="AX18" s="21">
        <v>1916.4</v>
      </c>
      <c r="AY18" s="21">
        <v>2280</v>
      </c>
      <c r="AZ18" s="81">
        <f t="shared" si="9"/>
        <v>3503.5</v>
      </c>
      <c r="BA18" s="113"/>
      <c r="BB18" s="68">
        <v>-5.0999999999999091</v>
      </c>
      <c r="BC18" s="106">
        <f>AZ18+BB18</f>
        <v>3498.4</v>
      </c>
      <c r="BD18" s="37">
        <f t="shared" si="11"/>
        <v>3498.4</v>
      </c>
    </row>
    <row r="19" spans="1:56" s="2" customFormat="1" ht="15" customHeight="1" x14ac:dyDescent="0.25">
      <c r="A19" s="15" t="s">
        <v>23</v>
      </c>
      <c r="B19" s="37">
        <v>1148200.3</v>
      </c>
      <c r="C19" s="37">
        <v>1498850.6</v>
      </c>
      <c r="D19" s="4">
        <f t="shared" si="2"/>
        <v>1.3053912283423024</v>
      </c>
      <c r="E19" s="13">
        <v>10</v>
      </c>
      <c r="F19" s="5" t="s">
        <v>383</v>
      </c>
      <c r="G19" s="5" t="s">
        <v>383</v>
      </c>
      <c r="H19" s="5" t="s">
        <v>383</v>
      </c>
      <c r="I19" s="13">
        <v>5</v>
      </c>
      <c r="J19" s="37">
        <v>1.4</v>
      </c>
      <c r="K19" s="37">
        <v>1.1000000000000001</v>
      </c>
      <c r="L19" s="4">
        <f t="shared" si="3"/>
        <v>1.2727272727272725</v>
      </c>
      <c r="M19" s="13">
        <v>5</v>
      </c>
      <c r="N19" s="37">
        <v>39133.800000000003</v>
      </c>
      <c r="O19" s="37">
        <v>44331.4</v>
      </c>
      <c r="P19" s="4">
        <f t="shared" si="4"/>
        <v>1.132816133368086</v>
      </c>
      <c r="Q19" s="13">
        <v>20</v>
      </c>
      <c r="R19" s="6">
        <v>1</v>
      </c>
      <c r="S19" s="13">
        <v>15</v>
      </c>
      <c r="T19" s="37">
        <v>2653</v>
      </c>
      <c r="U19" s="37">
        <v>2720.1</v>
      </c>
      <c r="V19" s="4">
        <f t="shared" si="12"/>
        <v>1.0252921221258953</v>
      </c>
      <c r="W19" s="13">
        <v>20</v>
      </c>
      <c r="X19" s="37">
        <v>160</v>
      </c>
      <c r="Y19" s="37">
        <v>187.2</v>
      </c>
      <c r="Z19" s="4">
        <f t="shared" si="13"/>
        <v>1.17</v>
      </c>
      <c r="AA19" s="13">
        <v>10</v>
      </c>
      <c r="AB19" s="5" t="s">
        <v>383</v>
      </c>
      <c r="AC19" s="5" t="s">
        <v>383</v>
      </c>
      <c r="AD19" s="5" t="s">
        <v>383</v>
      </c>
      <c r="AE19" s="13">
        <v>5</v>
      </c>
      <c r="AF19" s="5" t="s">
        <v>383</v>
      </c>
      <c r="AG19" s="5" t="s">
        <v>383</v>
      </c>
      <c r="AH19" s="5" t="s">
        <v>383</v>
      </c>
      <c r="AI19" s="13">
        <v>5</v>
      </c>
      <c r="AJ19" s="13">
        <v>33</v>
      </c>
      <c r="AK19" s="13">
        <v>39.799999999999997</v>
      </c>
      <c r="AL19" s="4">
        <f t="shared" si="14"/>
        <v>1.2060606060606061</v>
      </c>
      <c r="AM19" s="13">
        <v>15</v>
      </c>
      <c r="AN19" s="13">
        <v>4510</v>
      </c>
      <c r="AO19" s="13">
        <v>4510</v>
      </c>
      <c r="AP19" s="4">
        <f t="shared" si="15"/>
        <v>1</v>
      </c>
      <c r="AQ19" s="13">
        <v>20</v>
      </c>
      <c r="AR19" s="20">
        <f t="shared" ref="AR19:AR44" si="17">((D19*E19)+(L19*M19)+(P19*Q19)+R19*S19+(V19*W19)+(Z19*AA19)+AL19*AM19+AP19*AQ19)/(E19+M19+Q19+S19+W19+AA19+AM19+AQ19)</f>
        <v>1.1075706334595488</v>
      </c>
      <c r="AS19" s="20">
        <f t="shared" si="16"/>
        <v>1.1075706334595488</v>
      </c>
      <c r="AT19" s="35">
        <v>37817</v>
      </c>
      <c r="AU19" s="21">
        <f t="shared" si="6"/>
        <v>10313.727272727272</v>
      </c>
      <c r="AV19" s="21">
        <f t="shared" si="7"/>
        <v>11423.2</v>
      </c>
      <c r="AW19" s="83">
        <f t="shared" si="8"/>
        <v>1109.4727272727287</v>
      </c>
      <c r="AX19" s="21">
        <v>3090.4</v>
      </c>
      <c r="AY19" s="21">
        <v>3599</v>
      </c>
      <c r="AZ19" s="81">
        <f t="shared" si="9"/>
        <v>4733.8000000000011</v>
      </c>
      <c r="BA19" s="113"/>
      <c r="BB19" s="68">
        <v>-18.099999999999909</v>
      </c>
      <c r="BC19" s="106">
        <f t="shared" ref="BC19:BC26" si="18">AZ19+BB19</f>
        <v>4715.7000000000007</v>
      </c>
      <c r="BD19" s="37">
        <f t="shared" si="11"/>
        <v>4715.7000000000007</v>
      </c>
    </row>
    <row r="20" spans="1:56" s="2" customFormat="1" ht="15" customHeight="1" x14ac:dyDescent="0.25">
      <c r="A20" s="15" t="s">
        <v>24</v>
      </c>
      <c r="B20" s="37">
        <v>26831</v>
      </c>
      <c r="C20" s="37">
        <v>43936</v>
      </c>
      <c r="D20" s="4">
        <f t="shared" si="2"/>
        <v>1.6375088517013903</v>
      </c>
      <c r="E20" s="13">
        <v>10</v>
      </c>
      <c r="F20" s="5" t="s">
        <v>383</v>
      </c>
      <c r="G20" s="5" t="s">
        <v>383</v>
      </c>
      <c r="H20" s="5" t="s">
        <v>383</v>
      </c>
      <c r="I20" s="13">
        <v>5</v>
      </c>
      <c r="J20" s="37">
        <v>2.7</v>
      </c>
      <c r="K20" s="37">
        <v>2.7</v>
      </c>
      <c r="L20" s="4">
        <f t="shared" si="3"/>
        <v>1</v>
      </c>
      <c r="M20" s="13">
        <v>10</v>
      </c>
      <c r="N20" s="37">
        <v>11606.4</v>
      </c>
      <c r="O20" s="37">
        <v>13732</v>
      </c>
      <c r="P20" s="4">
        <f t="shared" si="4"/>
        <v>1.1831403363661428</v>
      </c>
      <c r="Q20" s="13">
        <v>20</v>
      </c>
      <c r="R20" s="6">
        <v>1</v>
      </c>
      <c r="S20" s="13">
        <v>15</v>
      </c>
      <c r="T20" s="37">
        <v>1360</v>
      </c>
      <c r="U20" s="37">
        <v>1771.4</v>
      </c>
      <c r="V20" s="4">
        <f t="shared" si="12"/>
        <v>1.3025</v>
      </c>
      <c r="W20" s="13">
        <v>20</v>
      </c>
      <c r="X20" s="37">
        <v>711</v>
      </c>
      <c r="Y20" s="37">
        <v>776.3</v>
      </c>
      <c r="Z20" s="4">
        <f t="shared" si="13"/>
        <v>1.091842475386779</v>
      </c>
      <c r="AA20" s="13">
        <v>20</v>
      </c>
      <c r="AB20" s="5" t="s">
        <v>383</v>
      </c>
      <c r="AC20" s="5" t="s">
        <v>383</v>
      </c>
      <c r="AD20" s="5" t="s">
        <v>383</v>
      </c>
      <c r="AE20" s="13">
        <v>10</v>
      </c>
      <c r="AF20" s="5" t="s">
        <v>383</v>
      </c>
      <c r="AG20" s="5" t="s">
        <v>383</v>
      </c>
      <c r="AH20" s="5" t="s">
        <v>383</v>
      </c>
      <c r="AI20" s="13">
        <v>5</v>
      </c>
      <c r="AJ20" s="13">
        <v>38</v>
      </c>
      <c r="AK20" s="13">
        <v>30.5</v>
      </c>
      <c r="AL20" s="4">
        <f t="shared" si="14"/>
        <v>0.80263157894736847</v>
      </c>
      <c r="AM20" s="13">
        <v>15</v>
      </c>
      <c r="AN20" s="13">
        <v>2880</v>
      </c>
      <c r="AO20" s="13">
        <v>2689</v>
      </c>
      <c r="AP20" s="4">
        <f t="shared" si="15"/>
        <v>0.93368055555555551</v>
      </c>
      <c r="AQ20" s="13">
        <v>20</v>
      </c>
      <c r="AR20" s="20">
        <f t="shared" si="17"/>
        <v>1.1049063811337998</v>
      </c>
      <c r="AS20" s="20">
        <f t="shared" si="16"/>
        <v>1.1049063811337998</v>
      </c>
      <c r="AT20" s="35">
        <v>21895</v>
      </c>
      <c r="AU20" s="21">
        <f t="shared" si="6"/>
        <v>5971.363636363636</v>
      </c>
      <c r="AV20" s="21">
        <f t="shared" si="7"/>
        <v>6597.8</v>
      </c>
      <c r="AW20" s="83">
        <f t="shared" si="8"/>
        <v>626.43636363636415</v>
      </c>
      <c r="AX20" s="21">
        <v>1294.5</v>
      </c>
      <c r="AY20" s="21">
        <v>1466.5</v>
      </c>
      <c r="AZ20" s="81">
        <f t="shared" si="9"/>
        <v>3836.8</v>
      </c>
      <c r="BA20" s="113"/>
      <c r="BB20" s="68">
        <v>-14.200000000000045</v>
      </c>
      <c r="BC20" s="106">
        <f t="shared" si="18"/>
        <v>3822.6000000000004</v>
      </c>
      <c r="BD20" s="37">
        <f t="shared" si="11"/>
        <v>3822.6000000000004</v>
      </c>
    </row>
    <row r="21" spans="1:56" s="2" customFormat="1" ht="15" customHeight="1" x14ac:dyDescent="0.25">
      <c r="A21" s="15" t="s">
        <v>25</v>
      </c>
      <c r="B21" s="37">
        <v>39252.300000000003</v>
      </c>
      <c r="C21" s="37">
        <v>46621</v>
      </c>
      <c r="D21" s="4">
        <f t="shared" si="2"/>
        <v>1.1877265790794425</v>
      </c>
      <c r="E21" s="13">
        <v>10</v>
      </c>
      <c r="F21" s="5" t="s">
        <v>383</v>
      </c>
      <c r="G21" s="5" t="s">
        <v>383</v>
      </c>
      <c r="H21" s="5" t="s">
        <v>383</v>
      </c>
      <c r="I21" s="13">
        <v>5</v>
      </c>
      <c r="J21" s="37">
        <v>3.6</v>
      </c>
      <c r="K21" s="37">
        <v>3.3</v>
      </c>
      <c r="L21" s="4">
        <f t="shared" si="3"/>
        <v>1.0909090909090911</v>
      </c>
      <c r="M21" s="13">
        <v>10</v>
      </c>
      <c r="N21" s="37">
        <v>18248.099999999999</v>
      </c>
      <c r="O21" s="37">
        <v>30227.7</v>
      </c>
      <c r="P21" s="4">
        <f t="shared" si="4"/>
        <v>1.6564847847173132</v>
      </c>
      <c r="Q21" s="13">
        <v>20</v>
      </c>
      <c r="R21" s="6">
        <v>1</v>
      </c>
      <c r="S21" s="13">
        <v>15</v>
      </c>
      <c r="T21" s="37">
        <v>1062</v>
      </c>
      <c r="U21" s="37">
        <v>836.7</v>
      </c>
      <c r="V21" s="4">
        <f t="shared" si="12"/>
        <v>0.78785310734463276</v>
      </c>
      <c r="W21" s="13">
        <v>10</v>
      </c>
      <c r="X21" s="37">
        <v>84</v>
      </c>
      <c r="Y21" s="37">
        <v>123.6</v>
      </c>
      <c r="Z21" s="4">
        <f t="shared" si="13"/>
        <v>1.4714285714285713</v>
      </c>
      <c r="AA21" s="13">
        <v>15</v>
      </c>
      <c r="AB21" s="5" t="s">
        <v>383</v>
      </c>
      <c r="AC21" s="5" t="s">
        <v>383</v>
      </c>
      <c r="AD21" s="5" t="s">
        <v>383</v>
      </c>
      <c r="AE21" s="13">
        <v>5</v>
      </c>
      <c r="AF21" s="5" t="s">
        <v>383</v>
      </c>
      <c r="AG21" s="5" t="s">
        <v>383</v>
      </c>
      <c r="AH21" s="5" t="s">
        <v>383</v>
      </c>
      <c r="AI21" s="13">
        <v>5</v>
      </c>
      <c r="AJ21" s="13">
        <v>30</v>
      </c>
      <c r="AK21" s="13">
        <v>26.2</v>
      </c>
      <c r="AL21" s="4">
        <f t="shared" si="14"/>
        <v>0.87333333333333329</v>
      </c>
      <c r="AM21" s="13">
        <v>15</v>
      </c>
      <c r="AN21" s="13">
        <v>5076</v>
      </c>
      <c r="AO21" s="13">
        <v>5196</v>
      </c>
      <c r="AP21" s="4">
        <f t="shared" si="15"/>
        <v>1.0236406619385343</v>
      </c>
      <c r="AQ21" s="13">
        <v>20</v>
      </c>
      <c r="AR21" s="20">
        <f t="shared" si="17"/>
        <v>1.1690332632858886</v>
      </c>
      <c r="AS21" s="20">
        <f t="shared" si="16"/>
        <v>1.1690332632858886</v>
      </c>
      <c r="AT21" s="35">
        <v>29432</v>
      </c>
      <c r="AU21" s="21">
        <f t="shared" si="6"/>
        <v>8026.9090909090901</v>
      </c>
      <c r="AV21" s="21">
        <f t="shared" si="7"/>
        <v>9383.7000000000007</v>
      </c>
      <c r="AW21" s="83">
        <f t="shared" si="8"/>
        <v>1356.7909090909106</v>
      </c>
      <c r="AX21" s="21">
        <v>2231.1</v>
      </c>
      <c r="AY21" s="21">
        <v>2090.6999999999998</v>
      </c>
      <c r="AZ21" s="81">
        <f t="shared" si="9"/>
        <v>5061.9000000000005</v>
      </c>
      <c r="BA21" s="113"/>
      <c r="BB21" s="68">
        <v>-17.099999999999909</v>
      </c>
      <c r="BC21" s="106">
        <f t="shared" si="18"/>
        <v>5044.8000000000011</v>
      </c>
      <c r="BD21" s="37">
        <f t="shared" si="11"/>
        <v>5044.8000000000011</v>
      </c>
    </row>
    <row r="22" spans="1:56" s="2" customFormat="1" ht="15" customHeight="1" x14ac:dyDescent="0.25">
      <c r="A22" s="15" t="s">
        <v>26</v>
      </c>
      <c r="B22" s="37">
        <v>22030.2</v>
      </c>
      <c r="C22" s="37">
        <v>29304.400000000001</v>
      </c>
      <c r="D22" s="4">
        <f t="shared" si="2"/>
        <v>1.3301921907200116</v>
      </c>
      <c r="E22" s="13">
        <v>10</v>
      </c>
      <c r="F22" s="5" t="s">
        <v>383</v>
      </c>
      <c r="G22" s="5" t="s">
        <v>383</v>
      </c>
      <c r="H22" s="5" t="s">
        <v>383</v>
      </c>
      <c r="I22" s="13">
        <v>5</v>
      </c>
      <c r="J22" s="37">
        <v>3.5</v>
      </c>
      <c r="K22" s="37">
        <v>3.4</v>
      </c>
      <c r="L22" s="4">
        <f t="shared" si="3"/>
        <v>1.0294117647058825</v>
      </c>
      <c r="M22" s="13">
        <v>10</v>
      </c>
      <c r="N22" s="37">
        <v>23977.3</v>
      </c>
      <c r="O22" s="37">
        <v>22911.5</v>
      </c>
      <c r="P22" s="4">
        <f t="shared" si="4"/>
        <v>0.95554962401938504</v>
      </c>
      <c r="Q22" s="13">
        <v>20</v>
      </c>
      <c r="R22" s="6">
        <v>1</v>
      </c>
      <c r="S22" s="13">
        <v>15</v>
      </c>
      <c r="T22" s="37">
        <v>845</v>
      </c>
      <c r="U22" s="37">
        <v>861.9</v>
      </c>
      <c r="V22" s="4">
        <f t="shared" si="12"/>
        <v>1.02</v>
      </c>
      <c r="W22" s="13">
        <v>15</v>
      </c>
      <c r="X22" s="37">
        <v>111</v>
      </c>
      <c r="Y22" s="37">
        <v>117.4</v>
      </c>
      <c r="Z22" s="4">
        <f t="shared" si="13"/>
        <v>1.0576576576576577</v>
      </c>
      <c r="AA22" s="13">
        <v>15</v>
      </c>
      <c r="AB22" s="5" t="s">
        <v>383</v>
      </c>
      <c r="AC22" s="5" t="s">
        <v>383</v>
      </c>
      <c r="AD22" s="5" t="s">
        <v>383</v>
      </c>
      <c r="AE22" s="13">
        <v>5</v>
      </c>
      <c r="AF22" s="5" t="s">
        <v>383</v>
      </c>
      <c r="AG22" s="5" t="s">
        <v>383</v>
      </c>
      <c r="AH22" s="5" t="s">
        <v>383</v>
      </c>
      <c r="AI22" s="13">
        <v>5</v>
      </c>
      <c r="AJ22" s="13">
        <v>23</v>
      </c>
      <c r="AK22" s="13">
        <v>21.7</v>
      </c>
      <c r="AL22" s="4">
        <f t="shared" si="14"/>
        <v>0.94347826086956521</v>
      </c>
      <c r="AM22" s="13">
        <v>15</v>
      </c>
      <c r="AN22" s="13">
        <v>9350</v>
      </c>
      <c r="AO22" s="13">
        <v>10184</v>
      </c>
      <c r="AP22" s="4">
        <f t="shared" si="15"/>
        <v>1.0891978609625668</v>
      </c>
      <c r="AQ22" s="13">
        <v>20</v>
      </c>
      <c r="AR22" s="20">
        <f t="shared" si="17"/>
        <v>1.0400669002650527</v>
      </c>
      <c r="AS22" s="20">
        <f t="shared" si="16"/>
        <v>1.0400669002650527</v>
      </c>
      <c r="AT22" s="35">
        <v>50745</v>
      </c>
      <c r="AU22" s="21">
        <f t="shared" si="6"/>
        <v>13839.545454545454</v>
      </c>
      <c r="AV22" s="21">
        <f t="shared" si="7"/>
        <v>14394.1</v>
      </c>
      <c r="AW22" s="83">
        <f t="shared" si="8"/>
        <v>554.55454545454631</v>
      </c>
      <c r="AX22" s="21">
        <v>3418.8</v>
      </c>
      <c r="AY22" s="21">
        <v>2866.8</v>
      </c>
      <c r="AZ22" s="81">
        <f t="shared" si="9"/>
        <v>8108.4999999999991</v>
      </c>
      <c r="BA22" s="113"/>
      <c r="BB22" s="68">
        <v>-2.1999999999998181</v>
      </c>
      <c r="BC22" s="106">
        <f t="shared" si="18"/>
        <v>8106.2999999999993</v>
      </c>
      <c r="BD22" s="37">
        <f t="shared" si="11"/>
        <v>8106.2999999999993</v>
      </c>
    </row>
    <row r="23" spans="1:56" s="2" customFormat="1" ht="15" customHeight="1" x14ac:dyDescent="0.25">
      <c r="A23" s="15" t="s">
        <v>27</v>
      </c>
      <c r="B23" s="37">
        <v>55831.4</v>
      </c>
      <c r="C23" s="37">
        <v>58630.2</v>
      </c>
      <c r="D23" s="4">
        <f t="shared" si="2"/>
        <v>1.0501294970213892</v>
      </c>
      <c r="E23" s="13">
        <v>10</v>
      </c>
      <c r="F23" s="5" t="s">
        <v>383</v>
      </c>
      <c r="G23" s="5" t="s">
        <v>383</v>
      </c>
      <c r="H23" s="5" t="s">
        <v>383</v>
      </c>
      <c r="I23" s="13">
        <v>5</v>
      </c>
      <c r="J23" s="37">
        <v>2.6</v>
      </c>
      <c r="K23" s="37">
        <v>2.6</v>
      </c>
      <c r="L23" s="4">
        <f t="shared" si="3"/>
        <v>1</v>
      </c>
      <c r="M23" s="13">
        <v>15</v>
      </c>
      <c r="N23" s="37">
        <v>14985.3</v>
      </c>
      <c r="O23" s="37">
        <v>14733.4</v>
      </c>
      <c r="P23" s="4">
        <f t="shared" si="4"/>
        <v>0.98319019305586142</v>
      </c>
      <c r="Q23" s="13">
        <v>20</v>
      </c>
      <c r="R23" s="6">
        <v>1</v>
      </c>
      <c r="S23" s="13">
        <v>15</v>
      </c>
      <c r="T23" s="37">
        <v>1141</v>
      </c>
      <c r="U23" s="37">
        <v>1191.8</v>
      </c>
      <c r="V23" s="4">
        <f t="shared" si="12"/>
        <v>1.0445223488168274</v>
      </c>
      <c r="W23" s="13">
        <v>15</v>
      </c>
      <c r="X23" s="37">
        <v>56.5</v>
      </c>
      <c r="Y23" s="37">
        <v>84.7</v>
      </c>
      <c r="Z23" s="4">
        <f t="shared" si="13"/>
        <v>1.4991150442477876</v>
      </c>
      <c r="AA23" s="13">
        <v>15</v>
      </c>
      <c r="AB23" s="5" t="s">
        <v>383</v>
      </c>
      <c r="AC23" s="5" t="s">
        <v>383</v>
      </c>
      <c r="AD23" s="5" t="s">
        <v>383</v>
      </c>
      <c r="AE23" s="13">
        <v>5</v>
      </c>
      <c r="AF23" s="5" t="s">
        <v>383</v>
      </c>
      <c r="AG23" s="5" t="s">
        <v>383</v>
      </c>
      <c r="AH23" s="5" t="s">
        <v>383</v>
      </c>
      <c r="AI23" s="13">
        <v>5</v>
      </c>
      <c r="AJ23" s="13">
        <v>22</v>
      </c>
      <c r="AK23" s="13">
        <v>18.399999999999999</v>
      </c>
      <c r="AL23" s="4">
        <f t="shared" si="14"/>
        <v>0.83636363636363631</v>
      </c>
      <c r="AM23" s="13">
        <v>15</v>
      </c>
      <c r="AN23" s="13">
        <v>4043</v>
      </c>
      <c r="AO23" s="13">
        <v>4050</v>
      </c>
      <c r="AP23" s="4">
        <f t="shared" si="15"/>
        <v>1.0017313875834777</v>
      </c>
      <c r="AQ23" s="13">
        <v>20</v>
      </c>
      <c r="AR23" s="20">
        <f t="shared" si="17"/>
        <v>1.0471979361953956</v>
      </c>
      <c r="AS23" s="20">
        <f t="shared" si="16"/>
        <v>1.0471979361953956</v>
      </c>
      <c r="AT23" s="35">
        <v>45722</v>
      </c>
      <c r="AU23" s="21">
        <f t="shared" si="6"/>
        <v>12469.636363636364</v>
      </c>
      <c r="AV23" s="21">
        <f t="shared" si="7"/>
        <v>13058.2</v>
      </c>
      <c r="AW23" s="83">
        <f t="shared" si="8"/>
        <v>588.56363636363676</v>
      </c>
      <c r="AX23" s="21">
        <v>3496.5</v>
      </c>
      <c r="AY23" s="21">
        <v>4056.6000000000004</v>
      </c>
      <c r="AZ23" s="81">
        <f t="shared" si="9"/>
        <v>5505.1</v>
      </c>
      <c r="BA23" s="113"/>
      <c r="BB23" s="68">
        <v>-21.5</v>
      </c>
      <c r="BC23" s="106">
        <f t="shared" si="18"/>
        <v>5483.6</v>
      </c>
      <c r="BD23" s="37">
        <f t="shared" si="11"/>
        <v>5483.6</v>
      </c>
    </row>
    <row r="24" spans="1:56" s="2" customFormat="1" ht="15" customHeight="1" x14ac:dyDescent="0.25">
      <c r="A24" s="15" t="s">
        <v>28</v>
      </c>
      <c r="B24" s="37">
        <v>2129281.4</v>
      </c>
      <c r="C24" s="37">
        <v>2075853.6</v>
      </c>
      <c r="D24" s="4">
        <f t="shared" si="2"/>
        <v>0.9749080605315954</v>
      </c>
      <c r="E24" s="13">
        <v>10</v>
      </c>
      <c r="F24" s="5" t="s">
        <v>383</v>
      </c>
      <c r="G24" s="5" t="s">
        <v>383</v>
      </c>
      <c r="H24" s="5" t="s">
        <v>383</v>
      </c>
      <c r="I24" s="13">
        <v>5</v>
      </c>
      <c r="J24" s="37">
        <v>0.5</v>
      </c>
      <c r="K24" s="37">
        <v>0.4</v>
      </c>
      <c r="L24" s="4">
        <f t="shared" si="3"/>
        <v>1.25</v>
      </c>
      <c r="M24" s="13">
        <v>5</v>
      </c>
      <c r="N24" s="37">
        <v>173516.7</v>
      </c>
      <c r="O24" s="37">
        <v>120453</v>
      </c>
      <c r="P24" s="4">
        <f t="shared" si="4"/>
        <v>0.69418678432681113</v>
      </c>
      <c r="Q24" s="13">
        <v>20</v>
      </c>
      <c r="R24" s="6">
        <v>1</v>
      </c>
      <c r="S24" s="13">
        <v>15</v>
      </c>
      <c r="T24" s="37">
        <v>777</v>
      </c>
      <c r="U24" s="37">
        <v>1036.4000000000001</v>
      </c>
      <c r="V24" s="4">
        <f t="shared" si="12"/>
        <v>1.3338481338481341</v>
      </c>
      <c r="W24" s="13">
        <v>15</v>
      </c>
      <c r="X24" s="37">
        <v>367</v>
      </c>
      <c r="Y24" s="37">
        <v>664.2</v>
      </c>
      <c r="Z24" s="4">
        <f t="shared" si="13"/>
        <v>1.8098092643051773</v>
      </c>
      <c r="AA24" s="13">
        <v>20</v>
      </c>
      <c r="AB24" s="5" t="s">
        <v>383</v>
      </c>
      <c r="AC24" s="5" t="s">
        <v>383</v>
      </c>
      <c r="AD24" s="5" t="s">
        <v>383</v>
      </c>
      <c r="AE24" s="13">
        <v>10</v>
      </c>
      <c r="AF24" s="5" t="s">
        <v>383</v>
      </c>
      <c r="AG24" s="5" t="s">
        <v>383</v>
      </c>
      <c r="AH24" s="5" t="s">
        <v>383</v>
      </c>
      <c r="AI24" s="13">
        <v>10</v>
      </c>
      <c r="AJ24" s="13">
        <v>28</v>
      </c>
      <c r="AK24" s="13">
        <v>13.2</v>
      </c>
      <c r="AL24" s="4">
        <f t="shared" si="14"/>
        <v>0.47142857142857142</v>
      </c>
      <c r="AM24" s="13">
        <v>15</v>
      </c>
      <c r="AN24" s="13">
        <v>4233</v>
      </c>
      <c r="AO24" s="13">
        <v>4710</v>
      </c>
      <c r="AP24" s="4">
        <f t="shared" si="15"/>
        <v>1.11268603827073</v>
      </c>
      <c r="AQ24" s="13">
        <v>20</v>
      </c>
      <c r="AR24" s="20">
        <f t="shared" si="17"/>
        <v>1.0867656076876742</v>
      </c>
      <c r="AS24" s="20">
        <f t="shared" si="16"/>
        <v>1.0867656076876742</v>
      </c>
      <c r="AT24" s="35">
        <v>31977</v>
      </c>
      <c r="AU24" s="21">
        <f t="shared" si="6"/>
        <v>8721</v>
      </c>
      <c r="AV24" s="21">
        <f t="shared" si="7"/>
        <v>9477.7000000000007</v>
      </c>
      <c r="AW24" s="83">
        <f t="shared" si="8"/>
        <v>756.70000000000073</v>
      </c>
      <c r="AX24" s="21">
        <v>3074.7</v>
      </c>
      <c r="AY24" s="21">
        <v>3418.8</v>
      </c>
      <c r="AZ24" s="81">
        <f t="shared" si="9"/>
        <v>2984.2000000000007</v>
      </c>
      <c r="BA24" s="113"/>
      <c r="BB24" s="68">
        <v>-6.6000000000003638</v>
      </c>
      <c r="BC24" s="106">
        <f t="shared" si="18"/>
        <v>2977.6000000000004</v>
      </c>
      <c r="BD24" s="37">
        <f t="shared" si="11"/>
        <v>2977.6000000000004</v>
      </c>
    </row>
    <row r="25" spans="1:56" s="2" customFormat="1" ht="15" customHeight="1" x14ac:dyDescent="0.25">
      <c r="A25" s="15" t="s">
        <v>29</v>
      </c>
      <c r="B25" s="37">
        <v>7713</v>
      </c>
      <c r="C25" s="37">
        <v>7681.9</v>
      </c>
      <c r="D25" s="4">
        <f t="shared" si="2"/>
        <v>0.99596784649293391</v>
      </c>
      <c r="E25" s="13">
        <v>10</v>
      </c>
      <c r="F25" s="5" t="s">
        <v>383</v>
      </c>
      <c r="G25" s="5" t="s">
        <v>383</v>
      </c>
      <c r="H25" s="5" t="s">
        <v>383</v>
      </c>
      <c r="I25" s="13">
        <v>5</v>
      </c>
      <c r="J25" s="37">
        <v>2.1</v>
      </c>
      <c r="K25" s="37">
        <v>1.8</v>
      </c>
      <c r="L25" s="4">
        <f t="shared" si="3"/>
        <v>1.1666666666666667</v>
      </c>
      <c r="M25" s="13">
        <v>10</v>
      </c>
      <c r="N25" s="37">
        <v>6767.7</v>
      </c>
      <c r="O25" s="37">
        <v>6490.4</v>
      </c>
      <c r="P25" s="4">
        <f t="shared" si="4"/>
        <v>0.95902596155266928</v>
      </c>
      <c r="Q25" s="13">
        <v>20</v>
      </c>
      <c r="R25" s="6">
        <v>1</v>
      </c>
      <c r="S25" s="13">
        <v>15</v>
      </c>
      <c r="T25" s="37">
        <v>568</v>
      </c>
      <c r="U25" s="37">
        <v>242.4</v>
      </c>
      <c r="V25" s="4">
        <f t="shared" si="12"/>
        <v>0.42676056338028168</v>
      </c>
      <c r="W25" s="13">
        <v>15</v>
      </c>
      <c r="X25" s="37">
        <v>28</v>
      </c>
      <c r="Y25" s="37">
        <v>29</v>
      </c>
      <c r="Z25" s="4">
        <f t="shared" si="13"/>
        <v>1.0357142857142858</v>
      </c>
      <c r="AA25" s="13">
        <v>10</v>
      </c>
      <c r="AB25" s="5" t="s">
        <v>383</v>
      </c>
      <c r="AC25" s="5" t="s">
        <v>383</v>
      </c>
      <c r="AD25" s="5" t="s">
        <v>383</v>
      </c>
      <c r="AE25" s="13">
        <v>5</v>
      </c>
      <c r="AF25" s="5" t="s">
        <v>383</v>
      </c>
      <c r="AG25" s="5" t="s">
        <v>383</v>
      </c>
      <c r="AH25" s="5" t="s">
        <v>383</v>
      </c>
      <c r="AI25" s="13">
        <v>5</v>
      </c>
      <c r="AJ25" s="13">
        <v>31</v>
      </c>
      <c r="AK25" s="13">
        <v>41</v>
      </c>
      <c r="AL25" s="4">
        <f t="shared" si="14"/>
        <v>1.3225806451612903</v>
      </c>
      <c r="AM25" s="13">
        <v>15</v>
      </c>
      <c r="AN25" s="13">
        <v>1555</v>
      </c>
      <c r="AO25" s="13">
        <v>1506</v>
      </c>
      <c r="AP25" s="4">
        <f t="shared" si="15"/>
        <v>0.96848874598070744</v>
      </c>
      <c r="AQ25" s="13">
        <v>20</v>
      </c>
      <c r="AR25" s="20">
        <f t="shared" si="17"/>
        <v>0.97194695884808668</v>
      </c>
      <c r="AS25" s="20">
        <f t="shared" si="16"/>
        <v>0.97194695884808668</v>
      </c>
      <c r="AT25" s="35">
        <v>14317</v>
      </c>
      <c r="AU25" s="21">
        <f t="shared" si="6"/>
        <v>3904.6363636363635</v>
      </c>
      <c r="AV25" s="21">
        <f t="shared" si="7"/>
        <v>3795.1</v>
      </c>
      <c r="AW25" s="83">
        <f t="shared" si="8"/>
        <v>-109.5363636363636</v>
      </c>
      <c r="AX25" s="21">
        <v>897.7</v>
      </c>
      <c r="AY25" s="21">
        <v>988.40000000000009</v>
      </c>
      <c r="AZ25" s="81">
        <f t="shared" si="9"/>
        <v>1908.9999999999995</v>
      </c>
      <c r="BA25" s="113"/>
      <c r="BB25" s="68">
        <v>2.1000000000000227</v>
      </c>
      <c r="BC25" s="106">
        <f t="shared" si="18"/>
        <v>1911.0999999999995</v>
      </c>
      <c r="BD25" s="37">
        <f t="shared" si="11"/>
        <v>1911.0999999999995</v>
      </c>
    </row>
    <row r="26" spans="1:56" s="2" customFormat="1" ht="15" customHeight="1" x14ac:dyDescent="0.25">
      <c r="A26" s="15" t="s">
        <v>30</v>
      </c>
      <c r="B26" s="37">
        <v>16621</v>
      </c>
      <c r="C26" s="37">
        <v>20867.8</v>
      </c>
      <c r="D26" s="4">
        <f t="shared" si="2"/>
        <v>1.2555080921725528</v>
      </c>
      <c r="E26" s="13">
        <v>10</v>
      </c>
      <c r="F26" s="5" t="s">
        <v>383</v>
      </c>
      <c r="G26" s="5" t="s">
        <v>383</v>
      </c>
      <c r="H26" s="5" t="s">
        <v>383</v>
      </c>
      <c r="I26" s="13">
        <v>5</v>
      </c>
      <c r="J26" s="37">
        <v>3.9</v>
      </c>
      <c r="K26" s="37">
        <v>3.6</v>
      </c>
      <c r="L26" s="4">
        <f t="shared" si="3"/>
        <v>1.0833333333333333</v>
      </c>
      <c r="M26" s="13">
        <v>15</v>
      </c>
      <c r="N26" s="37">
        <v>14781.4</v>
      </c>
      <c r="O26" s="37">
        <v>13215.4</v>
      </c>
      <c r="P26" s="4">
        <f t="shared" si="4"/>
        <v>0.89405604340590206</v>
      </c>
      <c r="Q26" s="13">
        <v>20</v>
      </c>
      <c r="R26" s="6">
        <v>1</v>
      </c>
      <c r="S26" s="13">
        <v>15</v>
      </c>
      <c r="T26" s="37">
        <v>3959</v>
      </c>
      <c r="U26" s="37">
        <v>4078.6</v>
      </c>
      <c r="V26" s="4">
        <f t="shared" si="12"/>
        <v>1.0302096489012376</v>
      </c>
      <c r="W26" s="13">
        <v>20</v>
      </c>
      <c r="X26" s="37">
        <v>165</v>
      </c>
      <c r="Y26" s="37">
        <v>171.4</v>
      </c>
      <c r="Z26" s="4">
        <f t="shared" si="13"/>
        <v>1.0387878787878788</v>
      </c>
      <c r="AA26" s="13">
        <v>10</v>
      </c>
      <c r="AB26" s="5" t="s">
        <v>383</v>
      </c>
      <c r="AC26" s="5" t="s">
        <v>383</v>
      </c>
      <c r="AD26" s="5" t="s">
        <v>383</v>
      </c>
      <c r="AE26" s="13">
        <v>5</v>
      </c>
      <c r="AF26" s="5" t="s">
        <v>383</v>
      </c>
      <c r="AG26" s="5" t="s">
        <v>383</v>
      </c>
      <c r="AH26" s="5" t="s">
        <v>383</v>
      </c>
      <c r="AI26" s="13">
        <v>5</v>
      </c>
      <c r="AJ26" s="13">
        <v>44</v>
      </c>
      <c r="AK26" s="13">
        <v>25.7</v>
      </c>
      <c r="AL26" s="4">
        <f t="shared" si="14"/>
        <v>0.58409090909090911</v>
      </c>
      <c r="AM26" s="13">
        <v>15</v>
      </c>
      <c r="AN26" s="13">
        <v>4973</v>
      </c>
      <c r="AO26" s="13">
        <v>5081</v>
      </c>
      <c r="AP26" s="4">
        <f t="shared" si="15"/>
        <v>1.0217172732756887</v>
      </c>
      <c r="AQ26" s="13">
        <v>20</v>
      </c>
      <c r="AR26" s="20">
        <f t="shared" si="17"/>
        <v>0.97499186126099624</v>
      </c>
      <c r="AS26" s="20">
        <f t="shared" si="16"/>
        <v>0.97499186126099624</v>
      </c>
      <c r="AT26" s="35">
        <v>44535</v>
      </c>
      <c r="AU26" s="21">
        <f t="shared" si="6"/>
        <v>12145.90909090909</v>
      </c>
      <c r="AV26" s="21">
        <f t="shared" si="7"/>
        <v>11842.2</v>
      </c>
      <c r="AW26" s="83">
        <f t="shared" si="8"/>
        <v>-303.70909090908935</v>
      </c>
      <c r="AX26" s="21">
        <v>2705.5</v>
      </c>
      <c r="AY26" s="21">
        <v>2643</v>
      </c>
      <c r="AZ26" s="81">
        <f t="shared" si="9"/>
        <v>6493.7000000000007</v>
      </c>
      <c r="BA26" s="113"/>
      <c r="BB26" s="68">
        <v>-2.5</v>
      </c>
      <c r="BC26" s="106">
        <f t="shared" si="18"/>
        <v>6491.2000000000007</v>
      </c>
      <c r="BD26" s="37">
        <f t="shared" si="11"/>
        <v>6491.2000000000007</v>
      </c>
    </row>
    <row r="27" spans="1:56" s="2" customFormat="1" ht="15" customHeight="1" x14ac:dyDescent="0.25">
      <c r="A27" s="15" t="s">
        <v>31</v>
      </c>
      <c r="B27" s="37">
        <v>9289.1</v>
      </c>
      <c r="C27" s="37">
        <v>10401.4</v>
      </c>
      <c r="D27" s="4">
        <f t="shared" si="2"/>
        <v>1.119742493890689</v>
      </c>
      <c r="E27" s="13">
        <v>10</v>
      </c>
      <c r="F27" s="5" t="s">
        <v>383</v>
      </c>
      <c r="G27" s="5" t="s">
        <v>383</v>
      </c>
      <c r="H27" s="5" t="s">
        <v>383</v>
      </c>
      <c r="I27" s="13">
        <v>5</v>
      </c>
      <c r="J27" s="37">
        <v>2.7</v>
      </c>
      <c r="K27" s="37">
        <v>2.7</v>
      </c>
      <c r="L27" s="4">
        <f t="shared" si="3"/>
        <v>1</v>
      </c>
      <c r="M27" s="13">
        <v>15</v>
      </c>
      <c r="N27" s="37">
        <v>6813.9</v>
      </c>
      <c r="O27" s="37">
        <v>8388.1</v>
      </c>
      <c r="P27" s="4">
        <f t="shared" si="4"/>
        <v>1.2310277520949824</v>
      </c>
      <c r="Q27" s="13">
        <v>20</v>
      </c>
      <c r="R27" s="6">
        <v>1</v>
      </c>
      <c r="S27" s="13">
        <v>15</v>
      </c>
      <c r="T27" s="37">
        <v>217</v>
      </c>
      <c r="U27" s="37">
        <v>237.1</v>
      </c>
      <c r="V27" s="4">
        <f t="shared" si="12"/>
        <v>1.092626728110599</v>
      </c>
      <c r="W27" s="13">
        <v>20</v>
      </c>
      <c r="X27" s="37">
        <v>13</v>
      </c>
      <c r="Y27" s="37">
        <v>16.7</v>
      </c>
      <c r="Z27" s="4">
        <f t="shared" si="13"/>
        <v>1.2846153846153845</v>
      </c>
      <c r="AA27" s="13">
        <v>20</v>
      </c>
      <c r="AB27" s="5" t="s">
        <v>383</v>
      </c>
      <c r="AC27" s="5" t="s">
        <v>383</v>
      </c>
      <c r="AD27" s="5" t="s">
        <v>383</v>
      </c>
      <c r="AE27" s="13">
        <v>10</v>
      </c>
      <c r="AF27" s="5" t="s">
        <v>383</v>
      </c>
      <c r="AG27" s="5" t="s">
        <v>383</v>
      </c>
      <c r="AH27" s="5" t="s">
        <v>383</v>
      </c>
      <c r="AI27" s="13">
        <v>5</v>
      </c>
      <c r="AJ27" s="13">
        <v>35</v>
      </c>
      <c r="AK27" s="13">
        <v>27.5</v>
      </c>
      <c r="AL27" s="4">
        <f t="shared" si="14"/>
        <v>0.7857142857142857</v>
      </c>
      <c r="AM27" s="13">
        <v>15</v>
      </c>
      <c r="AN27" s="13">
        <v>1218</v>
      </c>
      <c r="AO27" s="13">
        <v>1315</v>
      </c>
      <c r="AP27" s="4">
        <f t="shared" si="15"/>
        <v>1.0796387520525452</v>
      </c>
      <c r="AQ27" s="13">
        <v>20</v>
      </c>
      <c r="AR27" s="20">
        <f t="shared" si="17"/>
        <v>1.0869726782377143</v>
      </c>
      <c r="AS27" s="20">
        <f t="shared" si="16"/>
        <v>1.0869726782377143</v>
      </c>
      <c r="AT27" s="35">
        <v>13473</v>
      </c>
      <c r="AU27" s="21">
        <f t="shared" si="6"/>
        <v>3674.454545454545</v>
      </c>
      <c r="AV27" s="21">
        <f t="shared" si="7"/>
        <v>3994</v>
      </c>
      <c r="AW27" s="83">
        <f t="shared" si="8"/>
        <v>319.54545454545496</v>
      </c>
      <c r="AX27" s="21">
        <v>978.5</v>
      </c>
      <c r="AY27" s="21">
        <v>1114.7</v>
      </c>
      <c r="AZ27" s="81">
        <f t="shared" si="9"/>
        <v>1900.8</v>
      </c>
      <c r="BA27" s="113"/>
      <c r="BB27" s="68">
        <v>-1.5999999999999091</v>
      </c>
      <c r="BC27" s="106">
        <f>AZ27+BB27</f>
        <v>1899.2</v>
      </c>
      <c r="BD27" s="37">
        <f t="shared" si="11"/>
        <v>1899.2</v>
      </c>
    </row>
    <row r="28" spans="1:56" s="2" customFormat="1" ht="15" customHeight="1" x14ac:dyDescent="0.25">
      <c r="A28" s="15" t="s">
        <v>32</v>
      </c>
      <c r="B28" s="37">
        <v>2198329</v>
      </c>
      <c r="C28" s="37">
        <v>2565350</v>
      </c>
      <c r="D28" s="4">
        <f t="shared" si="2"/>
        <v>1.166954536832294</v>
      </c>
      <c r="E28" s="13">
        <v>10</v>
      </c>
      <c r="F28" s="5" t="s">
        <v>383</v>
      </c>
      <c r="G28" s="5" t="s">
        <v>383</v>
      </c>
      <c r="H28" s="5" t="s">
        <v>383</v>
      </c>
      <c r="I28" s="13">
        <v>5</v>
      </c>
      <c r="J28" s="66">
        <v>1.5</v>
      </c>
      <c r="K28" s="37">
        <v>1.2</v>
      </c>
      <c r="L28" s="4">
        <f t="shared" si="3"/>
        <v>1.25</v>
      </c>
      <c r="M28" s="13">
        <v>10</v>
      </c>
      <c r="N28" s="66">
        <v>48920.7</v>
      </c>
      <c r="O28" s="37">
        <v>39652.5</v>
      </c>
      <c r="P28" s="4">
        <f t="shared" si="4"/>
        <v>0.81054645579478635</v>
      </c>
      <c r="Q28" s="13">
        <v>20</v>
      </c>
      <c r="R28" s="6">
        <v>1</v>
      </c>
      <c r="S28" s="13">
        <v>15</v>
      </c>
      <c r="T28" s="37">
        <v>1733</v>
      </c>
      <c r="U28" s="37">
        <v>1736.5</v>
      </c>
      <c r="V28" s="4">
        <f t="shared" si="12"/>
        <v>1.0020196191575304</v>
      </c>
      <c r="W28" s="13">
        <v>20</v>
      </c>
      <c r="X28" s="37">
        <v>2401</v>
      </c>
      <c r="Y28" s="37">
        <v>1004.3</v>
      </c>
      <c r="Z28" s="4">
        <f t="shared" si="13"/>
        <v>0.41828404831320282</v>
      </c>
      <c r="AA28" s="13">
        <v>15</v>
      </c>
      <c r="AB28" s="5" t="s">
        <v>383</v>
      </c>
      <c r="AC28" s="5" t="s">
        <v>383</v>
      </c>
      <c r="AD28" s="5" t="s">
        <v>383</v>
      </c>
      <c r="AE28" s="13">
        <v>5</v>
      </c>
      <c r="AF28" s="5" t="s">
        <v>383</v>
      </c>
      <c r="AG28" s="5" t="s">
        <v>383</v>
      </c>
      <c r="AH28" s="5" t="s">
        <v>383</v>
      </c>
      <c r="AI28" s="13">
        <v>5</v>
      </c>
      <c r="AJ28" s="13">
        <v>36</v>
      </c>
      <c r="AK28" s="13">
        <v>30.6</v>
      </c>
      <c r="AL28" s="4">
        <f t="shared" si="14"/>
        <v>0.85000000000000009</v>
      </c>
      <c r="AM28" s="13">
        <v>15</v>
      </c>
      <c r="AN28" s="13">
        <v>3667</v>
      </c>
      <c r="AO28" s="13">
        <v>3675</v>
      </c>
      <c r="AP28" s="4">
        <f t="shared" si="15"/>
        <v>1.0021816198527407</v>
      </c>
      <c r="AQ28" s="13">
        <v>20</v>
      </c>
      <c r="AR28" s="20">
        <f t="shared" si="17"/>
        <v>0.9159100799129769</v>
      </c>
      <c r="AS28" s="20">
        <f t="shared" si="16"/>
        <v>0.9159100799129769</v>
      </c>
      <c r="AT28" s="35">
        <v>17595</v>
      </c>
      <c r="AU28" s="21">
        <f t="shared" si="6"/>
        <v>4798.636363636364</v>
      </c>
      <c r="AV28" s="21">
        <f t="shared" si="7"/>
        <v>4395.1000000000004</v>
      </c>
      <c r="AW28" s="83">
        <f t="shared" si="8"/>
        <v>-403.5363636363636</v>
      </c>
      <c r="AX28" s="21">
        <v>1582.7</v>
      </c>
      <c r="AY28" s="21">
        <v>1667.2</v>
      </c>
      <c r="AZ28" s="81">
        <f t="shared" si="9"/>
        <v>1145.2000000000005</v>
      </c>
      <c r="BA28" s="113"/>
      <c r="BB28" s="68">
        <v>-5.3999999999998636</v>
      </c>
      <c r="BC28" s="106">
        <f t="shared" ref="BC28:BC44" si="19">AZ28+BB28</f>
        <v>1139.8000000000006</v>
      </c>
      <c r="BD28" s="37">
        <f t="shared" si="11"/>
        <v>1139.8000000000006</v>
      </c>
    </row>
    <row r="29" spans="1:56" s="2" customFormat="1" ht="15" customHeight="1" x14ac:dyDescent="0.25">
      <c r="A29" s="15" t="s">
        <v>33</v>
      </c>
      <c r="B29" s="66">
        <v>252852</v>
      </c>
      <c r="C29" s="37">
        <v>274197</v>
      </c>
      <c r="D29" s="4">
        <f t="shared" si="2"/>
        <v>1.0844169711926344</v>
      </c>
      <c r="E29" s="13">
        <v>10</v>
      </c>
      <c r="F29" s="5" t="s">
        <v>383</v>
      </c>
      <c r="G29" s="5" t="s">
        <v>383</v>
      </c>
      <c r="H29" s="5" t="s">
        <v>383</v>
      </c>
      <c r="I29" s="13">
        <v>5</v>
      </c>
      <c r="J29" s="66">
        <v>1.4</v>
      </c>
      <c r="K29" s="37">
        <v>1.1000000000000001</v>
      </c>
      <c r="L29" s="4">
        <f t="shared" si="3"/>
        <v>1.2727272727272725</v>
      </c>
      <c r="M29" s="13">
        <v>5</v>
      </c>
      <c r="N29" s="66">
        <v>53409.9</v>
      </c>
      <c r="O29" s="37">
        <v>45275.4</v>
      </c>
      <c r="P29" s="4">
        <f t="shared" si="4"/>
        <v>0.84769677531693566</v>
      </c>
      <c r="Q29" s="13">
        <v>20</v>
      </c>
      <c r="R29" s="6">
        <v>1</v>
      </c>
      <c r="S29" s="13">
        <v>15</v>
      </c>
      <c r="T29" s="37">
        <v>1165</v>
      </c>
      <c r="U29" s="37">
        <v>1119.9000000000001</v>
      </c>
      <c r="V29" s="4">
        <f t="shared" si="12"/>
        <v>0.96128755364806873</v>
      </c>
      <c r="W29" s="13">
        <v>15</v>
      </c>
      <c r="X29" s="37">
        <v>2389</v>
      </c>
      <c r="Y29" s="37">
        <v>34.5</v>
      </c>
      <c r="Z29" s="4">
        <f t="shared" si="13"/>
        <v>1.444118878191712E-2</v>
      </c>
      <c r="AA29" s="13">
        <v>25</v>
      </c>
      <c r="AB29" s="5" t="s">
        <v>383</v>
      </c>
      <c r="AC29" s="5" t="s">
        <v>383</v>
      </c>
      <c r="AD29" s="5" t="s">
        <v>383</v>
      </c>
      <c r="AE29" s="13">
        <v>5</v>
      </c>
      <c r="AF29" s="5" t="s">
        <v>383</v>
      </c>
      <c r="AG29" s="5" t="s">
        <v>383</v>
      </c>
      <c r="AH29" s="5" t="s">
        <v>383</v>
      </c>
      <c r="AI29" s="13">
        <v>5</v>
      </c>
      <c r="AJ29" s="13">
        <v>25</v>
      </c>
      <c r="AK29" s="13">
        <v>20.2</v>
      </c>
      <c r="AL29" s="4">
        <f t="shared" si="14"/>
        <v>0.80799999999999994</v>
      </c>
      <c r="AM29" s="13">
        <v>15</v>
      </c>
      <c r="AN29" s="13">
        <v>4230</v>
      </c>
      <c r="AO29" s="13">
        <v>3481</v>
      </c>
      <c r="AP29" s="4">
        <f t="shared" si="15"/>
        <v>0.82293144208037827</v>
      </c>
      <c r="AQ29" s="13">
        <v>20</v>
      </c>
      <c r="AR29" s="20">
        <f t="shared" si="17"/>
        <v>0.74016570758222355</v>
      </c>
      <c r="AS29" s="20">
        <f t="shared" si="16"/>
        <v>0.74016570758222355</v>
      </c>
      <c r="AT29" s="35">
        <v>25025</v>
      </c>
      <c r="AU29" s="21">
        <f t="shared" si="6"/>
        <v>6825</v>
      </c>
      <c r="AV29" s="21">
        <f t="shared" si="7"/>
        <v>5051.6000000000004</v>
      </c>
      <c r="AW29" s="83">
        <f t="shared" si="8"/>
        <v>-1773.3999999999996</v>
      </c>
      <c r="AX29" s="21">
        <v>1977.3</v>
      </c>
      <c r="AY29" s="21">
        <v>2329.7999999999997</v>
      </c>
      <c r="AZ29" s="81">
        <f t="shared" si="9"/>
        <v>744.50000000000045</v>
      </c>
      <c r="BA29" s="113"/>
      <c r="BB29" s="68">
        <v>20.800000000000182</v>
      </c>
      <c r="BC29" s="106">
        <f t="shared" si="19"/>
        <v>765.30000000000064</v>
      </c>
      <c r="BD29" s="37">
        <f t="shared" si="11"/>
        <v>765.30000000000064</v>
      </c>
    </row>
    <row r="30" spans="1:56" s="2" customFormat="1" ht="15" customHeight="1" x14ac:dyDescent="0.25">
      <c r="A30" s="15" t="s">
        <v>34</v>
      </c>
      <c r="B30" s="66">
        <v>39450.300000000003</v>
      </c>
      <c r="C30" s="37">
        <v>50738</v>
      </c>
      <c r="D30" s="4">
        <f t="shared" si="2"/>
        <v>1.2861245668600745</v>
      </c>
      <c r="E30" s="13">
        <v>10</v>
      </c>
      <c r="F30" s="5" t="s">
        <v>383</v>
      </c>
      <c r="G30" s="5" t="s">
        <v>383</v>
      </c>
      <c r="H30" s="5" t="s">
        <v>383</v>
      </c>
      <c r="I30" s="13">
        <v>5</v>
      </c>
      <c r="J30" s="66">
        <v>2.9</v>
      </c>
      <c r="K30" s="37">
        <v>2.7</v>
      </c>
      <c r="L30" s="4">
        <f t="shared" si="3"/>
        <v>1.074074074074074</v>
      </c>
      <c r="M30" s="13">
        <v>10</v>
      </c>
      <c r="N30" s="66">
        <v>14340.2</v>
      </c>
      <c r="O30" s="37">
        <v>9839.6</v>
      </c>
      <c r="P30" s="4">
        <f t="shared" si="4"/>
        <v>0.68615500481164837</v>
      </c>
      <c r="Q30" s="13">
        <v>20</v>
      </c>
      <c r="R30" s="6">
        <v>1</v>
      </c>
      <c r="S30" s="13">
        <v>15</v>
      </c>
      <c r="T30" s="37">
        <v>838</v>
      </c>
      <c r="U30" s="37">
        <v>664.3</v>
      </c>
      <c r="V30" s="4">
        <f t="shared" si="12"/>
        <v>0.79272076372315026</v>
      </c>
      <c r="W30" s="13">
        <v>15</v>
      </c>
      <c r="X30" s="37">
        <v>38</v>
      </c>
      <c r="Y30" s="37">
        <v>31.3</v>
      </c>
      <c r="Z30" s="4">
        <f t="shared" si="13"/>
        <v>0.8236842105263158</v>
      </c>
      <c r="AA30" s="13">
        <v>25</v>
      </c>
      <c r="AB30" s="5" t="s">
        <v>383</v>
      </c>
      <c r="AC30" s="5" t="s">
        <v>383</v>
      </c>
      <c r="AD30" s="5" t="s">
        <v>383</v>
      </c>
      <c r="AE30" s="13">
        <v>10</v>
      </c>
      <c r="AF30" s="5" t="s">
        <v>383</v>
      </c>
      <c r="AG30" s="5" t="s">
        <v>383</v>
      </c>
      <c r="AH30" s="5" t="s">
        <v>383</v>
      </c>
      <c r="AI30" s="13">
        <v>5</v>
      </c>
      <c r="AJ30" s="13">
        <v>22</v>
      </c>
      <c r="AK30" s="13">
        <v>31.4</v>
      </c>
      <c r="AL30" s="4">
        <f t="shared" si="14"/>
        <v>1.4272727272727272</v>
      </c>
      <c r="AM30" s="13">
        <v>15</v>
      </c>
      <c r="AN30" s="13">
        <v>2271</v>
      </c>
      <c r="AO30" s="13">
        <v>2080</v>
      </c>
      <c r="AP30" s="4">
        <f t="shared" si="15"/>
        <v>0.91589608102157638</v>
      </c>
      <c r="AQ30" s="13">
        <v>20</v>
      </c>
      <c r="AR30" s="20">
        <f t="shared" si="17"/>
        <v>0.95796165964693869</v>
      </c>
      <c r="AS30" s="20">
        <f t="shared" si="16"/>
        <v>0.95796165964693869</v>
      </c>
      <c r="AT30" s="35">
        <v>21371</v>
      </c>
      <c r="AU30" s="21">
        <f t="shared" si="6"/>
        <v>5828.454545454545</v>
      </c>
      <c r="AV30" s="21">
        <f t="shared" si="7"/>
        <v>5583.4</v>
      </c>
      <c r="AW30" s="83">
        <f t="shared" si="8"/>
        <v>-245.0545454545454</v>
      </c>
      <c r="AX30" s="21">
        <v>1191.5999999999999</v>
      </c>
      <c r="AY30" s="21">
        <v>1069.7999999999997</v>
      </c>
      <c r="AZ30" s="81">
        <f t="shared" si="9"/>
        <v>3321.9999999999995</v>
      </c>
      <c r="BA30" s="113"/>
      <c r="BB30" s="68">
        <v>8</v>
      </c>
      <c r="BC30" s="106">
        <f t="shared" si="19"/>
        <v>3329.9999999999995</v>
      </c>
      <c r="BD30" s="37">
        <f t="shared" si="11"/>
        <v>3329.9999999999995</v>
      </c>
    </row>
    <row r="31" spans="1:56" s="2" customFormat="1" ht="15" customHeight="1" x14ac:dyDescent="0.25">
      <c r="A31" s="15" t="s">
        <v>35</v>
      </c>
      <c r="B31" s="66">
        <v>152183</v>
      </c>
      <c r="C31" s="37">
        <v>164461.79999999999</v>
      </c>
      <c r="D31" s="4">
        <f t="shared" si="2"/>
        <v>1.0806844391292063</v>
      </c>
      <c r="E31" s="13">
        <v>10</v>
      </c>
      <c r="F31" s="5" t="s">
        <v>383</v>
      </c>
      <c r="G31" s="5" t="s">
        <v>383</v>
      </c>
      <c r="H31" s="5" t="s">
        <v>383</v>
      </c>
      <c r="I31" s="13">
        <v>5</v>
      </c>
      <c r="J31" s="37">
        <v>2.2000000000000002</v>
      </c>
      <c r="K31" s="37">
        <v>1.9</v>
      </c>
      <c r="L31" s="4">
        <f t="shared" si="3"/>
        <v>1.1578947368421053</v>
      </c>
      <c r="M31" s="13">
        <v>10</v>
      </c>
      <c r="N31" s="66">
        <v>18214.900000000001</v>
      </c>
      <c r="O31" s="37">
        <v>19294.099999999999</v>
      </c>
      <c r="P31" s="4">
        <f t="shared" si="4"/>
        <v>1.0592481979039137</v>
      </c>
      <c r="Q31" s="13">
        <v>20</v>
      </c>
      <c r="R31" s="6">
        <v>1</v>
      </c>
      <c r="S31" s="13">
        <v>15</v>
      </c>
      <c r="T31" s="37">
        <v>4017</v>
      </c>
      <c r="U31" s="37">
        <v>4406.6000000000004</v>
      </c>
      <c r="V31" s="4">
        <f t="shared" si="12"/>
        <v>1.0969878018421708</v>
      </c>
      <c r="W31" s="13">
        <v>15</v>
      </c>
      <c r="X31" s="37">
        <v>217</v>
      </c>
      <c r="Y31" s="37">
        <v>267</v>
      </c>
      <c r="Z31" s="4">
        <f t="shared" si="13"/>
        <v>1.2304147465437787</v>
      </c>
      <c r="AA31" s="13">
        <v>15</v>
      </c>
      <c r="AB31" s="5" t="s">
        <v>383</v>
      </c>
      <c r="AC31" s="5" t="s">
        <v>383</v>
      </c>
      <c r="AD31" s="5" t="s">
        <v>383</v>
      </c>
      <c r="AE31" s="13">
        <v>5</v>
      </c>
      <c r="AF31" s="5" t="s">
        <v>383</v>
      </c>
      <c r="AG31" s="5" t="s">
        <v>383</v>
      </c>
      <c r="AH31" s="5" t="s">
        <v>383</v>
      </c>
      <c r="AI31" s="13">
        <v>5</v>
      </c>
      <c r="AJ31" s="13">
        <v>41</v>
      </c>
      <c r="AK31" s="13">
        <v>44</v>
      </c>
      <c r="AL31" s="4">
        <f t="shared" si="14"/>
        <v>1.0731707317073171</v>
      </c>
      <c r="AM31" s="13">
        <v>15</v>
      </c>
      <c r="AN31" s="13">
        <v>6332</v>
      </c>
      <c r="AO31" s="13">
        <v>6371</v>
      </c>
      <c r="AP31" s="4">
        <f t="shared" si="15"/>
        <v>1.0061591914087176</v>
      </c>
      <c r="AQ31" s="13">
        <v>20</v>
      </c>
      <c r="AR31" s="20">
        <f t="shared" si="17"/>
        <v>1.0808544895613728</v>
      </c>
      <c r="AS31" s="20">
        <f t="shared" si="16"/>
        <v>1.0808544895613728</v>
      </c>
      <c r="AT31" s="35">
        <v>42854</v>
      </c>
      <c r="AU31" s="21">
        <f t="shared" si="6"/>
        <v>11687.454545454546</v>
      </c>
      <c r="AV31" s="21">
        <f t="shared" si="7"/>
        <v>12632.4</v>
      </c>
      <c r="AW31" s="83">
        <f t="shared" si="8"/>
        <v>944.94545454545369</v>
      </c>
      <c r="AX31" s="21">
        <v>4822.8</v>
      </c>
      <c r="AY31" s="21">
        <v>4420.7</v>
      </c>
      <c r="AZ31" s="81">
        <f t="shared" si="9"/>
        <v>3388.8999999999996</v>
      </c>
      <c r="BA31" s="113"/>
      <c r="BB31" s="68">
        <v>-37.799999999999272</v>
      </c>
      <c r="BC31" s="106">
        <f t="shared" si="19"/>
        <v>3351.1000000000004</v>
      </c>
      <c r="BD31" s="37">
        <f t="shared" si="11"/>
        <v>3351.1000000000004</v>
      </c>
    </row>
    <row r="32" spans="1:56" s="2" customFormat="1" ht="15" customHeight="1" x14ac:dyDescent="0.25">
      <c r="A32" s="15" t="s">
        <v>36</v>
      </c>
      <c r="B32" s="66">
        <v>33010.300000000003</v>
      </c>
      <c r="C32" s="37">
        <v>34770.5</v>
      </c>
      <c r="D32" s="4">
        <f t="shared" si="2"/>
        <v>1.0533227507777874</v>
      </c>
      <c r="E32" s="13">
        <v>10</v>
      </c>
      <c r="F32" s="5" t="s">
        <v>383</v>
      </c>
      <c r="G32" s="5" t="s">
        <v>383</v>
      </c>
      <c r="H32" s="5" t="s">
        <v>383</v>
      </c>
      <c r="I32" s="13">
        <v>5</v>
      </c>
      <c r="J32" s="37">
        <v>2.8</v>
      </c>
      <c r="K32" s="37">
        <v>2.4</v>
      </c>
      <c r="L32" s="4">
        <f t="shared" si="3"/>
        <v>1.1666666666666667</v>
      </c>
      <c r="M32" s="13">
        <v>15</v>
      </c>
      <c r="N32" s="66">
        <v>14877.6</v>
      </c>
      <c r="O32" s="37">
        <v>18144.3</v>
      </c>
      <c r="P32" s="4">
        <f t="shared" si="4"/>
        <v>1.219571705113728</v>
      </c>
      <c r="Q32" s="13">
        <v>20</v>
      </c>
      <c r="R32" s="6">
        <v>1</v>
      </c>
      <c r="S32" s="13">
        <v>15</v>
      </c>
      <c r="T32" s="37">
        <v>1306</v>
      </c>
      <c r="U32" s="37">
        <v>807.9</v>
      </c>
      <c r="V32" s="4">
        <f t="shared" si="12"/>
        <v>0.61860643185298625</v>
      </c>
      <c r="W32" s="13">
        <v>20</v>
      </c>
      <c r="X32" s="37">
        <v>450</v>
      </c>
      <c r="Y32" s="37">
        <v>130.19999999999999</v>
      </c>
      <c r="Z32" s="4">
        <f t="shared" si="13"/>
        <v>0.28933333333333333</v>
      </c>
      <c r="AA32" s="13">
        <v>10</v>
      </c>
      <c r="AB32" s="5" t="s">
        <v>383</v>
      </c>
      <c r="AC32" s="5" t="s">
        <v>383</v>
      </c>
      <c r="AD32" s="5" t="s">
        <v>383</v>
      </c>
      <c r="AE32" s="13">
        <v>5</v>
      </c>
      <c r="AF32" s="5" t="s">
        <v>383</v>
      </c>
      <c r="AG32" s="5" t="s">
        <v>383</v>
      </c>
      <c r="AH32" s="5" t="s">
        <v>383</v>
      </c>
      <c r="AI32" s="13">
        <v>5</v>
      </c>
      <c r="AJ32" s="13">
        <v>26</v>
      </c>
      <c r="AK32" s="13">
        <v>19.7</v>
      </c>
      <c r="AL32" s="4">
        <f t="shared" si="14"/>
        <v>0.75769230769230766</v>
      </c>
      <c r="AM32" s="13">
        <v>15</v>
      </c>
      <c r="AN32" s="13">
        <v>4467</v>
      </c>
      <c r="AO32" s="13">
        <v>3099</v>
      </c>
      <c r="AP32" s="4">
        <f t="shared" si="15"/>
        <v>0.69375419744795164</v>
      </c>
      <c r="AQ32" s="13">
        <v>20</v>
      </c>
      <c r="AR32" s="20">
        <f t="shared" si="17"/>
        <v>0.86344473715831294</v>
      </c>
      <c r="AS32" s="20">
        <f t="shared" si="16"/>
        <v>0.86344473715831294</v>
      </c>
      <c r="AT32" s="35">
        <v>37940</v>
      </c>
      <c r="AU32" s="21">
        <f t="shared" si="6"/>
        <v>10347.272727272728</v>
      </c>
      <c r="AV32" s="21">
        <f t="shared" si="7"/>
        <v>8934.2999999999993</v>
      </c>
      <c r="AW32" s="83">
        <f t="shared" si="8"/>
        <v>-1412.9727272727287</v>
      </c>
      <c r="AX32" s="21">
        <v>3351.3</v>
      </c>
      <c r="AY32" s="21">
        <v>2454.9</v>
      </c>
      <c r="AZ32" s="81">
        <f t="shared" si="9"/>
        <v>3128.099999999999</v>
      </c>
      <c r="BA32" s="113"/>
      <c r="BB32" s="68">
        <v>48.099999999999909</v>
      </c>
      <c r="BC32" s="106">
        <f t="shared" si="19"/>
        <v>3176.1999999999989</v>
      </c>
      <c r="BD32" s="37">
        <f t="shared" si="11"/>
        <v>3176.1999999999989</v>
      </c>
    </row>
    <row r="33" spans="1:220" s="2" customFormat="1" ht="15" customHeight="1" x14ac:dyDescent="0.25">
      <c r="A33" s="15" t="s">
        <v>1</v>
      </c>
      <c r="B33" s="66">
        <v>933546.6</v>
      </c>
      <c r="C33" s="37">
        <v>1096487.1000000001</v>
      </c>
      <c r="D33" s="4">
        <f t="shared" si="2"/>
        <v>1.1745392249299609</v>
      </c>
      <c r="E33" s="13">
        <v>10</v>
      </c>
      <c r="F33" s="5" t="s">
        <v>383</v>
      </c>
      <c r="G33" s="5" t="s">
        <v>383</v>
      </c>
      <c r="H33" s="5" t="s">
        <v>383</v>
      </c>
      <c r="I33" s="13">
        <v>5</v>
      </c>
      <c r="J33" s="37">
        <v>1.5</v>
      </c>
      <c r="K33" s="37">
        <v>1.1000000000000001</v>
      </c>
      <c r="L33" s="4">
        <f t="shared" si="3"/>
        <v>1.3636363636363635</v>
      </c>
      <c r="M33" s="13">
        <v>10</v>
      </c>
      <c r="N33" s="66">
        <v>77313</v>
      </c>
      <c r="O33" s="37">
        <v>66458.2</v>
      </c>
      <c r="P33" s="4">
        <f t="shared" si="4"/>
        <v>0.85959929119294298</v>
      </c>
      <c r="Q33" s="13">
        <v>20</v>
      </c>
      <c r="R33" s="6">
        <v>1</v>
      </c>
      <c r="S33" s="13">
        <v>15</v>
      </c>
      <c r="T33" s="37">
        <v>2090</v>
      </c>
      <c r="U33" s="37">
        <v>1336.6</v>
      </c>
      <c r="V33" s="4">
        <f t="shared" si="12"/>
        <v>0.63952153110047838</v>
      </c>
      <c r="W33" s="13">
        <v>15</v>
      </c>
      <c r="X33" s="37">
        <v>1357</v>
      </c>
      <c r="Y33" s="37">
        <v>1651.6</v>
      </c>
      <c r="Z33" s="4">
        <f t="shared" si="13"/>
        <v>1.2170965364775239</v>
      </c>
      <c r="AA33" s="13">
        <v>15</v>
      </c>
      <c r="AB33" s="5" t="s">
        <v>383</v>
      </c>
      <c r="AC33" s="5" t="s">
        <v>383</v>
      </c>
      <c r="AD33" s="5" t="s">
        <v>383</v>
      </c>
      <c r="AE33" s="13">
        <v>10</v>
      </c>
      <c r="AF33" s="5" t="s">
        <v>383</v>
      </c>
      <c r="AG33" s="5" t="s">
        <v>383</v>
      </c>
      <c r="AH33" s="5" t="s">
        <v>383</v>
      </c>
      <c r="AI33" s="13">
        <v>5</v>
      </c>
      <c r="AJ33" s="13">
        <v>30</v>
      </c>
      <c r="AK33" s="13">
        <v>24</v>
      </c>
      <c r="AL33" s="4">
        <f t="shared" si="14"/>
        <v>0.8</v>
      </c>
      <c r="AM33" s="13">
        <v>15</v>
      </c>
      <c r="AN33" s="13">
        <v>5221</v>
      </c>
      <c r="AO33" s="13">
        <v>5221</v>
      </c>
      <c r="AP33" s="4">
        <f t="shared" si="15"/>
        <v>1</v>
      </c>
      <c r="AQ33" s="13">
        <v>20</v>
      </c>
      <c r="AR33" s="20">
        <f t="shared" si="17"/>
        <v>0.97852510602660125</v>
      </c>
      <c r="AS33" s="20">
        <f t="shared" si="16"/>
        <v>0.97852510602660125</v>
      </c>
      <c r="AT33" s="35">
        <v>37997</v>
      </c>
      <c r="AU33" s="21">
        <f t="shared" si="6"/>
        <v>10362.818181818182</v>
      </c>
      <c r="AV33" s="21">
        <f t="shared" si="7"/>
        <v>10140.299999999999</v>
      </c>
      <c r="AW33" s="83">
        <f t="shared" si="8"/>
        <v>-222.51818181818271</v>
      </c>
      <c r="AX33" s="21">
        <v>2825.3</v>
      </c>
      <c r="AY33" s="21">
        <v>2650.8</v>
      </c>
      <c r="AZ33" s="81">
        <f t="shared" si="9"/>
        <v>4664.1999999999989</v>
      </c>
      <c r="BA33" s="113"/>
      <c r="BB33" s="68">
        <v>8.8999999999996362</v>
      </c>
      <c r="BC33" s="106">
        <f t="shared" si="19"/>
        <v>4673.0999999999985</v>
      </c>
      <c r="BD33" s="37">
        <f t="shared" si="11"/>
        <v>4673.0999999999985</v>
      </c>
    </row>
    <row r="34" spans="1:220" s="2" customFormat="1" ht="15" customHeight="1" x14ac:dyDescent="0.25">
      <c r="A34" s="15" t="s">
        <v>37</v>
      </c>
      <c r="B34" s="66">
        <v>1940600</v>
      </c>
      <c r="C34" s="37">
        <v>1994979</v>
      </c>
      <c r="D34" s="4">
        <f t="shared" si="2"/>
        <v>1.0280217458517984</v>
      </c>
      <c r="E34" s="13">
        <v>10</v>
      </c>
      <c r="F34" s="5" t="s">
        <v>383</v>
      </c>
      <c r="G34" s="5" t="s">
        <v>383</v>
      </c>
      <c r="H34" s="5" t="s">
        <v>383</v>
      </c>
      <c r="I34" s="13">
        <v>5</v>
      </c>
      <c r="J34" s="66">
        <v>1.8</v>
      </c>
      <c r="K34" s="37">
        <v>1.4</v>
      </c>
      <c r="L34" s="4">
        <f t="shared" si="3"/>
        <v>1.2857142857142858</v>
      </c>
      <c r="M34" s="13">
        <v>10</v>
      </c>
      <c r="N34" s="66">
        <v>51483.8</v>
      </c>
      <c r="O34" s="37">
        <v>42497.4</v>
      </c>
      <c r="P34" s="4">
        <f t="shared" si="4"/>
        <v>0.82545188972064998</v>
      </c>
      <c r="Q34" s="13">
        <v>20</v>
      </c>
      <c r="R34" s="6">
        <v>1</v>
      </c>
      <c r="S34" s="13">
        <v>15</v>
      </c>
      <c r="T34" s="37">
        <v>669</v>
      </c>
      <c r="U34" s="37">
        <v>453.6</v>
      </c>
      <c r="V34" s="4">
        <f t="shared" si="12"/>
        <v>0.67802690582959646</v>
      </c>
      <c r="W34" s="13">
        <v>10</v>
      </c>
      <c r="X34" s="37">
        <v>12</v>
      </c>
      <c r="Y34" s="37">
        <v>30.02</v>
      </c>
      <c r="Z34" s="4">
        <f t="shared" si="13"/>
        <v>2.5016666666666665</v>
      </c>
      <c r="AA34" s="13">
        <v>15</v>
      </c>
      <c r="AB34" s="5" t="s">
        <v>383</v>
      </c>
      <c r="AC34" s="5" t="s">
        <v>383</v>
      </c>
      <c r="AD34" s="5" t="s">
        <v>383</v>
      </c>
      <c r="AE34" s="13">
        <v>5</v>
      </c>
      <c r="AF34" s="5" t="s">
        <v>383</v>
      </c>
      <c r="AG34" s="5" t="s">
        <v>383</v>
      </c>
      <c r="AH34" s="5" t="s">
        <v>383</v>
      </c>
      <c r="AI34" s="13">
        <v>5</v>
      </c>
      <c r="AJ34" s="13">
        <v>38</v>
      </c>
      <c r="AK34" s="13">
        <v>31.5</v>
      </c>
      <c r="AL34" s="4">
        <f t="shared" si="14"/>
        <v>0.82894736842105265</v>
      </c>
      <c r="AM34" s="13">
        <v>15</v>
      </c>
      <c r="AN34" s="13">
        <v>2099</v>
      </c>
      <c r="AO34" s="13">
        <v>2188</v>
      </c>
      <c r="AP34" s="4">
        <f t="shared" si="15"/>
        <v>1.0424011434016198</v>
      </c>
      <c r="AQ34" s="13">
        <v>20</v>
      </c>
      <c r="AR34" s="20">
        <f t="shared" si="17"/>
        <v>1.1498600048931999</v>
      </c>
      <c r="AS34" s="20">
        <f t="shared" si="16"/>
        <v>1.1498600048931999</v>
      </c>
      <c r="AT34" s="35">
        <v>24209</v>
      </c>
      <c r="AU34" s="21">
        <f t="shared" si="6"/>
        <v>6602.454545454546</v>
      </c>
      <c r="AV34" s="21">
        <f t="shared" si="7"/>
        <v>7591.9</v>
      </c>
      <c r="AW34" s="83">
        <f t="shared" si="8"/>
        <v>989.44545454545369</v>
      </c>
      <c r="AX34" s="21">
        <v>2102.6999999999998</v>
      </c>
      <c r="AY34" s="21">
        <v>1980.8999999999999</v>
      </c>
      <c r="AZ34" s="81">
        <f t="shared" si="9"/>
        <v>3508.3</v>
      </c>
      <c r="BA34" s="113"/>
      <c r="BB34" s="68">
        <v>-12.299999999999955</v>
      </c>
      <c r="BC34" s="106">
        <f t="shared" si="19"/>
        <v>3496</v>
      </c>
      <c r="BD34" s="37">
        <f t="shared" si="11"/>
        <v>3496</v>
      </c>
    </row>
    <row r="35" spans="1:220" s="2" customFormat="1" ht="15" customHeight="1" x14ac:dyDescent="0.25">
      <c r="A35" s="15" t="s">
        <v>38</v>
      </c>
      <c r="B35" s="37">
        <v>263243.7</v>
      </c>
      <c r="C35" s="37">
        <v>400324.2</v>
      </c>
      <c r="D35" s="4">
        <f t="shared" si="2"/>
        <v>1.5207361087843698</v>
      </c>
      <c r="E35" s="13">
        <v>10</v>
      </c>
      <c r="F35" s="5" t="s">
        <v>383</v>
      </c>
      <c r="G35" s="5" t="s">
        <v>383</v>
      </c>
      <c r="H35" s="5" t="s">
        <v>383</v>
      </c>
      <c r="I35" s="13">
        <v>5</v>
      </c>
      <c r="J35" s="37">
        <v>3.4</v>
      </c>
      <c r="K35" s="37">
        <v>3.3</v>
      </c>
      <c r="L35" s="4">
        <f t="shared" si="3"/>
        <v>1.0303030303030303</v>
      </c>
      <c r="M35" s="13">
        <v>15</v>
      </c>
      <c r="N35" s="37">
        <v>18603.2</v>
      </c>
      <c r="O35" s="37">
        <v>18006.2</v>
      </c>
      <c r="P35" s="4">
        <f t="shared" si="4"/>
        <v>0.96790874688225681</v>
      </c>
      <c r="Q35" s="13">
        <v>20</v>
      </c>
      <c r="R35" s="6">
        <v>1</v>
      </c>
      <c r="S35" s="13">
        <v>15</v>
      </c>
      <c r="T35" s="37">
        <v>432</v>
      </c>
      <c r="U35" s="37">
        <v>212.2</v>
      </c>
      <c r="V35" s="4">
        <f t="shared" si="12"/>
        <v>0.4912037037037037</v>
      </c>
      <c r="W35" s="13">
        <v>15</v>
      </c>
      <c r="X35" s="37">
        <v>96</v>
      </c>
      <c r="Y35" s="37">
        <v>71</v>
      </c>
      <c r="Z35" s="4">
        <f t="shared" si="13"/>
        <v>0.73958333333333337</v>
      </c>
      <c r="AA35" s="13">
        <v>15</v>
      </c>
      <c r="AB35" s="5" t="s">
        <v>383</v>
      </c>
      <c r="AC35" s="5" t="s">
        <v>383</v>
      </c>
      <c r="AD35" s="5" t="s">
        <v>383</v>
      </c>
      <c r="AE35" s="13">
        <v>5</v>
      </c>
      <c r="AF35" s="5" t="s">
        <v>383</v>
      </c>
      <c r="AG35" s="5" t="s">
        <v>383</v>
      </c>
      <c r="AH35" s="5" t="s">
        <v>383</v>
      </c>
      <c r="AI35" s="13">
        <v>5</v>
      </c>
      <c r="AJ35" s="13">
        <v>22</v>
      </c>
      <c r="AK35" s="13">
        <v>42.2</v>
      </c>
      <c r="AL35" s="4">
        <f t="shared" si="14"/>
        <v>1.9181818181818182</v>
      </c>
      <c r="AM35" s="13">
        <v>15</v>
      </c>
      <c r="AN35" s="13">
        <v>1994</v>
      </c>
      <c r="AO35" s="13">
        <v>1834</v>
      </c>
      <c r="AP35" s="4">
        <f t="shared" si="15"/>
        <v>0.91975927783350053</v>
      </c>
      <c r="AQ35" s="13">
        <v>20</v>
      </c>
      <c r="AR35" s="20">
        <f t="shared" si="17"/>
        <v>1.045198398919897</v>
      </c>
      <c r="AS35" s="20">
        <f t="shared" si="16"/>
        <v>1.045198398919897</v>
      </c>
      <c r="AT35" s="35">
        <v>25004</v>
      </c>
      <c r="AU35" s="21">
        <f t="shared" si="6"/>
        <v>6819.272727272727</v>
      </c>
      <c r="AV35" s="21">
        <f t="shared" si="7"/>
        <v>7127.5</v>
      </c>
      <c r="AW35" s="83">
        <f t="shared" si="8"/>
        <v>308.22727272727298</v>
      </c>
      <c r="AX35" s="21">
        <v>1280</v>
      </c>
      <c r="AY35" s="21">
        <v>1613.3999999999999</v>
      </c>
      <c r="AZ35" s="81">
        <f t="shared" si="9"/>
        <v>4234.1000000000004</v>
      </c>
      <c r="BA35" s="113"/>
      <c r="BB35" s="68">
        <v>0</v>
      </c>
      <c r="BC35" s="106">
        <f t="shared" si="19"/>
        <v>4234.1000000000004</v>
      </c>
      <c r="BD35" s="37">
        <f t="shared" si="11"/>
        <v>4234.1000000000004</v>
      </c>
    </row>
    <row r="36" spans="1:220" s="2" customFormat="1" ht="15" customHeight="1" x14ac:dyDescent="0.25">
      <c r="A36" s="15" t="s">
        <v>39</v>
      </c>
      <c r="B36" s="37">
        <v>35913.599999999999</v>
      </c>
      <c r="C36" s="37">
        <v>38173.4</v>
      </c>
      <c r="D36" s="4">
        <f t="shared" si="2"/>
        <v>1.0629232379934064</v>
      </c>
      <c r="E36" s="13">
        <v>10</v>
      </c>
      <c r="F36" s="5" t="s">
        <v>383</v>
      </c>
      <c r="G36" s="5" t="s">
        <v>383</v>
      </c>
      <c r="H36" s="5" t="s">
        <v>383</v>
      </c>
      <c r="I36" s="13">
        <v>5</v>
      </c>
      <c r="J36" s="37">
        <v>2.8</v>
      </c>
      <c r="K36" s="37">
        <v>2.4</v>
      </c>
      <c r="L36" s="4">
        <f t="shared" si="3"/>
        <v>1.1666666666666667</v>
      </c>
      <c r="M36" s="13">
        <v>15</v>
      </c>
      <c r="N36" s="37">
        <v>12413.8</v>
      </c>
      <c r="O36" s="37">
        <v>14874.7</v>
      </c>
      <c r="P36" s="4">
        <f t="shared" si="4"/>
        <v>1.1982390565338576</v>
      </c>
      <c r="Q36" s="13">
        <v>20</v>
      </c>
      <c r="R36" s="6">
        <v>1</v>
      </c>
      <c r="S36" s="13">
        <v>15</v>
      </c>
      <c r="T36" s="37">
        <v>2707</v>
      </c>
      <c r="U36" s="37">
        <v>2712.3</v>
      </c>
      <c r="V36" s="4">
        <f t="shared" si="12"/>
        <v>1.0019578869597341</v>
      </c>
      <c r="W36" s="13">
        <v>20</v>
      </c>
      <c r="X36" s="37">
        <v>1044</v>
      </c>
      <c r="Y36" s="37">
        <v>1160.7</v>
      </c>
      <c r="Z36" s="4">
        <f t="shared" si="13"/>
        <v>1.1117816091954023</v>
      </c>
      <c r="AA36" s="13">
        <v>20</v>
      </c>
      <c r="AB36" s="5" t="s">
        <v>383</v>
      </c>
      <c r="AC36" s="5" t="s">
        <v>383</v>
      </c>
      <c r="AD36" s="5" t="s">
        <v>383</v>
      </c>
      <c r="AE36" s="13">
        <v>5</v>
      </c>
      <c r="AF36" s="5" t="s">
        <v>383</v>
      </c>
      <c r="AG36" s="5" t="s">
        <v>383</v>
      </c>
      <c r="AH36" s="5" t="s">
        <v>383</v>
      </c>
      <c r="AI36" s="13">
        <v>5</v>
      </c>
      <c r="AJ36" s="13">
        <v>29</v>
      </c>
      <c r="AK36" s="13">
        <v>41.1</v>
      </c>
      <c r="AL36" s="4">
        <f t="shared" si="14"/>
        <v>1.4172413793103449</v>
      </c>
      <c r="AM36" s="13">
        <v>15</v>
      </c>
      <c r="AN36" s="13">
        <v>4927</v>
      </c>
      <c r="AO36" s="13">
        <v>4787</v>
      </c>
      <c r="AP36" s="4">
        <f t="shared" si="15"/>
        <v>0.97158514308910082</v>
      </c>
      <c r="AQ36" s="13">
        <v>20</v>
      </c>
      <c r="AR36" s="20">
        <f t="shared" si="17"/>
        <v>1.1115490887788972</v>
      </c>
      <c r="AS36" s="20">
        <f t="shared" si="16"/>
        <v>1.1115490887788972</v>
      </c>
      <c r="AT36" s="35">
        <v>51777</v>
      </c>
      <c r="AU36" s="21">
        <f t="shared" si="6"/>
        <v>14121</v>
      </c>
      <c r="AV36" s="21">
        <f t="shared" si="7"/>
        <v>15696.2</v>
      </c>
      <c r="AW36" s="83">
        <f t="shared" si="8"/>
        <v>1575.2000000000007</v>
      </c>
      <c r="AX36" s="21">
        <v>4040.3</v>
      </c>
      <c r="AY36" s="21">
        <v>2630.2000000000003</v>
      </c>
      <c r="AZ36" s="81">
        <f t="shared" si="9"/>
        <v>9025.7000000000007</v>
      </c>
      <c r="BA36" s="113"/>
      <c r="BB36" s="68">
        <v>38</v>
      </c>
      <c r="BC36" s="106">
        <f t="shared" si="19"/>
        <v>9063.7000000000007</v>
      </c>
      <c r="BD36" s="37">
        <f t="shared" si="11"/>
        <v>9063.7000000000007</v>
      </c>
    </row>
    <row r="37" spans="1:220" s="2" customFormat="1" ht="15" customHeight="1" x14ac:dyDescent="0.25">
      <c r="A37" s="15" t="s">
        <v>40</v>
      </c>
      <c r="B37" s="37">
        <v>291342</v>
      </c>
      <c r="C37" s="37">
        <v>346040.8</v>
      </c>
      <c r="D37" s="4">
        <f t="shared" si="2"/>
        <v>1.1877477329049708</v>
      </c>
      <c r="E37" s="13">
        <v>10</v>
      </c>
      <c r="F37" s="5" t="s">
        <v>383</v>
      </c>
      <c r="G37" s="5" t="s">
        <v>383</v>
      </c>
      <c r="H37" s="5" t="s">
        <v>383</v>
      </c>
      <c r="I37" s="13">
        <v>5</v>
      </c>
      <c r="J37" s="37">
        <v>3.6</v>
      </c>
      <c r="K37" s="37">
        <v>3.3</v>
      </c>
      <c r="L37" s="4">
        <f t="shared" si="3"/>
        <v>1.0909090909090911</v>
      </c>
      <c r="M37" s="13">
        <v>15</v>
      </c>
      <c r="N37" s="37">
        <v>16443.400000000001</v>
      </c>
      <c r="O37" s="37">
        <v>17072.400000000001</v>
      </c>
      <c r="P37" s="4">
        <f t="shared" si="4"/>
        <v>1.038252429546201</v>
      </c>
      <c r="Q37" s="13">
        <v>20</v>
      </c>
      <c r="R37" s="6">
        <v>1</v>
      </c>
      <c r="S37" s="13">
        <v>15</v>
      </c>
      <c r="T37" s="37">
        <v>783</v>
      </c>
      <c r="U37" s="37">
        <v>518.5</v>
      </c>
      <c r="V37" s="4">
        <f t="shared" si="12"/>
        <v>0.66219667943805871</v>
      </c>
      <c r="W37" s="13">
        <v>10</v>
      </c>
      <c r="X37" s="37">
        <v>3207</v>
      </c>
      <c r="Y37" s="37">
        <v>3554.3</v>
      </c>
      <c r="Z37" s="4">
        <f t="shared" si="13"/>
        <v>1.1082943560960399</v>
      </c>
      <c r="AA37" s="13">
        <v>35</v>
      </c>
      <c r="AB37" s="5" t="s">
        <v>383</v>
      </c>
      <c r="AC37" s="5" t="s">
        <v>383</v>
      </c>
      <c r="AD37" s="5" t="s">
        <v>383</v>
      </c>
      <c r="AE37" s="13">
        <v>5</v>
      </c>
      <c r="AF37" s="5" t="s">
        <v>383</v>
      </c>
      <c r="AG37" s="5" t="s">
        <v>383</v>
      </c>
      <c r="AH37" s="5" t="s">
        <v>383</v>
      </c>
      <c r="AI37" s="13">
        <v>5</v>
      </c>
      <c r="AJ37" s="13">
        <v>34</v>
      </c>
      <c r="AK37" s="13">
        <v>21.8</v>
      </c>
      <c r="AL37" s="4">
        <f t="shared" si="14"/>
        <v>0.64117647058823535</v>
      </c>
      <c r="AM37" s="13">
        <v>15</v>
      </c>
      <c r="AN37" s="13">
        <v>2788</v>
      </c>
      <c r="AO37" s="13">
        <v>2954</v>
      </c>
      <c r="AP37" s="4">
        <f t="shared" si="15"/>
        <v>1.0595408895265424</v>
      </c>
      <c r="AQ37" s="13">
        <v>20</v>
      </c>
      <c r="AR37" s="20">
        <f t="shared" si="17"/>
        <v>1.001620688505046</v>
      </c>
      <c r="AS37" s="20">
        <f t="shared" si="16"/>
        <v>1.001620688505046</v>
      </c>
      <c r="AT37" s="35">
        <v>31973</v>
      </c>
      <c r="AU37" s="21">
        <f t="shared" si="6"/>
        <v>8719.9090909090901</v>
      </c>
      <c r="AV37" s="21">
        <f t="shared" si="7"/>
        <v>8734</v>
      </c>
      <c r="AW37" s="83">
        <f t="shared" si="8"/>
        <v>14.090909090909918</v>
      </c>
      <c r="AX37" s="21">
        <v>2144.1999999999998</v>
      </c>
      <c r="AY37" s="21">
        <v>1708.7</v>
      </c>
      <c r="AZ37" s="81">
        <f t="shared" si="9"/>
        <v>4881.1000000000004</v>
      </c>
      <c r="BA37" s="113"/>
      <c r="BB37" s="68">
        <v>13.5</v>
      </c>
      <c r="BC37" s="106">
        <f>AZ37+BB37</f>
        <v>4894.6000000000004</v>
      </c>
      <c r="BD37" s="37">
        <f t="shared" si="11"/>
        <v>4894.6000000000004</v>
      </c>
    </row>
    <row r="38" spans="1:220" s="2" customFormat="1" ht="15" customHeight="1" x14ac:dyDescent="0.25">
      <c r="A38" s="15" t="s">
        <v>41</v>
      </c>
      <c r="B38" s="37">
        <v>180054.5</v>
      </c>
      <c r="C38" s="37">
        <v>537273</v>
      </c>
      <c r="D38" s="4">
        <f t="shared" si="2"/>
        <v>2.9839465273014558</v>
      </c>
      <c r="E38" s="13">
        <v>10</v>
      </c>
      <c r="F38" s="5" t="s">
        <v>383</v>
      </c>
      <c r="G38" s="5" t="s">
        <v>383</v>
      </c>
      <c r="H38" s="5" t="s">
        <v>383</v>
      </c>
      <c r="I38" s="13">
        <v>5</v>
      </c>
      <c r="J38" s="37">
        <v>1.7</v>
      </c>
      <c r="K38" s="37">
        <v>1.5</v>
      </c>
      <c r="L38" s="4">
        <f t="shared" si="3"/>
        <v>1.1333333333333333</v>
      </c>
      <c r="M38" s="13">
        <v>10</v>
      </c>
      <c r="N38" s="37">
        <v>66684</v>
      </c>
      <c r="O38" s="37">
        <v>65888</v>
      </c>
      <c r="P38" s="4">
        <f t="shared" si="4"/>
        <v>0.98806310359306582</v>
      </c>
      <c r="Q38" s="13">
        <v>20</v>
      </c>
      <c r="R38" s="6">
        <v>1</v>
      </c>
      <c r="S38" s="13">
        <v>15</v>
      </c>
      <c r="T38" s="37">
        <v>507</v>
      </c>
      <c r="U38" s="37">
        <v>241.7</v>
      </c>
      <c r="V38" s="4">
        <f t="shared" si="12"/>
        <v>0.47672583826429976</v>
      </c>
      <c r="W38" s="13">
        <v>5</v>
      </c>
      <c r="X38" s="37">
        <v>40</v>
      </c>
      <c r="Y38" s="37">
        <v>59.8</v>
      </c>
      <c r="Z38" s="4">
        <f t="shared" si="13"/>
        <v>1.4949999999999999</v>
      </c>
      <c r="AA38" s="13">
        <v>15</v>
      </c>
      <c r="AB38" s="5" t="s">
        <v>383</v>
      </c>
      <c r="AC38" s="5" t="s">
        <v>383</v>
      </c>
      <c r="AD38" s="5" t="s">
        <v>383</v>
      </c>
      <c r="AE38" s="13">
        <v>5</v>
      </c>
      <c r="AF38" s="5" t="s">
        <v>383</v>
      </c>
      <c r="AG38" s="5" t="s">
        <v>383</v>
      </c>
      <c r="AH38" s="5" t="s">
        <v>383</v>
      </c>
      <c r="AI38" s="13">
        <v>5</v>
      </c>
      <c r="AJ38" s="13">
        <v>23</v>
      </c>
      <c r="AK38" s="13">
        <v>20.8</v>
      </c>
      <c r="AL38" s="4">
        <f t="shared" si="14"/>
        <v>0.90434782608695652</v>
      </c>
      <c r="AM38" s="13">
        <v>15</v>
      </c>
      <c r="AN38" s="13">
        <v>2191</v>
      </c>
      <c r="AO38" s="13">
        <v>2385</v>
      </c>
      <c r="AP38" s="4">
        <f t="shared" si="15"/>
        <v>1.0885440438156093</v>
      </c>
      <c r="AQ38" s="13">
        <v>20</v>
      </c>
      <c r="AR38" s="20">
        <f t="shared" si="17"/>
        <v>1.2370798921558839</v>
      </c>
      <c r="AS38" s="20">
        <f t="shared" si="16"/>
        <v>1.2037079892155884</v>
      </c>
      <c r="AT38" s="35">
        <v>28353</v>
      </c>
      <c r="AU38" s="21">
        <f t="shared" si="6"/>
        <v>7732.636363636364</v>
      </c>
      <c r="AV38" s="21">
        <f t="shared" si="7"/>
        <v>9307.7999999999993</v>
      </c>
      <c r="AW38" s="83">
        <f t="shared" si="8"/>
        <v>1575.1636363636353</v>
      </c>
      <c r="AX38" s="21">
        <v>1775.2</v>
      </c>
      <c r="AY38" s="21">
        <v>1770.5000000000002</v>
      </c>
      <c r="AZ38" s="81">
        <f t="shared" si="9"/>
        <v>5762.0999999999995</v>
      </c>
      <c r="BA38" s="113"/>
      <c r="BB38" s="68">
        <v>-2.3000000000001819</v>
      </c>
      <c r="BC38" s="106">
        <f t="shared" si="19"/>
        <v>5759.7999999999993</v>
      </c>
      <c r="BD38" s="37">
        <f t="shared" si="11"/>
        <v>5759.7999999999993</v>
      </c>
    </row>
    <row r="39" spans="1:220" s="2" customFormat="1" ht="15" customHeight="1" x14ac:dyDescent="0.25">
      <c r="A39" s="15" t="s">
        <v>42</v>
      </c>
      <c r="B39" s="37">
        <v>2496522.7999999998</v>
      </c>
      <c r="C39" s="37">
        <v>2574081.1</v>
      </c>
      <c r="D39" s="4">
        <f t="shared" si="2"/>
        <v>1.0310665298149893</v>
      </c>
      <c r="E39" s="13">
        <v>10</v>
      </c>
      <c r="F39" s="5" t="s">
        <v>383</v>
      </c>
      <c r="G39" s="5" t="s">
        <v>383</v>
      </c>
      <c r="H39" s="5" t="s">
        <v>383</v>
      </c>
      <c r="I39" s="13">
        <v>5</v>
      </c>
      <c r="J39" s="37">
        <v>0.9</v>
      </c>
      <c r="K39" s="37">
        <v>0.8</v>
      </c>
      <c r="L39" s="4">
        <f t="shared" si="3"/>
        <v>1.125</v>
      </c>
      <c r="M39" s="13">
        <v>5</v>
      </c>
      <c r="N39" s="37">
        <v>95230.5</v>
      </c>
      <c r="O39" s="37">
        <v>70011.899999999994</v>
      </c>
      <c r="P39" s="4">
        <f t="shared" si="4"/>
        <v>0.73518358089057601</v>
      </c>
      <c r="Q39" s="13">
        <v>20</v>
      </c>
      <c r="R39" s="6">
        <v>1</v>
      </c>
      <c r="S39" s="13">
        <v>15</v>
      </c>
      <c r="T39" s="37">
        <v>3671</v>
      </c>
      <c r="U39" s="37">
        <v>3837.6</v>
      </c>
      <c r="V39" s="4">
        <f t="shared" si="12"/>
        <v>1.0453827295014981</v>
      </c>
      <c r="W39" s="13">
        <v>15</v>
      </c>
      <c r="X39" s="37">
        <v>3237</v>
      </c>
      <c r="Y39" s="37">
        <v>3094.4</v>
      </c>
      <c r="Z39" s="4">
        <f t="shared" si="13"/>
        <v>0.95594686438059939</v>
      </c>
      <c r="AA39" s="13">
        <v>25</v>
      </c>
      <c r="AB39" s="5" t="s">
        <v>383</v>
      </c>
      <c r="AC39" s="5" t="s">
        <v>383</v>
      </c>
      <c r="AD39" s="5" t="s">
        <v>383</v>
      </c>
      <c r="AE39" s="13">
        <v>10</v>
      </c>
      <c r="AF39" s="5" t="s">
        <v>383</v>
      </c>
      <c r="AG39" s="5" t="s">
        <v>383</v>
      </c>
      <c r="AH39" s="5" t="s">
        <v>383</v>
      </c>
      <c r="AI39" s="13">
        <v>10</v>
      </c>
      <c r="AJ39" s="13">
        <v>27</v>
      </c>
      <c r="AK39" s="13">
        <v>17</v>
      </c>
      <c r="AL39" s="4">
        <f t="shared" si="14"/>
        <v>0.62962962962962965</v>
      </c>
      <c r="AM39" s="13">
        <v>15</v>
      </c>
      <c r="AN39" s="13">
        <v>6203</v>
      </c>
      <c r="AO39" s="13">
        <v>6124</v>
      </c>
      <c r="AP39" s="4">
        <f t="shared" si="15"/>
        <v>0.98726422698694183</v>
      </c>
      <c r="AQ39" s="13">
        <v>20</v>
      </c>
      <c r="AR39" s="20">
        <f t="shared" si="17"/>
        <v>0.91526782761745706</v>
      </c>
      <c r="AS39" s="20">
        <f t="shared" si="16"/>
        <v>0.91526782761745706</v>
      </c>
      <c r="AT39" s="35">
        <v>45637</v>
      </c>
      <c r="AU39" s="21">
        <f t="shared" si="6"/>
        <v>12446.454545454546</v>
      </c>
      <c r="AV39" s="21">
        <f t="shared" si="7"/>
        <v>11391.8</v>
      </c>
      <c r="AW39" s="83">
        <f t="shared" si="8"/>
        <v>-1054.6545454545467</v>
      </c>
      <c r="AX39" s="21">
        <v>3030.8</v>
      </c>
      <c r="AY39" s="21">
        <v>3227.2000000000003</v>
      </c>
      <c r="AZ39" s="81">
        <f t="shared" si="9"/>
        <v>5133.7999999999993</v>
      </c>
      <c r="BA39" s="113"/>
      <c r="BB39" s="68">
        <v>-8.8000000000001819</v>
      </c>
      <c r="BC39" s="106">
        <f t="shared" si="19"/>
        <v>5124.9999999999991</v>
      </c>
      <c r="BD39" s="37">
        <f t="shared" si="11"/>
        <v>5124.9999999999991</v>
      </c>
    </row>
    <row r="40" spans="1:220" s="2" customFormat="1" ht="15" customHeight="1" x14ac:dyDescent="0.25">
      <c r="A40" s="15" t="s">
        <v>43</v>
      </c>
      <c r="B40" s="37">
        <v>88189.1</v>
      </c>
      <c r="C40" s="37">
        <v>91179.3</v>
      </c>
      <c r="D40" s="4">
        <f t="shared" si="2"/>
        <v>1.033906684612951</v>
      </c>
      <c r="E40" s="13">
        <v>10</v>
      </c>
      <c r="F40" s="5" t="s">
        <v>383</v>
      </c>
      <c r="G40" s="5" t="s">
        <v>383</v>
      </c>
      <c r="H40" s="5" t="s">
        <v>383</v>
      </c>
      <c r="I40" s="13">
        <v>5</v>
      </c>
      <c r="J40" s="37">
        <v>0.8</v>
      </c>
      <c r="K40" s="37">
        <v>0.7</v>
      </c>
      <c r="L40" s="4">
        <f t="shared" si="3"/>
        <v>1.142857142857143</v>
      </c>
      <c r="M40" s="13">
        <v>5</v>
      </c>
      <c r="N40" s="37">
        <v>23480.799999999999</v>
      </c>
      <c r="O40" s="37">
        <v>26451.599999999999</v>
      </c>
      <c r="P40" s="4">
        <f t="shared" si="4"/>
        <v>1.1265203911280706</v>
      </c>
      <c r="Q40" s="13">
        <v>20</v>
      </c>
      <c r="R40" s="6">
        <v>1</v>
      </c>
      <c r="S40" s="13">
        <v>15</v>
      </c>
      <c r="T40" s="37">
        <v>2148</v>
      </c>
      <c r="U40" s="37">
        <v>1514</v>
      </c>
      <c r="V40" s="4">
        <f t="shared" si="12"/>
        <v>0.7048417132216015</v>
      </c>
      <c r="W40" s="13">
        <v>20</v>
      </c>
      <c r="X40" s="37">
        <v>83</v>
      </c>
      <c r="Y40" s="37">
        <v>57.6</v>
      </c>
      <c r="Z40" s="4">
        <f t="shared" si="13"/>
        <v>0.69397590361445782</v>
      </c>
      <c r="AA40" s="13">
        <v>15</v>
      </c>
      <c r="AB40" s="5" t="s">
        <v>383</v>
      </c>
      <c r="AC40" s="5" t="s">
        <v>383</v>
      </c>
      <c r="AD40" s="5" t="s">
        <v>383</v>
      </c>
      <c r="AE40" s="13">
        <v>5</v>
      </c>
      <c r="AF40" s="5" t="s">
        <v>383</v>
      </c>
      <c r="AG40" s="5" t="s">
        <v>383</v>
      </c>
      <c r="AH40" s="5" t="s">
        <v>383</v>
      </c>
      <c r="AI40" s="13">
        <v>5</v>
      </c>
      <c r="AJ40" s="13">
        <v>23</v>
      </c>
      <c r="AK40" s="13">
        <v>16</v>
      </c>
      <c r="AL40" s="4">
        <f t="shared" si="14"/>
        <v>0.69565217391304346</v>
      </c>
      <c r="AM40" s="13">
        <v>15</v>
      </c>
      <c r="AN40" s="13">
        <v>2477</v>
      </c>
      <c r="AO40" s="13">
        <v>2228</v>
      </c>
      <c r="AP40" s="4">
        <f t="shared" si="15"/>
        <v>0.89947517157852241</v>
      </c>
      <c r="AQ40" s="13">
        <v>20</v>
      </c>
      <c r="AR40" s="20">
        <f t="shared" si="17"/>
        <v>0.8876209936824303</v>
      </c>
      <c r="AS40" s="20">
        <f t="shared" si="16"/>
        <v>0.8876209936824303</v>
      </c>
      <c r="AT40" s="35">
        <v>41804</v>
      </c>
      <c r="AU40" s="21">
        <f t="shared" si="6"/>
        <v>11401.09090909091</v>
      </c>
      <c r="AV40" s="21">
        <f t="shared" si="7"/>
        <v>10119.799999999999</v>
      </c>
      <c r="AW40" s="83">
        <f t="shared" si="8"/>
        <v>-1281.2909090909106</v>
      </c>
      <c r="AX40" s="21">
        <v>2597.5</v>
      </c>
      <c r="AY40" s="21">
        <v>2940</v>
      </c>
      <c r="AZ40" s="81">
        <f t="shared" si="9"/>
        <v>4582.2999999999993</v>
      </c>
      <c r="BA40" s="113"/>
      <c r="BB40" s="68">
        <v>-28.5</v>
      </c>
      <c r="BC40" s="106">
        <f t="shared" si="19"/>
        <v>4553.7999999999993</v>
      </c>
      <c r="BD40" s="37">
        <f t="shared" si="11"/>
        <v>4553.7999999999993</v>
      </c>
    </row>
    <row r="41" spans="1:220" s="2" customFormat="1" ht="15" customHeight="1" x14ac:dyDescent="0.25">
      <c r="A41" s="15" t="s">
        <v>2</v>
      </c>
      <c r="B41" s="37">
        <v>12826.2</v>
      </c>
      <c r="C41" s="37">
        <v>15684</v>
      </c>
      <c r="D41" s="4">
        <f t="shared" si="2"/>
        <v>1.2228095616784393</v>
      </c>
      <c r="E41" s="13">
        <v>10</v>
      </c>
      <c r="F41" s="5" t="s">
        <v>383</v>
      </c>
      <c r="G41" s="5" t="s">
        <v>383</v>
      </c>
      <c r="H41" s="5" t="s">
        <v>383</v>
      </c>
      <c r="I41" s="13">
        <v>5</v>
      </c>
      <c r="J41" s="37">
        <v>2.2999999999999998</v>
      </c>
      <c r="K41" s="37">
        <v>2.2999999999999998</v>
      </c>
      <c r="L41" s="4">
        <f t="shared" si="3"/>
        <v>1</v>
      </c>
      <c r="M41" s="13">
        <v>15</v>
      </c>
      <c r="N41" s="37">
        <v>11074.9</v>
      </c>
      <c r="O41" s="37">
        <v>13234.6</v>
      </c>
      <c r="P41" s="4">
        <f t="shared" si="4"/>
        <v>1.1950085328084228</v>
      </c>
      <c r="Q41" s="13">
        <v>20</v>
      </c>
      <c r="R41" s="6">
        <v>1</v>
      </c>
      <c r="S41" s="13">
        <v>15</v>
      </c>
      <c r="T41" s="37">
        <v>830</v>
      </c>
      <c r="U41" s="37">
        <v>860</v>
      </c>
      <c r="V41" s="4">
        <f t="shared" si="12"/>
        <v>1.036144578313253</v>
      </c>
      <c r="W41" s="13">
        <v>15</v>
      </c>
      <c r="X41" s="37">
        <v>37</v>
      </c>
      <c r="Y41" s="37">
        <v>59.3</v>
      </c>
      <c r="Z41" s="4">
        <f t="shared" si="13"/>
        <v>1.6027027027027025</v>
      </c>
      <c r="AA41" s="13">
        <v>15</v>
      </c>
      <c r="AB41" s="5" t="s">
        <v>383</v>
      </c>
      <c r="AC41" s="5" t="s">
        <v>383</v>
      </c>
      <c r="AD41" s="5" t="s">
        <v>383</v>
      </c>
      <c r="AE41" s="13">
        <v>5</v>
      </c>
      <c r="AF41" s="5" t="s">
        <v>383</v>
      </c>
      <c r="AG41" s="5" t="s">
        <v>383</v>
      </c>
      <c r="AH41" s="5" t="s">
        <v>383</v>
      </c>
      <c r="AI41" s="13">
        <v>5</v>
      </c>
      <c r="AJ41" s="13">
        <v>37</v>
      </c>
      <c r="AK41" s="13">
        <v>30.3</v>
      </c>
      <c r="AL41" s="4">
        <f t="shared" si="14"/>
        <v>0.81891891891891899</v>
      </c>
      <c r="AM41" s="13">
        <v>15</v>
      </c>
      <c r="AN41" s="13">
        <v>5380</v>
      </c>
      <c r="AO41" s="13">
        <v>5630</v>
      </c>
      <c r="AP41" s="4">
        <f t="shared" si="15"/>
        <v>1.0464684014869889</v>
      </c>
      <c r="AQ41" s="13">
        <v>20</v>
      </c>
      <c r="AR41" s="20">
        <f t="shared" si="17"/>
        <v>1.1113930184137262</v>
      </c>
      <c r="AS41" s="20">
        <f t="shared" si="16"/>
        <v>1.1113930184137262</v>
      </c>
      <c r="AT41" s="35">
        <v>38458</v>
      </c>
      <c r="AU41" s="21">
        <f t="shared" si="6"/>
        <v>10488.545454545454</v>
      </c>
      <c r="AV41" s="21">
        <f t="shared" si="7"/>
        <v>11656.9</v>
      </c>
      <c r="AW41" s="83">
        <f t="shared" si="8"/>
        <v>1168.3545454545456</v>
      </c>
      <c r="AX41" s="21">
        <v>3239.8</v>
      </c>
      <c r="AY41" s="21">
        <v>2861.8</v>
      </c>
      <c r="AZ41" s="81">
        <f t="shared" si="9"/>
        <v>5555.2999999999984</v>
      </c>
      <c r="BA41" s="113"/>
      <c r="BB41" s="68">
        <v>-4.2000000000002728</v>
      </c>
      <c r="BC41" s="106">
        <f t="shared" si="19"/>
        <v>5551.0999999999985</v>
      </c>
      <c r="BD41" s="37">
        <f t="shared" si="11"/>
        <v>5551.0999999999985</v>
      </c>
    </row>
    <row r="42" spans="1:220" s="2" customFormat="1" ht="15" customHeight="1" x14ac:dyDescent="0.25">
      <c r="A42" s="15" t="s">
        <v>44</v>
      </c>
      <c r="B42" s="37">
        <v>75526</v>
      </c>
      <c r="C42" s="37">
        <v>77455</v>
      </c>
      <c r="D42" s="4">
        <f t="shared" si="2"/>
        <v>1.0255408733416307</v>
      </c>
      <c r="E42" s="13">
        <v>10</v>
      </c>
      <c r="F42" s="5" t="s">
        <v>383</v>
      </c>
      <c r="G42" s="5" t="s">
        <v>383</v>
      </c>
      <c r="H42" s="5" t="s">
        <v>383</v>
      </c>
      <c r="I42" s="13">
        <v>5</v>
      </c>
      <c r="J42" s="37">
        <v>3.1</v>
      </c>
      <c r="K42" s="37">
        <v>2.8</v>
      </c>
      <c r="L42" s="4">
        <f t="shared" si="3"/>
        <v>1.1071428571428572</v>
      </c>
      <c r="M42" s="13">
        <v>10</v>
      </c>
      <c r="N42" s="37">
        <v>13053.8</v>
      </c>
      <c r="O42" s="37">
        <v>12996.1</v>
      </c>
      <c r="P42" s="4">
        <f t="shared" si="4"/>
        <v>0.99557983116027526</v>
      </c>
      <c r="Q42" s="13">
        <v>20</v>
      </c>
      <c r="R42" s="6">
        <v>1</v>
      </c>
      <c r="S42" s="13">
        <v>15</v>
      </c>
      <c r="T42" s="37">
        <v>716</v>
      </c>
      <c r="U42" s="37">
        <v>311.60000000000002</v>
      </c>
      <c r="V42" s="4">
        <f t="shared" si="12"/>
        <v>0.435195530726257</v>
      </c>
      <c r="W42" s="13">
        <v>20</v>
      </c>
      <c r="X42" s="37">
        <v>22</v>
      </c>
      <c r="Y42" s="37">
        <v>61.1</v>
      </c>
      <c r="Z42" s="4">
        <f t="shared" si="13"/>
        <v>2.7772727272727273</v>
      </c>
      <c r="AA42" s="13">
        <v>15</v>
      </c>
      <c r="AB42" s="5" t="s">
        <v>383</v>
      </c>
      <c r="AC42" s="5" t="s">
        <v>383</v>
      </c>
      <c r="AD42" s="5" t="s">
        <v>383</v>
      </c>
      <c r="AE42" s="13">
        <v>5</v>
      </c>
      <c r="AF42" s="5" t="s">
        <v>383</v>
      </c>
      <c r="AG42" s="5" t="s">
        <v>383</v>
      </c>
      <c r="AH42" s="5" t="s">
        <v>383</v>
      </c>
      <c r="AI42" s="13">
        <v>5</v>
      </c>
      <c r="AJ42" s="13">
        <v>42</v>
      </c>
      <c r="AK42" s="13">
        <v>23.4</v>
      </c>
      <c r="AL42" s="4">
        <f t="shared" si="14"/>
        <v>0.55714285714285716</v>
      </c>
      <c r="AM42" s="13">
        <v>15</v>
      </c>
      <c r="AN42" s="13">
        <v>3452</v>
      </c>
      <c r="AO42" s="13">
        <v>3477</v>
      </c>
      <c r="AP42" s="4">
        <f t="shared" si="15"/>
        <v>1.0072421784472769</v>
      </c>
      <c r="AQ42" s="13">
        <v>20</v>
      </c>
      <c r="AR42" s="20">
        <f t="shared" si="17"/>
        <v>1.0808273750220387</v>
      </c>
      <c r="AS42" s="20">
        <f t="shared" si="16"/>
        <v>1.0808273750220387</v>
      </c>
      <c r="AT42" s="35">
        <v>28496</v>
      </c>
      <c r="AU42" s="21">
        <f t="shared" si="6"/>
        <v>7771.636363636364</v>
      </c>
      <c r="AV42" s="21">
        <f t="shared" si="7"/>
        <v>8399.7999999999993</v>
      </c>
      <c r="AW42" s="83">
        <f t="shared" si="8"/>
        <v>628.16363636363531</v>
      </c>
      <c r="AX42" s="21">
        <v>1352.6</v>
      </c>
      <c r="AY42" s="21">
        <v>1340.5</v>
      </c>
      <c r="AZ42" s="81">
        <f t="shared" si="9"/>
        <v>5706.6999999999989</v>
      </c>
      <c r="BA42" s="113"/>
      <c r="BB42" s="68">
        <v>13.200000000000045</v>
      </c>
      <c r="BC42" s="106">
        <f t="shared" si="19"/>
        <v>5719.8999999999987</v>
      </c>
      <c r="BD42" s="37">
        <f t="shared" si="11"/>
        <v>5719.8999999999987</v>
      </c>
    </row>
    <row r="43" spans="1:220" s="2" customFormat="1" ht="15" customHeight="1" x14ac:dyDescent="0.25">
      <c r="A43" s="15" t="s">
        <v>3</v>
      </c>
      <c r="B43" s="37">
        <v>153245.9</v>
      </c>
      <c r="C43" s="37">
        <v>154793.79999999999</v>
      </c>
      <c r="D43" s="4">
        <f t="shared" si="2"/>
        <v>1.0101007596288056</v>
      </c>
      <c r="E43" s="13">
        <v>10</v>
      </c>
      <c r="F43" s="5" t="s">
        <v>383</v>
      </c>
      <c r="G43" s="5" t="s">
        <v>383</v>
      </c>
      <c r="H43" s="5" t="s">
        <v>383</v>
      </c>
      <c r="I43" s="13">
        <v>5</v>
      </c>
      <c r="J43" s="37">
        <v>2.2999999999999998</v>
      </c>
      <c r="K43" s="37">
        <v>2.2999999999999998</v>
      </c>
      <c r="L43" s="4">
        <f t="shared" si="3"/>
        <v>1</v>
      </c>
      <c r="M43" s="13">
        <v>10</v>
      </c>
      <c r="N43" s="37">
        <v>13229.1</v>
      </c>
      <c r="O43" s="37">
        <v>12811.9</v>
      </c>
      <c r="P43" s="4">
        <f t="shared" si="4"/>
        <v>0.96846346312296372</v>
      </c>
      <c r="Q43" s="13">
        <v>20</v>
      </c>
      <c r="R43" s="6">
        <v>1</v>
      </c>
      <c r="S43" s="13">
        <v>15</v>
      </c>
      <c r="T43" s="37">
        <v>1399</v>
      </c>
      <c r="U43" s="37">
        <v>1347</v>
      </c>
      <c r="V43" s="4">
        <f t="shared" si="12"/>
        <v>0.96283059328091491</v>
      </c>
      <c r="W43" s="13">
        <v>20</v>
      </c>
      <c r="X43" s="37">
        <v>47</v>
      </c>
      <c r="Y43" s="37">
        <v>71.2</v>
      </c>
      <c r="Z43" s="4">
        <f t="shared" si="13"/>
        <v>1.5148936170212766</v>
      </c>
      <c r="AA43" s="13">
        <v>15</v>
      </c>
      <c r="AB43" s="5" t="s">
        <v>383</v>
      </c>
      <c r="AC43" s="5" t="s">
        <v>383</v>
      </c>
      <c r="AD43" s="5" t="s">
        <v>383</v>
      </c>
      <c r="AE43" s="13">
        <v>5</v>
      </c>
      <c r="AF43" s="5" t="s">
        <v>383</v>
      </c>
      <c r="AG43" s="5" t="s">
        <v>383</v>
      </c>
      <c r="AH43" s="5" t="s">
        <v>383</v>
      </c>
      <c r="AI43" s="13">
        <v>5</v>
      </c>
      <c r="AJ43" s="13">
        <v>35</v>
      </c>
      <c r="AK43" s="13">
        <v>33.4</v>
      </c>
      <c r="AL43" s="4">
        <f t="shared" si="14"/>
        <v>0.95428571428571429</v>
      </c>
      <c r="AM43" s="13">
        <v>15</v>
      </c>
      <c r="AN43" s="13">
        <v>4255</v>
      </c>
      <c r="AO43" s="13">
        <v>3424</v>
      </c>
      <c r="AP43" s="4">
        <f t="shared" si="15"/>
        <v>0.80470035252643946</v>
      </c>
      <c r="AQ43" s="13">
        <v>20</v>
      </c>
      <c r="AR43" s="20">
        <f t="shared" si="17"/>
        <v>1.0148686859559943</v>
      </c>
      <c r="AS43" s="20">
        <f t="shared" si="16"/>
        <v>1.0148686859559943</v>
      </c>
      <c r="AT43" s="35">
        <v>27688</v>
      </c>
      <c r="AU43" s="21">
        <f t="shared" si="6"/>
        <v>7551.272727272727</v>
      </c>
      <c r="AV43" s="21">
        <f t="shared" si="7"/>
        <v>7663.6</v>
      </c>
      <c r="AW43" s="83">
        <f t="shared" si="8"/>
        <v>112.32727272727334</v>
      </c>
      <c r="AX43" s="21">
        <v>1638.8</v>
      </c>
      <c r="AY43" s="21">
        <v>1283.2</v>
      </c>
      <c r="AZ43" s="81">
        <f t="shared" si="9"/>
        <v>4741.6000000000004</v>
      </c>
      <c r="BA43" s="113"/>
      <c r="BB43" s="68">
        <v>-0.3000000000001819</v>
      </c>
      <c r="BC43" s="106">
        <f t="shared" si="19"/>
        <v>4741.3</v>
      </c>
      <c r="BD43" s="37">
        <f t="shared" si="11"/>
        <v>4741.3</v>
      </c>
    </row>
    <row r="44" spans="1:220" s="2" customFormat="1" ht="15" customHeight="1" x14ac:dyDescent="0.25">
      <c r="A44" s="15" t="s">
        <v>45</v>
      </c>
      <c r="B44" s="37">
        <v>37797.1</v>
      </c>
      <c r="C44" s="37">
        <v>46558.3</v>
      </c>
      <c r="D44" s="4">
        <f t="shared" si="2"/>
        <v>1.2317955610351059</v>
      </c>
      <c r="E44" s="13">
        <v>10</v>
      </c>
      <c r="F44" s="5" t="s">
        <v>383</v>
      </c>
      <c r="G44" s="5" t="s">
        <v>383</v>
      </c>
      <c r="H44" s="5" t="s">
        <v>383</v>
      </c>
      <c r="I44" s="13">
        <v>5</v>
      </c>
      <c r="J44" s="37">
        <v>1.7</v>
      </c>
      <c r="K44" s="37">
        <v>1.7</v>
      </c>
      <c r="L44" s="4">
        <f t="shared" si="3"/>
        <v>1</v>
      </c>
      <c r="M44" s="13">
        <v>10</v>
      </c>
      <c r="N44" s="37">
        <v>23373.4</v>
      </c>
      <c r="O44" s="37">
        <v>19336.099999999999</v>
      </c>
      <c r="P44" s="4">
        <f t="shared" si="4"/>
        <v>0.82726946015556135</v>
      </c>
      <c r="Q44" s="13">
        <v>20</v>
      </c>
      <c r="R44" s="22">
        <v>1</v>
      </c>
      <c r="S44" s="13">
        <v>15</v>
      </c>
      <c r="T44" s="37">
        <v>328</v>
      </c>
      <c r="U44" s="37">
        <v>0.5</v>
      </c>
      <c r="V44" s="4">
        <f t="shared" si="12"/>
        <v>1.5243902439024391E-3</v>
      </c>
      <c r="W44" s="13">
        <v>10</v>
      </c>
      <c r="X44" s="37">
        <v>21</v>
      </c>
      <c r="Y44" s="37">
        <v>8.4</v>
      </c>
      <c r="Z44" s="4">
        <f t="shared" si="13"/>
        <v>0.4</v>
      </c>
      <c r="AA44" s="13">
        <v>15</v>
      </c>
      <c r="AB44" s="5" t="s">
        <v>383</v>
      </c>
      <c r="AC44" s="5" t="s">
        <v>383</v>
      </c>
      <c r="AD44" s="5" t="s">
        <v>383</v>
      </c>
      <c r="AE44" s="13">
        <v>10</v>
      </c>
      <c r="AF44" s="5" t="s">
        <v>383</v>
      </c>
      <c r="AG44" s="5" t="s">
        <v>383</v>
      </c>
      <c r="AH44" s="5" t="s">
        <v>383</v>
      </c>
      <c r="AI44" s="13">
        <v>5</v>
      </c>
      <c r="AJ44" s="13">
        <v>45</v>
      </c>
      <c r="AK44" s="13">
        <v>27</v>
      </c>
      <c r="AL44" s="4">
        <f t="shared" si="14"/>
        <v>0.6</v>
      </c>
      <c r="AM44" s="13">
        <v>15</v>
      </c>
      <c r="AN44" s="13">
        <v>1093</v>
      </c>
      <c r="AO44" s="13">
        <v>1280</v>
      </c>
      <c r="AP44" s="4">
        <f t="shared" si="15"/>
        <v>1.171088746569076</v>
      </c>
      <c r="AQ44" s="13">
        <v>20</v>
      </c>
      <c r="AR44" s="20">
        <f t="shared" si="17"/>
        <v>0.80261185780245947</v>
      </c>
      <c r="AS44" s="20">
        <f t="shared" si="16"/>
        <v>0.80261185780245947</v>
      </c>
      <c r="AT44" s="35">
        <v>32723</v>
      </c>
      <c r="AU44" s="21">
        <f t="shared" si="6"/>
        <v>8924.454545454546</v>
      </c>
      <c r="AV44" s="21">
        <f t="shared" si="7"/>
        <v>7162.9</v>
      </c>
      <c r="AW44" s="83">
        <f t="shared" si="8"/>
        <v>-1761.5545454545463</v>
      </c>
      <c r="AX44" s="21">
        <v>843.8</v>
      </c>
      <c r="AY44" s="87">
        <v>860.8</v>
      </c>
      <c r="AZ44" s="88">
        <f t="shared" si="9"/>
        <v>5458.2999999999993</v>
      </c>
      <c r="BA44" s="114"/>
      <c r="BB44" s="82">
        <v>21.899999999999977</v>
      </c>
      <c r="BC44" s="106">
        <f t="shared" si="19"/>
        <v>5480.1999999999989</v>
      </c>
      <c r="BD44" s="37">
        <f t="shared" si="11"/>
        <v>5480.1999999999989</v>
      </c>
    </row>
    <row r="45" spans="1:220" s="2" customFormat="1" ht="20.399999999999999" customHeight="1" x14ac:dyDescent="0.25">
      <c r="A45" s="19" t="s">
        <v>46</v>
      </c>
      <c r="B45" s="38">
        <f>SUM(B46:B376)</f>
        <v>12654577.599999996</v>
      </c>
      <c r="C45" s="38">
        <f>SUM(C46:C376)</f>
        <v>14270978.199999999</v>
      </c>
      <c r="D45" s="8">
        <f>C45/B45</f>
        <v>1.1277324815646161</v>
      </c>
      <c r="E45" s="18"/>
      <c r="F45" s="9"/>
      <c r="G45" s="8"/>
      <c r="H45" s="8"/>
      <c r="I45" s="18"/>
      <c r="J45" s="9"/>
      <c r="K45" s="9"/>
      <c r="L45" s="9"/>
      <c r="M45" s="18"/>
      <c r="N45" s="38">
        <f>SUM(N46:N376)</f>
        <v>371824.49999999994</v>
      </c>
      <c r="O45" s="38">
        <f>SUM(O46:O376)</f>
        <v>276969.69999999995</v>
      </c>
      <c r="P45" s="8">
        <f>O45/N45</f>
        <v>0.74489362589070918</v>
      </c>
      <c r="Q45" s="18"/>
      <c r="R45" s="23"/>
      <c r="S45" s="18"/>
      <c r="T45" s="38">
        <f>SUM(T46:T376)</f>
        <v>38560.9</v>
      </c>
      <c r="U45" s="38">
        <f>SUM(U46:U376)</f>
        <v>35209.199999999975</v>
      </c>
      <c r="V45" s="8">
        <f>U45/T45</f>
        <v>0.91308034822838613</v>
      </c>
      <c r="W45" s="18"/>
      <c r="X45" s="38">
        <f>SUM(X46:X376)</f>
        <v>16453.639999999989</v>
      </c>
      <c r="Y45" s="38">
        <f>SUM(Y46:Y376)</f>
        <v>13560.42</v>
      </c>
      <c r="Z45" s="8">
        <f>Y45/X45</f>
        <v>0.82415927417884494</v>
      </c>
      <c r="AA45" s="18"/>
      <c r="AB45" s="38"/>
      <c r="AC45" s="38"/>
      <c r="AD45" s="8"/>
      <c r="AE45" s="18"/>
      <c r="AF45" s="38"/>
      <c r="AG45" s="38"/>
      <c r="AH45" s="8"/>
      <c r="AI45" s="18"/>
      <c r="AJ45" s="38"/>
      <c r="AK45" s="38"/>
      <c r="AL45" s="8"/>
      <c r="AM45" s="18"/>
      <c r="AN45" s="38">
        <f>SUM(AN46:AN376)</f>
        <v>103506</v>
      </c>
      <c r="AO45" s="38">
        <f>SUM(AO46:AO376)</f>
        <v>102989</v>
      </c>
      <c r="AP45" s="8">
        <f>AO45/AN45</f>
        <v>0.99500512047610767</v>
      </c>
      <c r="AQ45" s="18"/>
      <c r="AR45" s="10"/>
      <c r="AS45" s="10"/>
      <c r="AT45" s="10"/>
      <c r="AU45" s="38">
        <f>SUM(AU46:AU376)</f>
        <v>96927.763636363685</v>
      </c>
      <c r="AV45" s="38">
        <f>SUM(AV46:AV376)</f>
        <v>93139.799999999945</v>
      </c>
      <c r="AW45" s="10"/>
      <c r="AX45" s="38">
        <f>SUM(AX46:AX376)</f>
        <v>54029.299999999981</v>
      </c>
      <c r="AY45" s="38">
        <f>SUM(AY46:AY376)</f>
        <v>52353.600000000028</v>
      </c>
      <c r="AZ45" s="38">
        <f>SUM(AZ46:AZ376)</f>
        <v>-13243.099999999995</v>
      </c>
      <c r="BA45" s="115"/>
      <c r="BB45" s="92"/>
      <c r="BC45" s="92"/>
      <c r="BD45" s="111"/>
    </row>
    <row r="46" spans="1:220" s="2" customFormat="1" ht="17.25" customHeight="1" x14ac:dyDescent="0.25">
      <c r="A46" s="36" t="s">
        <v>47</v>
      </c>
      <c r="B46" s="37"/>
      <c r="C46" s="37"/>
      <c r="D46" s="4"/>
      <c r="E46" s="13"/>
      <c r="F46" s="5"/>
      <c r="G46" s="4"/>
      <c r="H46" s="4"/>
      <c r="I46" s="13"/>
      <c r="J46" s="5"/>
      <c r="K46" s="5"/>
      <c r="L46" s="5"/>
      <c r="M46" s="13"/>
      <c r="N46" s="37"/>
      <c r="O46" s="37"/>
      <c r="P46" s="4"/>
      <c r="Q46" s="13"/>
      <c r="R46" s="22"/>
      <c r="S46" s="13"/>
      <c r="T46" s="37"/>
      <c r="U46" s="37"/>
      <c r="V46" s="4"/>
      <c r="W46" s="13"/>
      <c r="X46" s="37"/>
      <c r="Y46" s="37"/>
      <c r="Z46" s="4"/>
      <c r="AA46" s="13"/>
      <c r="AB46" s="37"/>
      <c r="AC46" s="37"/>
      <c r="AD46" s="4"/>
      <c r="AE46" s="13"/>
      <c r="AF46" s="37"/>
      <c r="AG46" s="37"/>
      <c r="AH46" s="4"/>
      <c r="AI46" s="13"/>
      <c r="AJ46" s="37"/>
      <c r="AK46" s="37"/>
      <c r="AL46" s="4"/>
      <c r="AM46" s="13"/>
      <c r="AN46" s="37"/>
      <c r="AO46" s="37"/>
      <c r="AP46" s="4"/>
      <c r="AQ46" s="13"/>
      <c r="AR46" s="20"/>
      <c r="AS46" s="20"/>
      <c r="AT46" s="20"/>
      <c r="AU46" s="7"/>
      <c r="AV46" s="7"/>
      <c r="AW46" s="7"/>
      <c r="AX46" s="7"/>
      <c r="AY46" s="89"/>
      <c r="AZ46" s="90"/>
      <c r="BA46" s="116"/>
      <c r="BB46" s="91"/>
      <c r="BC46" s="109"/>
      <c r="BD46" s="112"/>
    </row>
    <row r="47" spans="1:220" s="2" customFormat="1" ht="15" customHeight="1" x14ac:dyDescent="0.25">
      <c r="A47" s="16" t="s">
        <v>48</v>
      </c>
      <c r="B47" s="37">
        <v>0</v>
      </c>
      <c r="C47" s="37">
        <v>0</v>
      </c>
      <c r="D47" s="4">
        <f t="shared" ref="D47:D110" si="20">IF((E47=0),0,IF(B47=0,1,IF(C47&lt;0,0,C47/B47)))</f>
        <v>0</v>
      </c>
      <c r="E47" s="13">
        <v>0</v>
      </c>
      <c r="F47" s="5" t="s">
        <v>373</v>
      </c>
      <c r="G47" s="5" t="s">
        <v>373</v>
      </c>
      <c r="H47" s="5" t="s">
        <v>373</v>
      </c>
      <c r="I47" s="13" t="s">
        <v>370</v>
      </c>
      <c r="J47" s="5" t="s">
        <v>373</v>
      </c>
      <c r="K47" s="5" t="s">
        <v>373</v>
      </c>
      <c r="L47" s="5" t="s">
        <v>373</v>
      </c>
      <c r="M47" s="13" t="s">
        <v>370</v>
      </c>
      <c r="N47" s="37">
        <v>191.6</v>
      </c>
      <c r="O47" s="37">
        <v>882.4</v>
      </c>
      <c r="P47" s="4">
        <f>IF((Q47=0),0,IF(N47=0,1,IF(O47&lt;0,0,O47/N47)))</f>
        <v>4.6054279749478075</v>
      </c>
      <c r="Q47" s="13">
        <v>20</v>
      </c>
      <c r="R47" s="22">
        <v>1</v>
      </c>
      <c r="S47" s="13">
        <v>15</v>
      </c>
      <c r="T47" s="37">
        <v>120</v>
      </c>
      <c r="U47" s="37">
        <v>31.7</v>
      </c>
      <c r="V47" s="4">
        <f>IF((W47=0),0,IF(T47=0,1,IF(U47&lt;0,0,U47/T47)))</f>
        <v>0.26416666666666666</v>
      </c>
      <c r="W47" s="13">
        <v>30</v>
      </c>
      <c r="X47" s="37">
        <v>6</v>
      </c>
      <c r="Y47" s="37">
        <v>10</v>
      </c>
      <c r="Z47" s="4">
        <f>IF((AA47=0),0,IF(X47=0,1,IF(Y47&lt;0,0,Y47/X47)))</f>
        <v>1.6666666666666667</v>
      </c>
      <c r="AA47" s="13">
        <v>20</v>
      </c>
      <c r="AB47" s="37" t="s">
        <v>370</v>
      </c>
      <c r="AC47" s="37" t="s">
        <v>370</v>
      </c>
      <c r="AD47" s="4" t="s">
        <v>370</v>
      </c>
      <c r="AE47" s="13" t="s">
        <v>370</v>
      </c>
      <c r="AF47" s="5" t="s">
        <v>383</v>
      </c>
      <c r="AG47" s="5" t="s">
        <v>383</v>
      </c>
      <c r="AH47" s="5" t="s">
        <v>383</v>
      </c>
      <c r="AI47" s="13">
        <v>5</v>
      </c>
      <c r="AJ47" s="5">
        <v>30</v>
      </c>
      <c r="AK47" s="5">
        <v>16.7</v>
      </c>
      <c r="AL47" s="4">
        <f>IF((AM47=0),0,IF(AJ47=0,1,IF(AK47&lt;0,0,AK47/AJ47)))</f>
        <v>0.55666666666666664</v>
      </c>
      <c r="AM47" s="13">
        <v>15</v>
      </c>
      <c r="AN47" s="37">
        <v>656</v>
      </c>
      <c r="AO47" s="37">
        <v>659</v>
      </c>
      <c r="AP47" s="4">
        <f>IF((AQ47=0),0,IF(AN47=0,1,IF(AO47&lt;0,0,AO47/AN47)))</f>
        <v>1.0045731707317074</v>
      </c>
      <c r="AQ47" s="13">
        <v>20</v>
      </c>
      <c r="AR47" s="20">
        <f>((D47*E47)+(P47*Q47)+R47*S47+(V47*W47)+(Z47*AA47)+AP47*AQ47+(AL47*AM47))/(E47+Q47+S47+W47+AA47+AQ47+AM47)</f>
        <v>1.4734029687243637</v>
      </c>
      <c r="AS47" s="20">
        <f>IF(AR47&gt;1.2,IF((AR47-1.2)*0.1+1.2&gt;1.3,1.3,(AR47-1.2)*0.1+1.2),AR47)</f>
        <v>1.2273402968724363</v>
      </c>
      <c r="AT47" s="35">
        <v>710</v>
      </c>
      <c r="AU47" s="21">
        <f t="shared" ref="AU47:AU110" si="21">AT47/11*3</f>
        <v>193.63636363636363</v>
      </c>
      <c r="AV47" s="21">
        <f t="shared" ref="AV47:AV110" si="22">ROUND(AS47*AU47,1)</f>
        <v>237.7</v>
      </c>
      <c r="AW47" s="83">
        <f t="shared" ref="AW47:AW110" si="23">AV47-AU47</f>
        <v>44.063636363636363</v>
      </c>
      <c r="AX47" s="21">
        <v>114.5</v>
      </c>
      <c r="AY47" s="21">
        <v>293.39999999999998</v>
      </c>
      <c r="AZ47" s="81">
        <f t="shared" ref="AZ47:AZ110" si="24">AV47-AX47-AY47</f>
        <v>-170.2</v>
      </c>
      <c r="BA47" s="104"/>
      <c r="BB47" s="84"/>
      <c r="BC47" s="110"/>
      <c r="BD47" s="37">
        <f>IF(OR((AZ47&lt;0),BA47="+"),0,IF((AX47+AY47+AZ47)&gt;AT47,(AT47-AX47-AY47),AZ47))</f>
        <v>0</v>
      </c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2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2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2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2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2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2"/>
      <c r="HK47" s="11"/>
      <c r="HL47" s="11"/>
    </row>
    <row r="48" spans="1:220" s="2" customFormat="1" ht="15" customHeight="1" x14ac:dyDescent="0.25">
      <c r="A48" s="16" t="s">
        <v>49</v>
      </c>
      <c r="B48" s="37">
        <v>13310</v>
      </c>
      <c r="C48" s="37">
        <v>14713</v>
      </c>
      <c r="D48" s="4">
        <f t="shared" si="20"/>
        <v>1.1054094665664913</v>
      </c>
      <c r="E48" s="13">
        <v>10</v>
      </c>
      <c r="F48" s="5" t="s">
        <v>373</v>
      </c>
      <c r="G48" s="5" t="s">
        <v>373</v>
      </c>
      <c r="H48" s="5" t="s">
        <v>373</v>
      </c>
      <c r="I48" s="13" t="s">
        <v>370</v>
      </c>
      <c r="J48" s="5" t="s">
        <v>373</v>
      </c>
      <c r="K48" s="5" t="s">
        <v>373</v>
      </c>
      <c r="L48" s="5" t="s">
        <v>373</v>
      </c>
      <c r="M48" s="13" t="s">
        <v>370</v>
      </c>
      <c r="N48" s="37">
        <v>562.29999999999995</v>
      </c>
      <c r="O48" s="37">
        <v>1473.3</v>
      </c>
      <c r="P48" s="4">
        <f t="shared" ref="P48:P111" si="25">IF((Q48=0),0,IF(N48=0,1,IF(O48&lt;0,0,O48/N48)))</f>
        <v>2.6201316023475014</v>
      </c>
      <c r="Q48" s="13">
        <v>20</v>
      </c>
      <c r="R48" s="22">
        <v>1</v>
      </c>
      <c r="S48" s="13">
        <v>15</v>
      </c>
      <c r="T48" s="37">
        <v>152</v>
      </c>
      <c r="U48" s="37">
        <v>40.1</v>
      </c>
      <c r="V48" s="4">
        <f t="shared" ref="V48:V111" si="26">IF((W48=0),0,IF(T48=0,1,IF(U48&lt;0,0,U48/T48)))</f>
        <v>0.26381578947368423</v>
      </c>
      <c r="W48" s="13">
        <v>25</v>
      </c>
      <c r="X48" s="37">
        <v>13</v>
      </c>
      <c r="Y48" s="37">
        <v>22.6</v>
      </c>
      <c r="Z48" s="4">
        <f t="shared" ref="Z48:Z111" si="27">IF((AA48=0),0,IF(X48=0,1,IF(Y48&lt;0,0,Y48/X48)))</f>
        <v>1.7384615384615385</v>
      </c>
      <c r="AA48" s="13">
        <v>25</v>
      </c>
      <c r="AB48" s="37" t="s">
        <v>370</v>
      </c>
      <c r="AC48" s="37" t="s">
        <v>370</v>
      </c>
      <c r="AD48" s="4" t="s">
        <v>370</v>
      </c>
      <c r="AE48" s="13" t="s">
        <v>370</v>
      </c>
      <c r="AF48" s="5" t="s">
        <v>383</v>
      </c>
      <c r="AG48" s="5" t="s">
        <v>383</v>
      </c>
      <c r="AH48" s="5" t="s">
        <v>383</v>
      </c>
      <c r="AI48" s="13">
        <v>5</v>
      </c>
      <c r="AJ48" s="5">
        <v>30</v>
      </c>
      <c r="AK48" s="5">
        <v>30.2</v>
      </c>
      <c r="AL48" s="4">
        <f t="shared" ref="AL48:AL51" si="28">IF((AM48=0),0,IF(AJ48=0,1,IF(AK48&lt;0,0,AK48/AJ48)))</f>
        <v>1.0066666666666666</v>
      </c>
      <c r="AM48" s="13">
        <v>15</v>
      </c>
      <c r="AN48" s="37">
        <v>1112</v>
      </c>
      <c r="AO48" s="37">
        <v>1120</v>
      </c>
      <c r="AP48" s="4">
        <f t="shared" ref="AP48:AP51" si="29">IF((AQ48=0),0,IF(AN48=0,1,IF(AO48&lt;0,0,AO48/AN48)))</f>
        <v>1.0071942446043165</v>
      </c>
      <c r="AQ48" s="13">
        <v>20</v>
      </c>
      <c r="AR48" s="20">
        <f t="shared" ref="AR48:AR111" si="30">((D48*E48)+(P48*Q48)+R48*S48+(V48*W48)+(Z48*AA48)+AP48*AQ48+(AL48*AM48))/(E48+Q48+S48+W48+AA48+AQ48+AM48)</f>
        <v>1.2596734215621679</v>
      </c>
      <c r="AS48" s="20">
        <f>IF(AR48&gt;1.2,IF((AR48-1.2)*0.1+1.2&gt;1.3,1.3,(AR48-1.2)*0.1+1.2),AR48)</f>
        <v>1.2059673421562167</v>
      </c>
      <c r="AT48" s="35">
        <v>2013</v>
      </c>
      <c r="AU48" s="21">
        <f t="shared" si="21"/>
        <v>549</v>
      </c>
      <c r="AV48" s="21">
        <f t="shared" si="22"/>
        <v>662.1</v>
      </c>
      <c r="AW48" s="83">
        <f t="shared" si="23"/>
        <v>113.10000000000002</v>
      </c>
      <c r="AX48" s="21">
        <v>424.1</v>
      </c>
      <c r="AY48" s="21">
        <v>492.5</v>
      </c>
      <c r="AZ48" s="81">
        <f t="shared" si="24"/>
        <v>-254.5</v>
      </c>
      <c r="BA48" s="104" t="s">
        <v>416</v>
      </c>
      <c r="BB48" s="84"/>
      <c r="BC48" s="110"/>
      <c r="BD48" s="37">
        <f t="shared" ref="BD48:BD111" si="31">IF(OR((AZ48&lt;0),BA48="+"),0,IF((AX48+AY48+AZ48)&gt;AT48,(AT48-AX48-AY48),AZ48))</f>
        <v>0</v>
      </c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2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2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2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2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2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2"/>
      <c r="HK48" s="11"/>
      <c r="HL48" s="11"/>
    </row>
    <row r="49" spans="1:220" s="2" customFormat="1" ht="15" customHeight="1" x14ac:dyDescent="0.25">
      <c r="A49" s="16" t="s">
        <v>50</v>
      </c>
      <c r="B49" s="37">
        <v>1261</v>
      </c>
      <c r="C49" s="37">
        <v>1207</v>
      </c>
      <c r="D49" s="4">
        <f t="shared" si="20"/>
        <v>0.95717684377478196</v>
      </c>
      <c r="E49" s="13">
        <v>10</v>
      </c>
      <c r="F49" s="5" t="s">
        <v>373</v>
      </c>
      <c r="G49" s="5" t="s">
        <v>373</v>
      </c>
      <c r="H49" s="5" t="s">
        <v>373</v>
      </c>
      <c r="I49" s="13" t="s">
        <v>370</v>
      </c>
      <c r="J49" s="5" t="s">
        <v>373</v>
      </c>
      <c r="K49" s="5" t="s">
        <v>373</v>
      </c>
      <c r="L49" s="5" t="s">
        <v>373</v>
      </c>
      <c r="M49" s="13" t="s">
        <v>370</v>
      </c>
      <c r="N49" s="37">
        <v>152.6</v>
      </c>
      <c r="O49" s="37">
        <v>292.89999999999998</v>
      </c>
      <c r="P49" s="4">
        <f t="shared" si="25"/>
        <v>1.9193971166448229</v>
      </c>
      <c r="Q49" s="13">
        <v>20</v>
      </c>
      <c r="R49" s="22">
        <v>1</v>
      </c>
      <c r="S49" s="13">
        <v>15</v>
      </c>
      <c r="T49" s="37">
        <v>115</v>
      </c>
      <c r="U49" s="37">
        <v>46.7</v>
      </c>
      <c r="V49" s="4">
        <f t="shared" si="26"/>
        <v>0.40608695652173915</v>
      </c>
      <c r="W49" s="13">
        <v>30</v>
      </c>
      <c r="X49" s="37">
        <v>8</v>
      </c>
      <c r="Y49" s="37">
        <v>7.6</v>
      </c>
      <c r="Z49" s="4">
        <f t="shared" si="27"/>
        <v>0.95</v>
      </c>
      <c r="AA49" s="13">
        <v>20</v>
      </c>
      <c r="AB49" s="37" t="s">
        <v>370</v>
      </c>
      <c r="AC49" s="37" t="s">
        <v>370</v>
      </c>
      <c r="AD49" s="4" t="s">
        <v>370</v>
      </c>
      <c r="AE49" s="13" t="s">
        <v>370</v>
      </c>
      <c r="AF49" s="5" t="s">
        <v>383</v>
      </c>
      <c r="AG49" s="5" t="s">
        <v>383</v>
      </c>
      <c r="AH49" s="5" t="s">
        <v>383</v>
      </c>
      <c r="AI49" s="13">
        <v>5</v>
      </c>
      <c r="AJ49" s="5">
        <v>30</v>
      </c>
      <c r="AK49" s="5">
        <v>30.5</v>
      </c>
      <c r="AL49" s="4">
        <f t="shared" si="28"/>
        <v>1.0166666666666666</v>
      </c>
      <c r="AM49" s="13">
        <v>15</v>
      </c>
      <c r="AN49" s="37">
        <v>557</v>
      </c>
      <c r="AO49" s="37">
        <v>558</v>
      </c>
      <c r="AP49" s="4">
        <f t="shared" si="29"/>
        <v>1.0017953321364452</v>
      </c>
      <c r="AQ49" s="13">
        <v>20</v>
      </c>
      <c r="AR49" s="20">
        <f t="shared" si="30"/>
        <v>0.99560173930019502</v>
      </c>
      <c r="AS49" s="20">
        <f>IF(AR49&gt;1.2,IF((AR49-1.2)*0.1+1.2&gt;1.3,1.3,(AR49-1.2)*0.1+1.2),AR49)</f>
        <v>0.99560173930019502</v>
      </c>
      <c r="AT49" s="35">
        <v>1333</v>
      </c>
      <c r="AU49" s="21">
        <f t="shared" si="21"/>
        <v>363.54545454545456</v>
      </c>
      <c r="AV49" s="21">
        <f t="shared" si="22"/>
        <v>361.9</v>
      </c>
      <c r="AW49" s="83">
        <f t="shared" si="23"/>
        <v>-1.6454545454545837</v>
      </c>
      <c r="AX49" s="21">
        <v>187.1</v>
      </c>
      <c r="AY49" s="21">
        <v>236.9</v>
      </c>
      <c r="AZ49" s="81">
        <f t="shared" si="24"/>
        <v>-62.100000000000023</v>
      </c>
      <c r="BA49" s="104"/>
      <c r="BB49" s="84"/>
      <c r="BC49" s="110"/>
      <c r="BD49" s="37">
        <f t="shared" si="31"/>
        <v>0</v>
      </c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2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2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2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2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2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2"/>
      <c r="HK49" s="11"/>
      <c r="HL49" s="11"/>
    </row>
    <row r="50" spans="1:220" s="2" customFormat="1" ht="15" customHeight="1" x14ac:dyDescent="0.25">
      <c r="A50" s="16" t="s">
        <v>51</v>
      </c>
      <c r="B50" s="37">
        <v>0</v>
      </c>
      <c r="C50" s="37">
        <v>0</v>
      </c>
      <c r="D50" s="4">
        <f t="shared" si="20"/>
        <v>0</v>
      </c>
      <c r="E50" s="13">
        <v>0</v>
      </c>
      <c r="F50" s="5" t="s">
        <v>373</v>
      </c>
      <c r="G50" s="5" t="s">
        <v>373</v>
      </c>
      <c r="H50" s="5" t="s">
        <v>373</v>
      </c>
      <c r="I50" s="13" t="s">
        <v>370</v>
      </c>
      <c r="J50" s="5" t="s">
        <v>373</v>
      </c>
      <c r="K50" s="5" t="s">
        <v>373</v>
      </c>
      <c r="L50" s="5" t="s">
        <v>373</v>
      </c>
      <c r="M50" s="13" t="s">
        <v>370</v>
      </c>
      <c r="N50" s="37">
        <v>203.7</v>
      </c>
      <c r="O50" s="37">
        <v>369.4</v>
      </c>
      <c r="P50" s="4">
        <f t="shared" si="25"/>
        <v>1.8134511536573392</v>
      </c>
      <c r="Q50" s="13">
        <v>20</v>
      </c>
      <c r="R50" s="22">
        <v>1</v>
      </c>
      <c r="S50" s="13">
        <v>15</v>
      </c>
      <c r="T50" s="37">
        <v>53</v>
      </c>
      <c r="U50" s="37">
        <v>7.3</v>
      </c>
      <c r="V50" s="4">
        <f t="shared" si="26"/>
        <v>0.13773584905660377</v>
      </c>
      <c r="W50" s="13">
        <v>25</v>
      </c>
      <c r="X50" s="37">
        <v>3</v>
      </c>
      <c r="Y50" s="37">
        <v>1</v>
      </c>
      <c r="Z50" s="4">
        <f t="shared" si="27"/>
        <v>0.33333333333333331</v>
      </c>
      <c r="AA50" s="13">
        <v>25</v>
      </c>
      <c r="AB50" s="37" t="s">
        <v>370</v>
      </c>
      <c r="AC50" s="37" t="s">
        <v>370</v>
      </c>
      <c r="AD50" s="4" t="s">
        <v>370</v>
      </c>
      <c r="AE50" s="13" t="s">
        <v>370</v>
      </c>
      <c r="AF50" s="5" t="s">
        <v>383</v>
      </c>
      <c r="AG50" s="5" t="s">
        <v>383</v>
      </c>
      <c r="AH50" s="5" t="s">
        <v>383</v>
      </c>
      <c r="AI50" s="13">
        <v>5</v>
      </c>
      <c r="AJ50" s="5">
        <v>0</v>
      </c>
      <c r="AK50" s="5">
        <v>0</v>
      </c>
      <c r="AL50" s="4">
        <f t="shared" si="28"/>
        <v>1</v>
      </c>
      <c r="AM50" s="13">
        <v>15</v>
      </c>
      <c r="AN50" s="37">
        <v>232</v>
      </c>
      <c r="AO50" s="37">
        <v>330</v>
      </c>
      <c r="AP50" s="4">
        <f t="shared" si="29"/>
        <v>1.4224137931034482</v>
      </c>
      <c r="AQ50" s="13">
        <v>20</v>
      </c>
      <c r="AR50" s="20">
        <f t="shared" si="30"/>
        <v>0.88745023745803486</v>
      </c>
      <c r="AS50" s="20">
        <f>IF(AR50&gt;1.2,IF((AR50-1.2)*0.1+1.2&gt;1.3,1.3,(AR50-1.2)*0.1+1.2),AR50)</f>
        <v>0.88745023745803486</v>
      </c>
      <c r="AT50" s="35">
        <v>633</v>
      </c>
      <c r="AU50" s="21">
        <f t="shared" si="21"/>
        <v>172.63636363636363</v>
      </c>
      <c r="AV50" s="21">
        <f t="shared" si="22"/>
        <v>153.19999999999999</v>
      </c>
      <c r="AW50" s="83">
        <f t="shared" si="23"/>
        <v>-19.436363636363637</v>
      </c>
      <c r="AX50" s="21">
        <v>57.1</v>
      </c>
      <c r="AY50" s="21">
        <v>224.1</v>
      </c>
      <c r="AZ50" s="81">
        <f t="shared" si="24"/>
        <v>-128</v>
      </c>
      <c r="BA50" s="104"/>
      <c r="BB50" s="84"/>
      <c r="BC50" s="110"/>
      <c r="BD50" s="37">
        <f t="shared" si="31"/>
        <v>0</v>
      </c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2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2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2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2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2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2"/>
      <c r="HK50" s="11"/>
      <c r="HL50" s="11"/>
    </row>
    <row r="51" spans="1:220" s="2" customFormat="1" ht="15" customHeight="1" x14ac:dyDescent="0.25">
      <c r="A51" s="16" t="s">
        <v>52</v>
      </c>
      <c r="B51" s="37">
        <v>325</v>
      </c>
      <c r="C51" s="37">
        <v>365</v>
      </c>
      <c r="D51" s="4">
        <f t="shared" si="20"/>
        <v>1.1230769230769231</v>
      </c>
      <c r="E51" s="13">
        <v>10</v>
      </c>
      <c r="F51" s="5" t="s">
        <v>373</v>
      </c>
      <c r="G51" s="5" t="s">
        <v>373</v>
      </c>
      <c r="H51" s="5" t="s">
        <v>373</v>
      </c>
      <c r="I51" s="13" t="s">
        <v>370</v>
      </c>
      <c r="J51" s="5" t="s">
        <v>373</v>
      </c>
      <c r="K51" s="5" t="s">
        <v>373</v>
      </c>
      <c r="L51" s="5" t="s">
        <v>373</v>
      </c>
      <c r="M51" s="13" t="s">
        <v>370</v>
      </c>
      <c r="N51" s="37">
        <v>327.8</v>
      </c>
      <c r="O51" s="37">
        <v>526</v>
      </c>
      <c r="P51" s="4">
        <f t="shared" si="25"/>
        <v>1.6046369737644905</v>
      </c>
      <c r="Q51" s="13">
        <v>20</v>
      </c>
      <c r="R51" s="22">
        <v>1</v>
      </c>
      <c r="S51" s="13">
        <v>15</v>
      </c>
      <c r="T51" s="37">
        <v>185</v>
      </c>
      <c r="U51" s="37">
        <v>26.2</v>
      </c>
      <c r="V51" s="4">
        <f t="shared" si="26"/>
        <v>0.14162162162162162</v>
      </c>
      <c r="W51" s="13">
        <v>30</v>
      </c>
      <c r="X51" s="37">
        <v>12</v>
      </c>
      <c r="Y51" s="37">
        <v>2</v>
      </c>
      <c r="Z51" s="4">
        <f t="shared" si="27"/>
        <v>0.16666666666666666</v>
      </c>
      <c r="AA51" s="13">
        <v>20</v>
      </c>
      <c r="AB51" s="37" t="s">
        <v>370</v>
      </c>
      <c r="AC51" s="37" t="s">
        <v>370</v>
      </c>
      <c r="AD51" s="4" t="s">
        <v>370</v>
      </c>
      <c r="AE51" s="13" t="s">
        <v>370</v>
      </c>
      <c r="AF51" s="5" t="s">
        <v>383</v>
      </c>
      <c r="AG51" s="5" t="s">
        <v>383</v>
      </c>
      <c r="AH51" s="5" t="s">
        <v>383</v>
      </c>
      <c r="AI51" s="13">
        <v>5</v>
      </c>
      <c r="AJ51" s="5">
        <v>30</v>
      </c>
      <c r="AK51" s="5">
        <v>24.7</v>
      </c>
      <c r="AL51" s="4">
        <f t="shared" si="28"/>
        <v>0.82333333333333336</v>
      </c>
      <c r="AM51" s="13">
        <v>15</v>
      </c>
      <c r="AN51" s="37">
        <v>828</v>
      </c>
      <c r="AO51" s="37">
        <v>843</v>
      </c>
      <c r="AP51" s="4">
        <f t="shared" si="29"/>
        <v>1.0181159420289856</v>
      </c>
      <c r="AQ51" s="13">
        <v>20</v>
      </c>
      <c r="AR51" s="20">
        <f t="shared" si="30"/>
        <v>0.75859853483554418</v>
      </c>
      <c r="AS51" s="20">
        <f>IF(AR51&gt;1.2,IF((AR51-1.2)*0.1+1.2&gt;1.3,1.3,(AR51-1.2)*0.1+1.2),AR51)</f>
        <v>0.75859853483554418</v>
      </c>
      <c r="AT51" s="35">
        <v>1415</v>
      </c>
      <c r="AU51" s="21">
        <f t="shared" si="21"/>
        <v>385.90909090909088</v>
      </c>
      <c r="AV51" s="21">
        <f t="shared" si="22"/>
        <v>292.8</v>
      </c>
      <c r="AW51" s="83">
        <f t="shared" si="23"/>
        <v>-93.109090909090867</v>
      </c>
      <c r="AX51" s="21">
        <v>84.2</v>
      </c>
      <c r="AY51" s="21">
        <v>447.2</v>
      </c>
      <c r="AZ51" s="81">
        <f t="shared" si="24"/>
        <v>-238.59999999999997</v>
      </c>
      <c r="BA51" s="104" t="s">
        <v>416</v>
      </c>
      <c r="BB51" s="84"/>
      <c r="BC51" s="110"/>
      <c r="BD51" s="37">
        <f t="shared" si="31"/>
        <v>0</v>
      </c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2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2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2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2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2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2"/>
      <c r="HK51" s="11"/>
      <c r="HL51" s="11"/>
    </row>
    <row r="52" spans="1:220" s="2" customFormat="1" ht="18.75" customHeight="1" x14ac:dyDescent="0.25">
      <c r="A52" s="36" t="s">
        <v>53</v>
      </c>
      <c r="B52" s="37"/>
      <c r="C52" s="37"/>
      <c r="D52" s="4"/>
      <c r="E52" s="13"/>
      <c r="F52" s="5"/>
      <c r="G52" s="5"/>
      <c r="H52" s="5"/>
      <c r="I52" s="13"/>
      <c r="J52" s="5"/>
      <c r="K52" s="5"/>
      <c r="L52" s="5"/>
      <c r="M52" s="13"/>
      <c r="N52" s="37"/>
      <c r="O52" s="37"/>
      <c r="P52" s="4"/>
      <c r="Q52" s="13"/>
      <c r="R52" s="22"/>
      <c r="S52" s="13"/>
      <c r="T52" s="37"/>
      <c r="U52" s="37"/>
      <c r="V52" s="4"/>
      <c r="W52" s="13"/>
      <c r="X52" s="37"/>
      <c r="Y52" s="37"/>
      <c r="Z52" s="4"/>
      <c r="AA52" s="13"/>
      <c r="AB52" s="37"/>
      <c r="AC52" s="37"/>
      <c r="AD52" s="4"/>
      <c r="AE52" s="13"/>
      <c r="AF52" s="5"/>
      <c r="AG52" s="5"/>
      <c r="AH52" s="5"/>
      <c r="AI52" s="13"/>
      <c r="AJ52" s="5"/>
      <c r="AK52" s="5"/>
      <c r="AL52" s="4"/>
      <c r="AM52" s="13"/>
      <c r="AN52" s="37"/>
      <c r="AO52" s="37"/>
      <c r="AP52" s="4"/>
      <c r="AQ52" s="13"/>
      <c r="AR52" s="20"/>
      <c r="AS52" s="20"/>
      <c r="AT52" s="35"/>
      <c r="AU52" s="21"/>
      <c r="AV52" s="21"/>
      <c r="AW52" s="83"/>
      <c r="AX52" s="21"/>
      <c r="AY52" s="21"/>
      <c r="AZ52" s="81"/>
      <c r="BA52" s="104"/>
      <c r="BB52" s="84"/>
      <c r="BC52" s="110"/>
      <c r="BD52" s="37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2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2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2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2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2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2"/>
      <c r="HK52" s="11"/>
      <c r="HL52" s="11"/>
    </row>
    <row r="53" spans="1:220" s="2" customFormat="1" ht="15" customHeight="1" x14ac:dyDescent="0.25">
      <c r="A53" s="16" t="s">
        <v>54</v>
      </c>
      <c r="B53" s="37">
        <v>1145871.3</v>
      </c>
      <c r="C53" s="37">
        <v>1481632.6</v>
      </c>
      <c r="D53" s="4">
        <f t="shared" si="20"/>
        <v>1.2930183346070365</v>
      </c>
      <c r="E53" s="13">
        <v>10</v>
      </c>
      <c r="F53" s="5" t="s">
        <v>373</v>
      </c>
      <c r="G53" s="5" t="s">
        <v>373</v>
      </c>
      <c r="H53" s="5" t="s">
        <v>373</v>
      </c>
      <c r="I53" s="13" t="s">
        <v>370</v>
      </c>
      <c r="J53" s="5" t="s">
        <v>373</v>
      </c>
      <c r="K53" s="5" t="s">
        <v>373</v>
      </c>
      <c r="L53" s="5" t="s">
        <v>373</v>
      </c>
      <c r="M53" s="13" t="s">
        <v>370</v>
      </c>
      <c r="N53" s="37">
        <v>6336.1</v>
      </c>
      <c r="O53" s="37">
        <v>8848.1</v>
      </c>
      <c r="P53" s="4">
        <f t="shared" si="25"/>
        <v>1.396458389229968</v>
      </c>
      <c r="Q53" s="13">
        <v>20</v>
      </c>
      <c r="R53" s="22">
        <v>1</v>
      </c>
      <c r="S53" s="13">
        <v>15</v>
      </c>
      <c r="T53" s="37">
        <v>70</v>
      </c>
      <c r="U53" s="37">
        <v>4</v>
      </c>
      <c r="V53" s="4">
        <f t="shared" si="26"/>
        <v>5.7142857142857141E-2</v>
      </c>
      <c r="W53" s="13">
        <v>25</v>
      </c>
      <c r="X53" s="37">
        <v>3</v>
      </c>
      <c r="Y53" s="37">
        <v>21.4</v>
      </c>
      <c r="Z53" s="4">
        <f t="shared" si="27"/>
        <v>7.1333333333333329</v>
      </c>
      <c r="AA53" s="13">
        <v>25</v>
      </c>
      <c r="AB53" s="37" t="s">
        <v>370</v>
      </c>
      <c r="AC53" s="37" t="s">
        <v>370</v>
      </c>
      <c r="AD53" s="4" t="s">
        <v>370</v>
      </c>
      <c r="AE53" s="13" t="s">
        <v>370</v>
      </c>
      <c r="AF53" s="5" t="s">
        <v>383</v>
      </c>
      <c r="AG53" s="5" t="s">
        <v>383</v>
      </c>
      <c r="AH53" s="5" t="s">
        <v>383</v>
      </c>
      <c r="AI53" s="13">
        <v>5</v>
      </c>
      <c r="AJ53" s="5">
        <v>33</v>
      </c>
      <c r="AK53" s="5">
        <v>44.3</v>
      </c>
      <c r="AL53" s="4">
        <f t="shared" ref="AL53:AL65" si="32">IF((AM53=0),0,IF(AJ53=0,1,IF(AK53&lt;0,0,AK53/AJ53)))</f>
        <v>1.3424242424242423</v>
      </c>
      <c r="AM53" s="13">
        <v>15</v>
      </c>
      <c r="AN53" s="37">
        <v>362</v>
      </c>
      <c r="AO53" s="37">
        <v>332</v>
      </c>
      <c r="AP53" s="4">
        <f t="shared" ref="AP53:AP65" si="33">IF((AQ53=0),0,IF(AN53=0,1,IF(AO53&lt;0,0,AO53/AN53)))</f>
        <v>0.91712707182320441</v>
      </c>
      <c r="AQ53" s="13">
        <v>20</v>
      </c>
      <c r="AR53" s="20">
        <f t="shared" si="30"/>
        <v>2.1084627766569399</v>
      </c>
      <c r="AS53" s="20">
        <f t="shared" ref="AS53:AS65" si="34">IF(AR53&gt;1.2,IF((AR53-1.2)*0.1+1.2&gt;1.3,1.3,(AR53-1.2)*0.1+1.2),AR53)</f>
        <v>1.2908462776656939</v>
      </c>
      <c r="AT53" s="35">
        <v>3355</v>
      </c>
      <c r="AU53" s="21">
        <f t="shared" si="21"/>
        <v>915</v>
      </c>
      <c r="AV53" s="21">
        <f t="shared" si="22"/>
        <v>1181.0999999999999</v>
      </c>
      <c r="AW53" s="83">
        <f t="shared" si="23"/>
        <v>266.09999999999991</v>
      </c>
      <c r="AX53" s="21">
        <v>158.69999999999999</v>
      </c>
      <c r="AY53" s="21">
        <v>427</v>
      </c>
      <c r="AZ53" s="81">
        <f t="shared" si="24"/>
        <v>595.39999999999986</v>
      </c>
      <c r="BA53" s="104"/>
      <c r="BB53" s="84"/>
      <c r="BC53" s="110"/>
      <c r="BD53" s="37">
        <f t="shared" si="31"/>
        <v>595.39999999999986</v>
      </c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2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2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2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2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2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2"/>
      <c r="HK53" s="11"/>
      <c r="HL53" s="11"/>
    </row>
    <row r="54" spans="1:220" s="2" customFormat="1" ht="15" customHeight="1" x14ac:dyDescent="0.25">
      <c r="A54" s="16" t="s">
        <v>55</v>
      </c>
      <c r="B54" s="37">
        <v>0</v>
      </c>
      <c r="C54" s="37">
        <v>0</v>
      </c>
      <c r="D54" s="4">
        <f t="shared" si="20"/>
        <v>0</v>
      </c>
      <c r="E54" s="13">
        <v>0</v>
      </c>
      <c r="F54" s="5" t="s">
        <v>373</v>
      </c>
      <c r="G54" s="5" t="s">
        <v>373</v>
      </c>
      <c r="H54" s="5" t="s">
        <v>373</v>
      </c>
      <c r="I54" s="13" t="s">
        <v>370</v>
      </c>
      <c r="J54" s="5" t="s">
        <v>373</v>
      </c>
      <c r="K54" s="5" t="s">
        <v>373</v>
      </c>
      <c r="L54" s="5" t="s">
        <v>373</v>
      </c>
      <c r="M54" s="13" t="s">
        <v>370</v>
      </c>
      <c r="N54" s="37">
        <v>248.3</v>
      </c>
      <c r="O54" s="37">
        <v>87.4</v>
      </c>
      <c r="P54" s="4">
        <f t="shared" si="25"/>
        <v>0.35199355618203787</v>
      </c>
      <c r="Q54" s="13">
        <v>20</v>
      </c>
      <c r="R54" s="22">
        <v>1</v>
      </c>
      <c r="S54" s="13">
        <v>15</v>
      </c>
      <c r="T54" s="37">
        <v>36</v>
      </c>
      <c r="U54" s="37">
        <v>0</v>
      </c>
      <c r="V54" s="4">
        <f t="shared" si="26"/>
        <v>0</v>
      </c>
      <c r="W54" s="13">
        <v>20</v>
      </c>
      <c r="X54" s="37">
        <v>15</v>
      </c>
      <c r="Y54" s="37">
        <v>16.7</v>
      </c>
      <c r="Z54" s="4">
        <f t="shared" si="27"/>
        <v>1.1133333333333333</v>
      </c>
      <c r="AA54" s="13">
        <v>30</v>
      </c>
      <c r="AB54" s="37" t="s">
        <v>370</v>
      </c>
      <c r="AC54" s="37" t="s">
        <v>370</v>
      </c>
      <c r="AD54" s="4" t="s">
        <v>370</v>
      </c>
      <c r="AE54" s="13" t="s">
        <v>370</v>
      </c>
      <c r="AF54" s="5" t="s">
        <v>383</v>
      </c>
      <c r="AG54" s="5" t="s">
        <v>383</v>
      </c>
      <c r="AH54" s="5" t="s">
        <v>383</v>
      </c>
      <c r="AI54" s="13">
        <v>5</v>
      </c>
      <c r="AJ54" s="5">
        <v>33</v>
      </c>
      <c r="AK54" s="5">
        <v>6.7</v>
      </c>
      <c r="AL54" s="4">
        <f t="shared" si="32"/>
        <v>0.20303030303030303</v>
      </c>
      <c r="AM54" s="13">
        <v>15</v>
      </c>
      <c r="AN54" s="37">
        <v>243</v>
      </c>
      <c r="AO54" s="37">
        <v>243</v>
      </c>
      <c r="AP54" s="4">
        <f t="shared" si="33"/>
        <v>1</v>
      </c>
      <c r="AQ54" s="13">
        <v>20</v>
      </c>
      <c r="AR54" s="20">
        <f t="shared" si="30"/>
        <v>0.65404438057579417</v>
      </c>
      <c r="AS54" s="20">
        <f t="shared" si="34"/>
        <v>0.65404438057579417</v>
      </c>
      <c r="AT54" s="35">
        <v>485</v>
      </c>
      <c r="AU54" s="21">
        <f t="shared" si="21"/>
        <v>132.27272727272728</v>
      </c>
      <c r="AV54" s="21">
        <f t="shared" si="22"/>
        <v>86.5</v>
      </c>
      <c r="AW54" s="83">
        <f t="shared" si="23"/>
        <v>-45.77272727272728</v>
      </c>
      <c r="AX54" s="21">
        <v>34.700000000000003</v>
      </c>
      <c r="AY54" s="21">
        <v>138.5</v>
      </c>
      <c r="AZ54" s="81">
        <f t="shared" si="24"/>
        <v>-86.7</v>
      </c>
      <c r="BA54" s="104"/>
      <c r="BB54" s="84"/>
      <c r="BC54" s="110"/>
      <c r="BD54" s="37">
        <f t="shared" si="31"/>
        <v>0</v>
      </c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2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2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2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2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2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2"/>
      <c r="HK54" s="11"/>
      <c r="HL54" s="11"/>
    </row>
    <row r="55" spans="1:220" s="2" customFormat="1" ht="15" customHeight="1" x14ac:dyDescent="0.25">
      <c r="A55" s="16" t="s">
        <v>56</v>
      </c>
      <c r="B55" s="37">
        <v>0</v>
      </c>
      <c r="C55" s="37">
        <v>0</v>
      </c>
      <c r="D55" s="4">
        <f t="shared" si="20"/>
        <v>0</v>
      </c>
      <c r="E55" s="13">
        <v>0</v>
      </c>
      <c r="F55" s="5" t="s">
        <v>373</v>
      </c>
      <c r="G55" s="5" t="s">
        <v>373</v>
      </c>
      <c r="H55" s="5" t="s">
        <v>373</v>
      </c>
      <c r="I55" s="13" t="s">
        <v>370</v>
      </c>
      <c r="J55" s="5" t="s">
        <v>373</v>
      </c>
      <c r="K55" s="5" t="s">
        <v>373</v>
      </c>
      <c r="L55" s="5" t="s">
        <v>373</v>
      </c>
      <c r="M55" s="13" t="s">
        <v>370</v>
      </c>
      <c r="N55" s="37">
        <v>1678.9</v>
      </c>
      <c r="O55" s="37">
        <v>911</v>
      </c>
      <c r="P55" s="4">
        <f t="shared" si="25"/>
        <v>0.54261718982667217</v>
      </c>
      <c r="Q55" s="13">
        <v>20</v>
      </c>
      <c r="R55" s="22">
        <v>1</v>
      </c>
      <c r="S55" s="13">
        <v>15</v>
      </c>
      <c r="T55" s="37">
        <v>380</v>
      </c>
      <c r="U55" s="37">
        <v>148.19999999999999</v>
      </c>
      <c r="V55" s="4">
        <f t="shared" si="26"/>
        <v>0.38999999999999996</v>
      </c>
      <c r="W55" s="13">
        <v>30</v>
      </c>
      <c r="X55" s="37">
        <v>13</v>
      </c>
      <c r="Y55" s="37">
        <v>6.8</v>
      </c>
      <c r="Z55" s="4">
        <f t="shared" si="27"/>
        <v>0.52307692307692311</v>
      </c>
      <c r="AA55" s="13">
        <v>20</v>
      </c>
      <c r="AB55" s="37" t="s">
        <v>370</v>
      </c>
      <c r="AC55" s="37" t="s">
        <v>370</v>
      </c>
      <c r="AD55" s="4" t="s">
        <v>370</v>
      </c>
      <c r="AE55" s="13" t="s">
        <v>370</v>
      </c>
      <c r="AF55" s="5" t="s">
        <v>383</v>
      </c>
      <c r="AG55" s="5" t="s">
        <v>383</v>
      </c>
      <c r="AH55" s="5" t="s">
        <v>383</v>
      </c>
      <c r="AI55" s="13">
        <v>5</v>
      </c>
      <c r="AJ55" s="5">
        <v>33</v>
      </c>
      <c r="AK55" s="5">
        <v>36.200000000000003</v>
      </c>
      <c r="AL55" s="4">
        <f t="shared" si="32"/>
        <v>1.0969696969696972</v>
      </c>
      <c r="AM55" s="13">
        <v>15</v>
      </c>
      <c r="AN55" s="37">
        <v>271</v>
      </c>
      <c r="AO55" s="37">
        <v>273</v>
      </c>
      <c r="AP55" s="4">
        <f t="shared" si="33"/>
        <v>1.0073800738007379</v>
      </c>
      <c r="AQ55" s="13">
        <v>20</v>
      </c>
      <c r="AR55" s="20">
        <f t="shared" si="30"/>
        <v>0.70513357657193432</v>
      </c>
      <c r="AS55" s="20">
        <f t="shared" si="34"/>
        <v>0.70513357657193432</v>
      </c>
      <c r="AT55" s="35">
        <v>343</v>
      </c>
      <c r="AU55" s="21">
        <f t="shared" si="21"/>
        <v>93.545454545454547</v>
      </c>
      <c r="AV55" s="21">
        <f t="shared" si="22"/>
        <v>66</v>
      </c>
      <c r="AW55" s="83">
        <f t="shared" si="23"/>
        <v>-27.545454545454547</v>
      </c>
      <c r="AX55" s="21">
        <v>76.8</v>
      </c>
      <c r="AY55" s="21">
        <v>53.7</v>
      </c>
      <c r="AZ55" s="81">
        <f t="shared" si="24"/>
        <v>-64.5</v>
      </c>
      <c r="BA55" s="104"/>
      <c r="BB55" s="84"/>
      <c r="BC55" s="110"/>
      <c r="BD55" s="37">
        <f t="shared" si="31"/>
        <v>0</v>
      </c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2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2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2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2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2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2"/>
      <c r="HK55" s="11"/>
      <c r="HL55" s="11"/>
    </row>
    <row r="56" spans="1:220" s="2" customFormat="1" ht="15" customHeight="1" x14ac:dyDescent="0.25">
      <c r="A56" s="16" t="s">
        <v>57</v>
      </c>
      <c r="B56" s="37">
        <v>0</v>
      </c>
      <c r="C56" s="37">
        <v>0</v>
      </c>
      <c r="D56" s="4">
        <f t="shared" si="20"/>
        <v>0</v>
      </c>
      <c r="E56" s="13">
        <v>0</v>
      </c>
      <c r="F56" s="5" t="s">
        <v>373</v>
      </c>
      <c r="G56" s="5" t="s">
        <v>373</v>
      </c>
      <c r="H56" s="5" t="s">
        <v>373</v>
      </c>
      <c r="I56" s="13" t="s">
        <v>370</v>
      </c>
      <c r="J56" s="5" t="s">
        <v>373</v>
      </c>
      <c r="K56" s="5" t="s">
        <v>373</v>
      </c>
      <c r="L56" s="5" t="s">
        <v>373</v>
      </c>
      <c r="M56" s="13" t="s">
        <v>370</v>
      </c>
      <c r="N56" s="37">
        <v>367.2</v>
      </c>
      <c r="O56" s="37">
        <v>425</v>
      </c>
      <c r="P56" s="4">
        <f t="shared" si="25"/>
        <v>1.1574074074074074</v>
      </c>
      <c r="Q56" s="13">
        <v>20</v>
      </c>
      <c r="R56" s="22">
        <v>1</v>
      </c>
      <c r="S56" s="13">
        <v>15</v>
      </c>
      <c r="T56" s="37">
        <v>265</v>
      </c>
      <c r="U56" s="37">
        <v>256.60000000000002</v>
      </c>
      <c r="V56" s="4">
        <f t="shared" si="26"/>
        <v>0.96830188679245288</v>
      </c>
      <c r="W56" s="13">
        <v>25</v>
      </c>
      <c r="X56" s="37">
        <v>23</v>
      </c>
      <c r="Y56" s="37">
        <v>28.4</v>
      </c>
      <c r="Z56" s="4">
        <f t="shared" si="27"/>
        <v>1.2347826086956522</v>
      </c>
      <c r="AA56" s="13">
        <v>25</v>
      </c>
      <c r="AB56" s="37" t="s">
        <v>370</v>
      </c>
      <c r="AC56" s="37" t="s">
        <v>370</v>
      </c>
      <c r="AD56" s="4" t="s">
        <v>370</v>
      </c>
      <c r="AE56" s="13" t="s">
        <v>370</v>
      </c>
      <c r="AF56" s="5" t="s">
        <v>383</v>
      </c>
      <c r="AG56" s="5" t="s">
        <v>383</v>
      </c>
      <c r="AH56" s="5" t="s">
        <v>383</v>
      </c>
      <c r="AI56" s="13">
        <v>5</v>
      </c>
      <c r="AJ56" s="5">
        <v>33</v>
      </c>
      <c r="AK56" s="5">
        <v>10.1</v>
      </c>
      <c r="AL56" s="4">
        <f t="shared" si="32"/>
        <v>0.30606060606060603</v>
      </c>
      <c r="AM56" s="13">
        <v>15</v>
      </c>
      <c r="AN56" s="37">
        <v>283</v>
      </c>
      <c r="AO56" s="37">
        <v>408</v>
      </c>
      <c r="AP56" s="4">
        <f t="shared" si="33"/>
        <v>1.441696113074205</v>
      </c>
      <c r="AQ56" s="13">
        <v>20</v>
      </c>
      <c r="AR56" s="20">
        <f t="shared" si="30"/>
        <v>1.0554174323978665</v>
      </c>
      <c r="AS56" s="20">
        <f t="shared" si="34"/>
        <v>1.0554174323978665</v>
      </c>
      <c r="AT56" s="35">
        <v>1128</v>
      </c>
      <c r="AU56" s="21">
        <f t="shared" si="21"/>
        <v>307.63636363636363</v>
      </c>
      <c r="AV56" s="21">
        <f t="shared" si="22"/>
        <v>324.7</v>
      </c>
      <c r="AW56" s="83">
        <f t="shared" si="23"/>
        <v>17.063636363636363</v>
      </c>
      <c r="AX56" s="21">
        <v>151.6</v>
      </c>
      <c r="AY56" s="21">
        <v>199.7</v>
      </c>
      <c r="AZ56" s="81">
        <f t="shared" si="24"/>
        <v>-26.599999999999994</v>
      </c>
      <c r="BA56" s="104"/>
      <c r="BB56" s="84"/>
      <c r="BC56" s="110"/>
      <c r="BD56" s="37">
        <f t="shared" si="31"/>
        <v>0</v>
      </c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2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2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2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2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2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2"/>
      <c r="HK56" s="11"/>
      <c r="HL56" s="11"/>
    </row>
    <row r="57" spans="1:220" s="2" customFormat="1" ht="15" customHeight="1" x14ac:dyDescent="0.25">
      <c r="A57" s="16" t="s">
        <v>58</v>
      </c>
      <c r="B57" s="37">
        <v>0</v>
      </c>
      <c r="C57" s="37">
        <v>0</v>
      </c>
      <c r="D57" s="4">
        <f t="shared" si="20"/>
        <v>0</v>
      </c>
      <c r="E57" s="13">
        <v>0</v>
      </c>
      <c r="F57" s="5" t="s">
        <v>373</v>
      </c>
      <c r="G57" s="5" t="s">
        <v>373</v>
      </c>
      <c r="H57" s="5" t="s">
        <v>373</v>
      </c>
      <c r="I57" s="13" t="s">
        <v>370</v>
      </c>
      <c r="J57" s="5" t="s">
        <v>373</v>
      </c>
      <c r="K57" s="5" t="s">
        <v>373</v>
      </c>
      <c r="L57" s="5" t="s">
        <v>373</v>
      </c>
      <c r="M57" s="13" t="s">
        <v>370</v>
      </c>
      <c r="N57" s="37">
        <v>677.3</v>
      </c>
      <c r="O57" s="37">
        <v>202.8</v>
      </c>
      <c r="P57" s="4">
        <f t="shared" si="25"/>
        <v>0.29942418426103651</v>
      </c>
      <c r="Q57" s="13">
        <v>20</v>
      </c>
      <c r="R57" s="22">
        <v>1</v>
      </c>
      <c r="S57" s="13">
        <v>15</v>
      </c>
      <c r="T57" s="37">
        <v>574</v>
      </c>
      <c r="U57" s="37">
        <v>896.7</v>
      </c>
      <c r="V57" s="4">
        <f t="shared" si="26"/>
        <v>1.5621951219512196</v>
      </c>
      <c r="W57" s="13">
        <v>30</v>
      </c>
      <c r="X57" s="37">
        <v>31</v>
      </c>
      <c r="Y57" s="37">
        <v>34.1</v>
      </c>
      <c r="Z57" s="4">
        <f t="shared" si="27"/>
        <v>1.1000000000000001</v>
      </c>
      <c r="AA57" s="13">
        <v>20</v>
      </c>
      <c r="AB57" s="37" t="s">
        <v>370</v>
      </c>
      <c r="AC57" s="37" t="s">
        <v>370</v>
      </c>
      <c r="AD57" s="4" t="s">
        <v>370</v>
      </c>
      <c r="AE57" s="13" t="s">
        <v>370</v>
      </c>
      <c r="AF57" s="5" t="s">
        <v>383</v>
      </c>
      <c r="AG57" s="5" t="s">
        <v>383</v>
      </c>
      <c r="AH57" s="5" t="s">
        <v>383</v>
      </c>
      <c r="AI57" s="13">
        <v>5</v>
      </c>
      <c r="AJ57" s="5">
        <v>33</v>
      </c>
      <c r="AK57" s="5">
        <v>0</v>
      </c>
      <c r="AL57" s="4">
        <f t="shared" si="32"/>
        <v>0</v>
      </c>
      <c r="AM57" s="13">
        <v>15</v>
      </c>
      <c r="AN57" s="37">
        <v>677</v>
      </c>
      <c r="AO57" s="37">
        <v>672</v>
      </c>
      <c r="AP57" s="4">
        <f t="shared" si="33"/>
        <v>0.99261447562776961</v>
      </c>
      <c r="AQ57" s="13">
        <v>20</v>
      </c>
      <c r="AR57" s="20">
        <f t="shared" si="30"/>
        <v>0.9142218904692726</v>
      </c>
      <c r="AS57" s="20">
        <f t="shared" si="34"/>
        <v>0.9142218904692726</v>
      </c>
      <c r="AT57" s="35">
        <v>250.1</v>
      </c>
      <c r="AU57" s="21">
        <f t="shared" si="21"/>
        <v>68.209090909090904</v>
      </c>
      <c r="AV57" s="21">
        <f t="shared" si="22"/>
        <v>62.4</v>
      </c>
      <c r="AW57" s="83">
        <f t="shared" si="23"/>
        <v>-5.8090909090909051</v>
      </c>
      <c r="AX57" s="21">
        <v>116.6</v>
      </c>
      <c r="AY57" s="21">
        <v>133.5</v>
      </c>
      <c r="AZ57" s="81">
        <f t="shared" si="24"/>
        <v>-187.7</v>
      </c>
      <c r="BA57" s="104"/>
      <c r="BB57" s="84"/>
      <c r="BC57" s="110"/>
      <c r="BD57" s="37">
        <f t="shared" si="31"/>
        <v>0</v>
      </c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2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2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2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2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2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2"/>
      <c r="HK57" s="11"/>
      <c r="HL57" s="11"/>
    </row>
    <row r="58" spans="1:220" s="2" customFormat="1" ht="15" customHeight="1" x14ac:dyDescent="0.25">
      <c r="A58" s="16" t="s">
        <v>59</v>
      </c>
      <c r="B58" s="37">
        <v>0</v>
      </c>
      <c r="C58" s="37">
        <v>0</v>
      </c>
      <c r="D58" s="4">
        <f t="shared" si="20"/>
        <v>0</v>
      </c>
      <c r="E58" s="13">
        <v>0</v>
      </c>
      <c r="F58" s="5" t="s">
        <v>373</v>
      </c>
      <c r="G58" s="5" t="s">
        <v>373</v>
      </c>
      <c r="H58" s="5" t="s">
        <v>373</v>
      </c>
      <c r="I58" s="13" t="s">
        <v>370</v>
      </c>
      <c r="J58" s="5" t="s">
        <v>373</v>
      </c>
      <c r="K58" s="5" t="s">
        <v>373</v>
      </c>
      <c r="L58" s="5" t="s">
        <v>373</v>
      </c>
      <c r="M58" s="13" t="s">
        <v>370</v>
      </c>
      <c r="N58" s="37">
        <v>75.2</v>
      </c>
      <c r="O58" s="37">
        <v>129.9</v>
      </c>
      <c r="P58" s="4">
        <f t="shared" si="25"/>
        <v>1.7273936170212767</v>
      </c>
      <c r="Q58" s="13">
        <v>20</v>
      </c>
      <c r="R58" s="22">
        <v>1</v>
      </c>
      <c r="S58" s="13">
        <v>15</v>
      </c>
      <c r="T58" s="37">
        <v>34</v>
      </c>
      <c r="U58" s="37">
        <v>0</v>
      </c>
      <c r="V58" s="4">
        <f t="shared" si="26"/>
        <v>0</v>
      </c>
      <c r="W58" s="13">
        <v>30</v>
      </c>
      <c r="X58" s="37">
        <v>2</v>
      </c>
      <c r="Y58" s="37">
        <v>0</v>
      </c>
      <c r="Z58" s="4">
        <f t="shared" si="27"/>
        <v>0</v>
      </c>
      <c r="AA58" s="13">
        <v>20</v>
      </c>
      <c r="AB58" s="37" t="s">
        <v>370</v>
      </c>
      <c r="AC58" s="37" t="s">
        <v>370</v>
      </c>
      <c r="AD58" s="4" t="s">
        <v>370</v>
      </c>
      <c r="AE58" s="13" t="s">
        <v>370</v>
      </c>
      <c r="AF58" s="5" t="s">
        <v>383</v>
      </c>
      <c r="AG58" s="5" t="s">
        <v>383</v>
      </c>
      <c r="AH58" s="5" t="s">
        <v>383</v>
      </c>
      <c r="AI58" s="13">
        <v>5</v>
      </c>
      <c r="AJ58" s="5">
        <v>0</v>
      </c>
      <c r="AK58" s="5">
        <v>0</v>
      </c>
      <c r="AL58" s="4">
        <f t="shared" si="32"/>
        <v>1</v>
      </c>
      <c r="AM58" s="13">
        <v>15</v>
      </c>
      <c r="AN58" s="37">
        <v>90</v>
      </c>
      <c r="AO58" s="37">
        <v>90</v>
      </c>
      <c r="AP58" s="4">
        <f t="shared" si="33"/>
        <v>1</v>
      </c>
      <c r="AQ58" s="13">
        <v>20</v>
      </c>
      <c r="AR58" s="20">
        <f t="shared" si="30"/>
        <v>0.70456560283687941</v>
      </c>
      <c r="AS58" s="20">
        <f t="shared" si="34"/>
        <v>0.70456560283687941</v>
      </c>
      <c r="AT58" s="35">
        <v>202</v>
      </c>
      <c r="AU58" s="21">
        <f t="shared" si="21"/>
        <v>55.090909090909093</v>
      </c>
      <c r="AV58" s="21">
        <f t="shared" si="22"/>
        <v>38.799999999999997</v>
      </c>
      <c r="AW58" s="83">
        <f t="shared" si="23"/>
        <v>-16.290909090909096</v>
      </c>
      <c r="AX58" s="21">
        <v>46.5</v>
      </c>
      <c r="AY58" s="21">
        <v>11.1</v>
      </c>
      <c r="AZ58" s="81">
        <f t="shared" si="24"/>
        <v>-18.800000000000004</v>
      </c>
      <c r="BA58" s="104"/>
      <c r="BB58" s="84"/>
      <c r="BC58" s="110"/>
      <c r="BD58" s="37">
        <f t="shared" si="31"/>
        <v>0</v>
      </c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2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2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2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2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2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2"/>
      <c r="HK58" s="11"/>
      <c r="HL58" s="11"/>
    </row>
    <row r="59" spans="1:220" s="2" customFormat="1" ht="15" customHeight="1" x14ac:dyDescent="0.25">
      <c r="A59" s="16" t="s">
        <v>60</v>
      </c>
      <c r="B59" s="37">
        <v>0</v>
      </c>
      <c r="C59" s="37">
        <v>0</v>
      </c>
      <c r="D59" s="4">
        <f t="shared" si="20"/>
        <v>0</v>
      </c>
      <c r="E59" s="13">
        <v>0</v>
      </c>
      <c r="F59" s="5" t="s">
        <v>373</v>
      </c>
      <c r="G59" s="5" t="s">
        <v>373</v>
      </c>
      <c r="H59" s="5" t="s">
        <v>373</v>
      </c>
      <c r="I59" s="13" t="s">
        <v>370</v>
      </c>
      <c r="J59" s="5" t="s">
        <v>373</v>
      </c>
      <c r="K59" s="5" t="s">
        <v>373</v>
      </c>
      <c r="L59" s="5" t="s">
        <v>373</v>
      </c>
      <c r="M59" s="13" t="s">
        <v>370</v>
      </c>
      <c r="N59" s="37">
        <v>123.8</v>
      </c>
      <c r="O59" s="37">
        <v>37.299999999999997</v>
      </c>
      <c r="P59" s="4">
        <f t="shared" si="25"/>
        <v>0.30129240710823907</v>
      </c>
      <c r="Q59" s="13">
        <v>20</v>
      </c>
      <c r="R59" s="22">
        <v>1</v>
      </c>
      <c r="S59" s="13">
        <v>15</v>
      </c>
      <c r="T59" s="37">
        <v>90</v>
      </c>
      <c r="U59" s="37">
        <v>6.2</v>
      </c>
      <c r="V59" s="4">
        <f t="shared" si="26"/>
        <v>6.8888888888888888E-2</v>
      </c>
      <c r="W59" s="13">
        <v>30</v>
      </c>
      <c r="X59" s="37">
        <v>3</v>
      </c>
      <c r="Y59" s="37">
        <v>3.7</v>
      </c>
      <c r="Z59" s="4">
        <f t="shared" si="27"/>
        <v>1.2333333333333334</v>
      </c>
      <c r="AA59" s="13">
        <v>20</v>
      </c>
      <c r="AB59" s="37" t="s">
        <v>370</v>
      </c>
      <c r="AC59" s="37" t="s">
        <v>370</v>
      </c>
      <c r="AD59" s="4" t="s">
        <v>370</v>
      </c>
      <c r="AE59" s="13" t="s">
        <v>370</v>
      </c>
      <c r="AF59" s="5" t="s">
        <v>383</v>
      </c>
      <c r="AG59" s="5" t="s">
        <v>383</v>
      </c>
      <c r="AH59" s="5" t="s">
        <v>383</v>
      </c>
      <c r="AI59" s="13">
        <v>5</v>
      </c>
      <c r="AJ59" s="5">
        <v>0</v>
      </c>
      <c r="AK59" s="5">
        <v>0</v>
      </c>
      <c r="AL59" s="4">
        <f t="shared" si="32"/>
        <v>1</v>
      </c>
      <c r="AM59" s="13">
        <v>15</v>
      </c>
      <c r="AN59" s="37">
        <v>358</v>
      </c>
      <c r="AO59" s="37">
        <v>358</v>
      </c>
      <c r="AP59" s="4">
        <f t="shared" si="33"/>
        <v>1</v>
      </c>
      <c r="AQ59" s="13">
        <v>20</v>
      </c>
      <c r="AR59" s="20">
        <f t="shared" si="30"/>
        <v>0.68965984562915095</v>
      </c>
      <c r="AS59" s="20">
        <f t="shared" si="34"/>
        <v>0.68965984562915095</v>
      </c>
      <c r="AT59" s="35">
        <v>959</v>
      </c>
      <c r="AU59" s="21">
        <f t="shared" si="21"/>
        <v>261.54545454545456</v>
      </c>
      <c r="AV59" s="21">
        <f t="shared" si="22"/>
        <v>180.4</v>
      </c>
      <c r="AW59" s="83">
        <f t="shared" si="23"/>
        <v>-81.145454545454555</v>
      </c>
      <c r="AX59" s="21">
        <v>53</v>
      </c>
      <c r="AY59" s="21">
        <v>95.8</v>
      </c>
      <c r="AZ59" s="81">
        <f t="shared" si="24"/>
        <v>31.600000000000009</v>
      </c>
      <c r="BA59" s="104"/>
      <c r="BB59" s="84"/>
      <c r="BC59" s="110"/>
      <c r="BD59" s="37">
        <f t="shared" si="31"/>
        <v>31.600000000000009</v>
      </c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2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2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2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2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2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2"/>
      <c r="HK59" s="11"/>
      <c r="HL59" s="11"/>
    </row>
    <row r="60" spans="1:220" s="2" customFormat="1" ht="15" customHeight="1" x14ac:dyDescent="0.25">
      <c r="A60" s="16" t="s">
        <v>61</v>
      </c>
      <c r="B60" s="37">
        <v>0</v>
      </c>
      <c r="C60" s="37">
        <v>0</v>
      </c>
      <c r="D60" s="4">
        <f t="shared" si="20"/>
        <v>0</v>
      </c>
      <c r="E60" s="13">
        <v>0</v>
      </c>
      <c r="F60" s="5" t="s">
        <v>373</v>
      </c>
      <c r="G60" s="5" t="s">
        <v>373</v>
      </c>
      <c r="H60" s="5" t="s">
        <v>373</v>
      </c>
      <c r="I60" s="13" t="s">
        <v>370</v>
      </c>
      <c r="J60" s="5" t="s">
        <v>373</v>
      </c>
      <c r="K60" s="5" t="s">
        <v>373</v>
      </c>
      <c r="L60" s="5" t="s">
        <v>373</v>
      </c>
      <c r="M60" s="13" t="s">
        <v>370</v>
      </c>
      <c r="N60" s="37">
        <v>344.4</v>
      </c>
      <c r="O60" s="37">
        <v>753.2</v>
      </c>
      <c r="P60" s="4">
        <f t="shared" si="25"/>
        <v>2.1869918699186996</v>
      </c>
      <c r="Q60" s="13">
        <v>20</v>
      </c>
      <c r="R60" s="22">
        <v>1</v>
      </c>
      <c r="S60" s="13">
        <v>15</v>
      </c>
      <c r="T60" s="37">
        <v>257</v>
      </c>
      <c r="U60" s="37">
        <v>907.3</v>
      </c>
      <c r="V60" s="4">
        <f t="shared" si="26"/>
        <v>3.5303501945525291</v>
      </c>
      <c r="W60" s="13">
        <v>30</v>
      </c>
      <c r="X60" s="37">
        <v>19</v>
      </c>
      <c r="Y60" s="37">
        <v>11.1</v>
      </c>
      <c r="Z60" s="4">
        <f t="shared" si="27"/>
        <v>0.5842105263157894</v>
      </c>
      <c r="AA60" s="13">
        <v>20</v>
      </c>
      <c r="AB60" s="37" t="s">
        <v>370</v>
      </c>
      <c r="AC60" s="37" t="s">
        <v>370</v>
      </c>
      <c r="AD60" s="4" t="s">
        <v>370</v>
      </c>
      <c r="AE60" s="13" t="s">
        <v>370</v>
      </c>
      <c r="AF60" s="5" t="s">
        <v>383</v>
      </c>
      <c r="AG60" s="5" t="s">
        <v>383</v>
      </c>
      <c r="AH60" s="5" t="s">
        <v>383</v>
      </c>
      <c r="AI60" s="13">
        <v>5</v>
      </c>
      <c r="AJ60" s="5">
        <v>33</v>
      </c>
      <c r="AK60" s="5">
        <v>40</v>
      </c>
      <c r="AL60" s="4">
        <f t="shared" si="32"/>
        <v>1.2121212121212122</v>
      </c>
      <c r="AM60" s="13">
        <v>15</v>
      </c>
      <c r="AN60" s="37">
        <v>535</v>
      </c>
      <c r="AO60" s="37">
        <v>443</v>
      </c>
      <c r="AP60" s="4">
        <f t="shared" si="33"/>
        <v>0.82803738317757014</v>
      </c>
      <c r="AQ60" s="13">
        <v>20</v>
      </c>
      <c r="AR60" s="20">
        <f t="shared" si="30"/>
        <v>1.7589759967219605</v>
      </c>
      <c r="AS60" s="20">
        <f t="shared" si="34"/>
        <v>1.2558975996721959</v>
      </c>
      <c r="AT60" s="35">
        <v>877</v>
      </c>
      <c r="AU60" s="21">
        <f t="shared" si="21"/>
        <v>239.18181818181819</v>
      </c>
      <c r="AV60" s="21">
        <f t="shared" si="22"/>
        <v>300.39999999999998</v>
      </c>
      <c r="AW60" s="83">
        <f t="shared" si="23"/>
        <v>61.21818181818179</v>
      </c>
      <c r="AX60" s="21">
        <v>272.39999999999998</v>
      </c>
      <c r="AY60" s="21">
        <v>272.39999999999998</v>
      </c>
      <c r="AZ60" s="81">
        <f t="shared" si="24"/>
        <v>-244.39999999999998</v>
      </c>
      <c r="BA60" s="104"/>
      <c r="BB60" s="84"/>
      <c r="BC60" s="110"/>
      <c r="BD60" s="37">
        <f t="shared" si="31"/>
        <v>0</v>
      </c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2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2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2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2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2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2"/>
      <c r="HK60" s="11"/>
      <c r="HL60" s="11"/>
    </row>
    <row r="61" spans="1:220" s="2" customFormat="1" ht="15" customHeight="1" x14ac:dyDescent="0.25">
      <c r="A61" s="16" t="s">
        <v>62</v>
      </c>
      <c r="B61" s="37">
        <v>2329</v>
      </c>
      <c r="C61" s="37">
        <v>17218</v>
      </c>
      <c r="D61" s="4">
        <f t="shared" si="20"/>
        <v>7.3928724774581367</v>
      </c>
      <c r="E61" s="13">
        <v>10</v>
      </c>
      <c r="F61" s="5" t="s">
        <v>373</v>
      </c>
      <c r="G61" s="5" t="s">
        <v>373</v>
      </c>
      <c r="H61" s="5" t="s">
        <v>373</v>
      </c>
      <c r="I61" s="13" t="s">
        <v>370</v>
      </c>
      <c r="J61" s="5" t="s">
        <v>373</v>
      </c>
      <c r="K61" s="5" t="s">
        <v>373</v>
      </c>
      <c r="L61" s="5" t="s">
        <v>373</v>
      </c>
      <c r="M61" s="13" t="s">
        <v>370</v>
      </c>
      <c r="N61" s="37">
        <v>2678.6</v>
      </c>
      <c r="O61" s="37">
        <v>1356</v>
      </c>
      <c r="P61" s="4">
        <f t="shared" si="25"/>
        <v>0.50623460016426491</v>
      </c>
      <c r="Q61" s="13">
        <v>20</v>
      </c>
      <c r="R61" s="22">
        <v>1</v>
      </c>
      <c r="S61" s="13">
        <v>15</v>
      </c>
      <c r="T61" s="37">
        <v>87</v>
      </c>
      <c r="U61" s="37">
        <v>0</v>
      </c>
      <c r="V61" s="4">
        <f t="shared" si="26"/>
        <v>0</v>
      </c>
      <c r="W61" s="13">
        <v>30</v>
      </c>
      <c r="X61" s="37">
        <v>3</v>
      </c>
      <c r="Y61" s="37">
        <v>4.5999999999999996</v>
      </c>
      <c r="Z61" s="4">
        <f t="shared" si="27"/>
        <v>1.5333333333333332</v>
      </c>
      <c r="AA61" s="13">
        <v>20</v>
      </c>
      <c r="AB61" s="37" t="s">
        <v>370</v>
      </c>
      <c r="AC61" s="37" t="s">
        <v>370</v>
      </c>
      <c r="AD61" s="4" t="s">
        <v>370</v>
      </c>
      <c r="AE61" s="13" t="s">
        <v>370</v>
      </c>
      <c r="AF61" s="5" t="s">
        <v>383</v>
      </c>
      <c r="AG61" s="5" t="s">
        <v>383</v>
      </c>
      <c r="AH61" s="5" t="s">
        <v>383</v>
      </c>
      <c r="AI61" s="13">
        <v>5</v>
      </c>
      <c r="AJ61" s="5">
        <v>33</v>
      </c>
      <c r="AK61" s="5">
        <v>34</v>
      </c>
      <c r="AL61" s="4">
        <f t="shared" si="32"/>
        <v>1.0303030303030303</v>
      </c>
      <c r="AM61" s="13">
        <v>15</v>
      </c>
      <c r="AN61" s="37">
        <v>139</v>
      </c>
      <c r="AO61" s="37">
        <v>139</v>
      </c>
      <c r="AP61" s="4">
        <f t="shared" si="33"/>
        <v>1</v>
      </c>
      <c r="AQ61" s="13">
        <v>20</v>
      </c>
      <c r="AR61" s="20">
        <f t="shared" si="30"/>
        <v>1.2705740684544524</v>
      </c>
      <c r="AS61" s="20">
        <f t="shared" si="34"/>
        <v>1.2070574068454452</v>
      </c>
      <c r="AT61" s="35">
        <v>991</v>
      </c>
      <c r="AU61" s="21">
        <f t="shared" si="21"/>
        <v>270.27272727272725</v>
      </c>
      <c r="AV61" s="21">
        <f t="shared" si="22"/>
        <v>326.2</v>
      </c>
      <c r="AW61" s="83">
        <f t="shared" si="23"/>
        <v>55.927272727272737</v>
      </c>
      <c r="AX61" s="21">
        <v>69.2</v>
      </c>
      <c r="AY61" s="21">
        <v>48.7</v>
      </c>
      <c r="AZ61" s="81">
        <f t="shared" si="24"/>
        <v>208.3</v>
      </c>
      <c r="BA61" s="104"/>
      <c r="BB61" s="84"/>
      <c r="BC61" s="110"/>
      <c r="BD61" s="37">
        <f t="shared" si="31"/>
        <v>208.3</v>
      </c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2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2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2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2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2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2"/>
      <c r="HK61" s="11"/>
      <c r="HL61" s="11"/>
    </row>
    <row r="62" spans="1:220" s="2" customFormat="1" ht="15" customHeight="1" x14ac:dyDescent="0.25">
      <c r="A62" s="16" t="s">
        <v>63</v>
      </c>
      <c r="B62" s="37">
        <v>0</v>
      </c>
      <c r="C62" s="37">
        <v>0</v>
      </c>
      <c r="D62" s="4">
        <f t="shared" si="20"/>
        <v>0</v>
      </c>
      <c r="E62" s="13">
        <v>0</v>
      </c>
      <c r="F62" s="5" t="s">
        <v>373</v>
      </c>
      <c r="G62" s="5" t="s">
        <v>373</v>
      </c>
      <c r="H62" s="5" t="s">
        <v>373</v>
      </c>
      <c r="I62" s="13" t="s">
        <v>370</v>
      </c>
      <c r="J62" s="5" t="s">
        <v>373</v>
      </c>
      <c r="K62" s="5" t="s">
        <v>373</v>
      </c>
      <c r="L62" s="5" t="s">
        <v>373</v>
      </c>
      <c r="M62" s="13" t="s">
        <v>370</v>
      </c>
      <c r="N62" s="37">
        <v>288.7</v>
      </c>
      <c r="O62" s="37">
        <v>791.8</v>
      </c>
      <c r="P62" s="4">
        <f t="shared" si="25"/>
        <v>2.7426394180810529</v>
      </c>
      <c r="Q62" s="13">
        <v>20</v>
      </c>
      <c r="R62" s="22">
        <v>1</v>
      </c>
      <c r="S62" s="13">
        <v>15</v>
      </c>
      <c r="T62" s="37">
        <v>715</v>
      </c>
      <c r="U62" s="37">
        <v>447.1</v>
      </c>
      <c r="V62" s="4">
        <f t="shared" si="26"/>
        <v>0.62531468531468537</v>
      </c>
      <c r="W62" s="13">
        <v>30</v>
      </c>
      <c r="X62" s="37">
        <v>35</v>
      </c>
      <c r="Y62" s="37">
        <v>29.3</v>
      </c>
      <c r="Z62" s="4">
        <f t="shared" si="27"/>
        <v>0.83714285714285719</v>
      </c>
      <c r="AA62" s="13">
        <v>20</v>
      </c>
      <c r="AB62" s="37" t="s">
        <v>370</v>
      </c>
      <c r="AC62" s="37" t="s">
        <v>370</v>
      </c>
      <c r="AD62" s="4" t="s">
        <v>370</v>
      </c>
      <c r="AE62" s="13" t="s">
        <v>370</v>
      </c>
      <c r="AF62" s="5" t="s">
        <v>383</v>
      </c>
      <c r="AG62" s="5" t="s">
        <v>383</v>
      </c>
      <c r="AH62" s="5" t="s">
        <v>383</v>
      </c>
      <c r="AI62" s="13">
        <v>5</v>
      </c>
      <c r="AJ62" s="5">
        <v>33</v>
      </c>
      <c r="AK62" s="5">
        <v>0</v>
      </c>
      <c r="AL62" s="4">
        <f t="shared" si="32"/>
        <v>0</v>
      </c>
      <c r="AM62" s="13">
        <v>15</v>
      </c>
      <c r="AN62" s="37">
        <v>867</v>
      </c>
      <c r="AO62" s="37">
        <v>867</v>
      </c>
      <c r="AP62" s="4">
        <f t="shared" si="33"/>
        <v>1</v>
      </c>
      <c r="AQ62" s="13">
        <v>20</v>
      </c>
      <c r="AR62" s="20">
        <f t="shared" si="30"/>
        <v>1.0446257171993232</v>
      </c>
      <c r="AS62" s="20">
        <f t="shared" si="34"/>
        <v>1.0446257171993232</v>
      </c>
      <c r="AT62" s="35">
        <v>825</v>
      </c>
      <c r="AU62" s="21">
        <f t="shared" si="21"/>
        <v>225</v>
      </c>
      <c r="AV62" s="21">
        <f t="shared" si="22"/>
        <v>235</v>
      </c>
      <c r="AW62" s="83">
        <f t="shared" si="23"/>
        <v>10</v>
      </c>
      <c r="AX62" s="21">
        <v>122.4</v>
      </c>
      <c r="AY62" s="21">
        <v>163.1</v>
      </c>
      <c r="AZ62" s="81">
        <f t="shared" si="24"/>
        <v>-50.5</v>
      </c>
      <c r="BA62" s="104"/>
      <c r="BB62" s="84"/>
      <c r="BC62" s="110"/>
      <c r="BD62" s="37">
        <f t="shared" si="31"/>
        <v>0</v>
      </c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2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2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2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2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2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2"/>
      <c r="HK62" s="11"/>
      <c r="HL62" s="11"/>
    </row>
    <row r="63" spans="1:220" s="2" customFormat="1" ht="15" customHeight="1" x14ac:dyDescent="0.25">
      <c r="A63" s="16" t="s">
        <v>64</v>
      </c>
      <c r="B63" s="37">
        <v>0</v>
      </c>
      <c r="C63" s="37">
        <v>0</v>
      </c>
      <c r="D63" s="4">
        <f t="shared" si="20"/>
        <v>0</v>
      </c>
      <c r="E63" s="13">
        <v>0</v>
      </c>
      <c r="F63" s="5" t="s">
        <v>373</v>
      </c>
      <c r="G63" s="5" t="s">
        <v>373</v>
      </c>
      <c r="H63" s="5" t="s">
        <v>373</v>
      </c>
      <c r="I63" s="13" t="s">
        <v>370</v>
      </c>
      <c r="J63" s="5" t="s">
        <v>373</v>
      </c>
      <c r="K63" s="5" t="s">
        <v>373</v>
      </c>
      <c r="L63" s="5" t="s">
        <v>373</v>
      </c>
      <c r="M63" s="13" t="s">
        <v>370</v>
      </c>
      <c r="N63" s="37">
        <v>181.8</v>
      </c>
      <c r="O63" s="37">
        <v>592</v>
      </c>
      <c r="P63" s="4">
        <f t="shared" si="25"/>
        <v>3.2563256325632559</v>
      </c>
      <c r="Q63" s="13">
        <v>20</v>
      </c>
      <c r="R63" s="22">
        <v>1</v>
      </c>
      <c r="S63" s="13">
        <v>15</v>
      </c>
      <c r="T63" s="37">
        <v>49</v>
      </c>
      <c r="U63" s="37">
        <v>4</v>
      </c>
      <c r="V63" s="4">
        <f t="shared" si="26"/>
        <v>8.1632653061224483E-2</v>
      </c>
      <c r="W63" s="13">
        <v>30</v>
      </c>
      <c r="X63" s="37">
        <v>3</v>
      </c>
      <c r="Y63" s="37">
        <v>13</v>
      </c>
      <c r="Z63" s="4">
        <f t="shared" si="27"/>
        <v>4.333333333333333</v>
      </c>
      <c r="AA63" s="13">
        <v>20</v>
      </c>
      <c r="AB63" s="37" t="s">
        <v>370</v>
      </c>
      <c r="AC63" s="37" t="s">
        <v>370</v>
      </c>
      <c r="AD63" s="4" t="s">
        <v>370</v>
      </c>
      <c r="AE63" s="13" t="s">
        <v>370</v>
      </c>
      <c r="AF63" s="5" t="s">
        <v>383</v>
      </c>
      <c r="AG63" s="5" t="s">
        <v>383</v>
      </c>
      <c r="AH63" s="5" t="s">
        <v>383</v>
      </c>
      <c r="AI63" s="13">
        <v>5</v>
      </c>
      <c r="AJ63" s="5">
        <v>0</v>
      </c>
      <c r="AK63" s="5">
        <v>1.7</v>
      </c>
      <c r="AL63" s="4">
        <f t="shared" si="32"/>
        <v>1</v>
      </c>
      <c r="AM63" s="13">
        <v>15</v>
      </c>
      <c r="AN63" s="37">
        <v>151</v>
      </c>
      <c r="AO63" s="37">
        <v>151</v>
      </c>
      <c r="AP63" s="4">
        <f t="shared" si="33"/>
        <v>1</v>
      </c>
      <c r="AQ63" s="13">
        <v>20</v>
      </c>
      <c r="AR63" s="20">
        <f t="shared" si="30"/>
        <v>1.7020179909147375</v>
      </c>
      <c r="AS63" s="20">
        <f t="shared" si="34"/>
        <v>1.2502017990914738</v>
      </c>
      <c r="AT63" s="35">
        <v>463</v>
      </c>
      <c r="AU63" s="21">
        <f t="shared" si="21"/>
        <v>126.27272727272728</v>
      </c>
      <c r="AV63" s="21">
        <f t="shared" si="22"/>
        <v>157.9</v>
      </c>
      <c r="AW63" s="83">
        <f t="shared" si="23"/>
        <v>31.627272727272725</v>
      </c>
      <c r="AX63" s="21">
        <v>53.9</v>
      </c>
      <c r="AY63" s="21">
        <v>166.2</v>
      </c>
      <c r="AZ63" s="81">
        <f t="shared" si="24"/>
        <v>-62.199999999999989</v>
      </c>
      <c r="BA63" s="104"/>
      <c r="BB63" s="84"/>
      <c r="BC63" s="110"/>
      <c r="BD63" s="37">
        <f t="shared" si="31"/>
        <v>0</v>
      </c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2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2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2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2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2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2"/>
      <c r="HK63" s="11"/>
      <c r="HL63" s="11"/>
    </row>
    <row r="64" spans="1:220" s="2" customFormat="1" ht="15" customHeight="1" x14ac:dyDescent="0.25">
      <c r="A64" s="16" t="s">
        <v>65</v>
      </c>
      <c r="B64" s="37">
        <v>0</v>
      </c>
      <c r="C64" s="37">
        <v>0</v>
      </c>
      <c r="D64" s="4">
        <f t="shared" si="20"/>
        <v>0</v>
      </c>
      <c r="E64" s="13">
        <v>0</v>
      </c>
      <c r="F64" s="5" t="s">
        <v>373</v>
      </c>
      <c r="G64" s="5" t="s">
        <v>373</v>
      </c>
      <c r="H64" s="5" t="s">
        <v>373</v>
      </c>
      <c r="I64" s="13" t="s">
        <v>370</v>
      </c>
      <c r="J64" s="5" t="s">
        <v>373</v>
      </c>
      <c r="K64" s="5" t="s">
        <v>373</v>
      </c>
      <c r="L64" s="5" t="s">
        <v>373</v>
      </c>
      <c r="M64" s="13" t="s">
        <v>370</v>
      </c>
      <c r="N64" s="37">
        <v>55</v>
      </c>
      <c r="O64" s="37">
        <v>344.8</v>
      </c>
      <c r="P64" s="4">
        <f t="shared" si="25"/>
        <v>6.2690909090909095</v>
      </c>
      <c r="Q64" s="13">
        <v>20</v>
      </c>
      <c r="R64" s="22">
        <v>1</v>
      </c>
      <c r="S64" s="13">
        <v>15</v>
      </c>
      <c r="T64" s="37">
        <v>18</v>
      </c>
      <c r="U64" s="37">
        <v>0</v>
      </c>
      <c r="V64" s="4">
        <f t="shared" si="26"/>
        <v>0</v>
      </c>
      <c r="W64" s="13">
        <v>35</v>
      </c>
      <c r="X64" s="37">
        <v>1</v>
      </c>
      <c r="Y64" s="37">
        <v>2.1</v>
      </c>
      <c r="Z64" s="4">
        <f t="shared" si="27"/>
        <v>2.1</v>
      </c>
      <c r="AA64" s="13">
        <v>15</v>
      </c>
      <c r="AB64" s="37" t="s">
        <v>370</v>
      </c>
      <c r="AC64" s="37" t="s">
        <v>370</v>
      </c>
      <c r="AD64" s="4" t="s">
        <v>370</v>
      </c>
      <c r="AE64" s="13" t="s">
        <v>370</v>
      </c>
      <c r="AF64" s="5" t="s">
        <v>383</v>
      </c>
      <c r="AG64" s="5" t="s">
        <v>383</v>
      </c>
      <c r="AH64" s="5" t="s">
        <v>383</v>
      </c>
      <c r="AI64" s="13">
        <v>5</v>
      </c>
      <c r="AJ64" s="5">
        <v>33</v>
      </c>
      <c r="AK64" s="5">
        <v>0</v>
      </c>
      <c r="AL64" s="4">
        <f t="shared" si="32"/>
        <v>0</v>
      </c>
      <c r="AM64" s="13">
        <v>15</v>
      </c>
      <c r="AN64" s="37">
        <v>45</v>
      </c>
      <c r="AO64" s="37">
        <v>34</v>
      </c>
      <c r="AP64" s="4">
        <f t="shared" si="33"/>
        <v>0.75555555555555554</v>
      </c>
      <c r="AQ64" s="13">
        <v>20</v>
      </c>
      <c r="AR64" s="20">
        <f t="shared" si="30"/>
        <v>1.5582744107744106</v>
      </c>
      <c r="AS64" s="20">
        <f t="shared" si="34"/>
        <v>1.235827441077441</v>
      </c>
      <c r="AT64" s="35">
        <v>1045</v>
      </c>
      <c r="AU64" s="21">
        <f t="shared" si="21"/>
        <v>285</v>
      </c>
      <c r="AV64" s="21">
        <f t="shared" si="22"/>
        <v>352.2</v>
      </c>
      <c r="AW64" s="83">
        <f t="shared" si="23"/>
        <v>67.199999999999989</v>
      </c>
      <c r="AX64" s="21">
        <v>167.2</v>
      </c>
      <c r="AY64" s="21">
        <v>94</v>
      </c>
      <c r="AZ64" s="81">
        <f t="shared" si="24"/>
        <v>91</v>
      </c>
      <c r="BA64" s="104"/>
      <c r="BB64" s="84"/>
      <c r="BC64" s="110"/>
      <c r="BD64" s="37">
        <f t="shared" si="31"/>
        <v>91</v>
      </c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2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2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2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2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2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2"/>
      <c r="HK64" s="11"/>
      <c r="HL64" s="11"/>
    </row>
    <row r="65" spans="1:220" s="2" customFormat="1" ht="15" customHeight="1" x14ac:dyDescent="0.25">
      <c r="A65" s="16" t="s">
        <v>66</v>
      </c>
      <c r="B65" s="37">
        <v>0</v>
      </c>
      <c r="C65" s="37">
        <v>0</v>
      </c>
      <c r="D65" s="4">
        <f t="shared" si="20"/>
        <v>0</v>
      </c>
      <c r="E65" s="13">
        <v>0</v>
      </c>
      <c r="F65" s="5" t="s">
        <v>373</v>
      </c>
      <c r="G65" s="5" t="s">
        <v>373</v>
      </c>
      <c r="H65" s="5" t="s">
        <v>373</v>
      </c>
      <c r="I65" s="13" t="s">
        <v>370</v>
      </c>
      <c r="J65" s="5" t="s">
        <v>373</v>
      </c>
      <c r="K65" s="5" t="s">
        <v>373</v>
      </c>
      <c r="L65" s="5" t="s">
        <v>373</v>
      </c>
      <c r="M65" s="13" t="s">
        <v>370</v>
      </c>
      <c r="N65" s="37">
        <v>406.9</v>
      </c>
      <c r="O65" s="37">
        <v>552.29999999999995</v>
      </c>
      <c r="P65" s="4">
        <f t="shared" si="25"/>
        <v>1.3573359547800441</v>
      </c>
      <c r="Q65" s="13">
        <v>20</v>
      </c>
      <c r="R65" s="22">
        <v>1</v>
      </c>
      <c r="S65" s="13">
        <v>15</v>
      </c>
      <c r="T65" s="37">
        <v>78</v>
      </c>
      <c r="U65" s="37">
        <v>50</v>
      </c>
      <c r="V65" s="4">
        <f t="shared" si="26"/>
        <v>0.64102564102564108</v>
      </c>
      <c r="W65" s="13">
        <v>25</v>
      </c>
      <c r="X65" s="37">
        <v>9</v>
      </c>
      <c r="Y65" s="37">
        <v>16</v>
      </c>
      <c r="Z65" s="4">
        <f t="shared" si="27"/>
        <v>1.7777777777777777</v>
      </c>
      <c r="AA65" s="13">
        <v>25</v>
      </c>
      <c r="AB65" s="37" t="s">
        <v>370</v>
      </c>
      <c r="AC65" s="37" t="s">
        <v>370</v>
      </c>
      <c r="AD65" s="4" t="s">
        <v>370</v>
      </c>
      <c r="AE65" s="13" t="s">
        <v>370</v>
      </c>
      <c r="AF65" s="5" t="s">
        <v>383</v>
      </c>
      <c r="AG65" s="5" t="s">
        <v>383</v>
      </c>
      <c r="AH65" s="5" t="s">
        <v>383</v>
      </c>
      <c r="AI65" s="13">
        <v>5</v>
      </c>
      <c r="AJ65" s="5">
        <v>33</v>
      </c>
      <c r="AK65" s="5">
        <v>11.7</v>
      </c>
      <c r="AL65" s="4">
        <f t="shared" si="32"/>
        <v>0.3545454545454545</v>
      </c>
      <c r="AM65" s="13">
        <v>15</v>
      </c>
      <c r="AN65" s="37">
        <v>489</v>
      </c>
      <c r="AO65" s="37">
        <v>500</v>
      </c>
      <c r="AP65" s="4">
        <f t="shared" si="33"/>
        <v>1.0224948875255624</v>
      </c>
      <c r="AQ65" s="13">
        <v>20</v>
      </c>
      <c r="AR65" s="20">
        <f t="shared" si="30"/>
        <v>1.0698740344531616</v>
      </c>
      <c r="AS65" s="20">
        <f t="shared" si="34"/>
        <v>1.0698740344531616</v>
      </c>
      <c r="AT65" s="35">
        <v>819</v>
      </c>
      <c r="AU65" s="21">
        <f t="shared" si="21"/>
        <v>223.36363636363637</v>
      </c>
      <c r="AV65" s="21">
        <f t="shared" si="22"/>
        <v>239</v>
      </c>
      <c r="AW65" s="83">
        <f t="shared" si="23"/>
        <v>15.636363636363626</v>
      </c>
      <c r="AX65" s="21">
        <v>29.7</v>
      </c>
      <c r="AY65" s="21">
        <v>139.80000000000001</v>
      </c>
      <c r="AZ65" s="81">
        <f t="shared" si="24"/>
        <v>69.5</v>
      </c>
      <c r="BA65" s="104" t="s">
        <v>416</v>
      </c>
      <c r="BB65" s="84"/>
      <c r="BC65" s="110"/>
      <c r="BD65" s="37">
        <f t="shared" si="31"/>
        <v>0</v>
      </c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2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2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2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2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2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2"/>
      <c r="HK65" s="11"/>
      <c r="HL65" s="11"/>
    </row>
    <row r="66" spans="1:220" s="2" customFormat="1" ht="15" customHeight="1" x14ac:dyDescent="0.25">
      <c r="A66" s="36" t="s">
        <v>67</v>
      </c>
      <c r="B66" s="37"/>
      <c r="C66" s="37"/>
      <c r="D66" s="4"/>
      <c r="E66" s="13"/>
      <c r="F66" s="5"/>
      <c r="G66" s="5"/>
      <c r="H66" s="5"/>
      <c r="I66" s="13"/>
      <c r="J66" s="5"/>
      <c r="K66" s="5"/>
      <c r="L66" s="5"/>
      <c r="M66" s="13"/>
      <c r="N66" s="37"/>
      <c r="O66" s="37"/>
      <c r="P66" s="4"/>
      <c r="Q66" s="13"/>
      <c r="R66" s="22"/>
      <c r="S66" s="13"/>
      <c r="T66" s="37"/>
      <c r="U66" s="37"/>
      <c r="V66" s="4"/>
      <c r="W66" s="13"/>
      <c r="X66" s="37"/>
      <c r="Y66" s="37"/>
      <c r="Z66" s="4"/>
      <c r="AA66" s="13"/>
      <c r="AB66" s="37"/>
      <c r="AC66" s="37"/>
      <c r="AD66" s="4"/>
      <c r="AE66" s="13"/>
      <c r="AF66" s="5"/>
      <c r="AG66" s="5"/>
      <c r="AH66" s="5"/>
      <c r="AI66" s="13"/>
      <c r="AJ66" s="5"/>
      <c r="AK66" s="5"/>
      <c r="AL66" s="4"/>
      <c r="AM66" s="13"/>
      <c r="AN66" s="37"/>
      <c r="AO66" s="37"/>
      <c r="AP66" s="4"/>
      <c r="AQ66" s="13"/>
      <c r="AR66" s="20"/>
      <c r="AS66" s="20"/>
      <c r="AT66" s="35"/>
      <c r="AU66" s="21"/>
      <c r="AV66" s="21"/>
      <c r="AW66" s="83"/>
      <c r="AX66" s="21"/>
      <c r="AY66" s="21"/>
      <c r="AZ66" s="81"/>
      <c r="BA66" s="104"/>
      <c r="BB66" s="84"/>
      <c r="BC66" s="110"/>
      <c r="BD66" s="37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2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2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2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2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2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2"/>
      <c r="HK66" s="11"/>
      <c r="HL66" s="11"/>
    </row>
    <row r="67" spans="1:220" s="2" customFormat="1" ht="15" customHeight="1" x14ac:dyDescent="0.25">
      <c r="A67" s="16" t="s">
        <v>68</v>
      </c>
      <c r="B67" s="37">
        <v>0</v>
      </c>
      <c r="C67" s="37">
        <v>42</v>
      </c>
      <c r="D67" s="4">
        <f t="shared" si="20"/>
        <v>0</v>
      </c>
      <c r="E67" s="13">
        <v>0</v>
      </c>
      <c r="F67" s="5" t="s">
        <v>373</v>
      </c>
      <c r="G67" s="5" t="s">
        <v>373</v>
      </c>
      <c r="H67" s="5" t="s">
        <v>373</v>
      </c>
      <c r="I67" s="13" t="s">
        <v>370</v>
      </c>
      <c r="J67" s="5" t="s">
        <v>373</v>
      </c>
      <c r="K67" s="5" t="s">
        <v>373</v>
      </c>
      <c r="L67" s="5" t="s">
        <v>373</v>
      </c>
      <c r="M67" s="13" t="s">
        <v>370</v>
      </c>
      <c r="N67" s="37">
        <v>113.7</v>
      </c>
      <c r="O67" s="37">
        <v>494.3</v>
      </c>
      <c r="P67" s="4">
        <f t="shared" si="25"/>
        <v>4.3474054529463499</v>
      </c>
      <c r="Q67" s="13">
        <v>20</v>
      </c>
      <c r="R67" s="22">
        <v>1</v>
      </c>
      <c r="S67" s="13">
        <v>15</v>
      </c>
      <c r="T67" s="37">
        <v>754</v>
      </c>
      <c r="U67" s="37">
        <v>1636.6</v>
      </c>
      <c r="V67" s="4">
        <f t="shared" si="26"/>
        <v>2.1705570291777185</v>
      </c>
      <c r="W67" s="13">
        <v>30</v>
      </c>
      <c r="X67" s="37">
        <v>87</v>
      </c>
      <c r="Y67" s="37">
        <v>6.4</v>
      </c>
      <c r="Z67" s="4">
        <f t="shared" si="27"/>
        <v>7.3563218390804597E-2</v>
      </c>
      <c r="AA67" s="13">
        <v>20</v>
      </c>
      <c r="AB67" s="37" t="s">
        <v>370</v>
      </c>
      <c r="AC67" s="37" t="s">
        <v>370</v>
      </c>
      <c r="AD67" s="4" t="s">
        <v>370</v>
      </c>
      <c r="AE67" s="13" t="s">
        <v>370</v>
      </c>
      <c r="AF67" s="5" t="s">
        <v>383</v>
      </c>
      <c r="AG67" s="5" t="s">
        <v>383</v>
      </c>
      <c r="AH67" s="5" t="s">
        <v>383</v>
      </c>
      <c r="AI67" s="13">
        <v>5</v>
      </c>
      <c r="AJ67" s="5">
        <v>38</v>
      </c>
      <c r="AK67" s="5">
        <v>38.299999999999997</v>
      </c>
      <c r="AL67" s="4">
        <f t="shared" ref="AL67:AL71" si="35">IF((AM67=0),0,IF(AJ67=0,1,IF(AK67&lt;0,0,AK67/AJ67)))</f>
        <v>1.0078947368421052</v>
      </c>
      <c r="AM67" s="13">
        <v>15</v>
      </c>
      <c r="AN67" s="37">
        <v>1700</v>
      </c>
      <c r="AO67" s="37">
        <v>1471</v>
      </c>
      <c r="AP67" s="4">
        <f t="shared" ref="AP67:AP71" si="36">IF((AQ67=0),0,IF(AN67=0,1,IF(AO67&lt;0,0,AO67/AN67)))</f>
        <v>0.86529411764705877</v>
      </c>
      <c r="AQ67" s="13">
        <v>20</v>
      </c>
      <c r="AR67" s="20">
        <f t="shared" si="30"/>
        <v>1.6746698975637286</v>
      </c>
      <c r="AS67" s="20">
        <f>IF(AR67&gt;1.2,IF((AR67-1.2)*0.1+1.2&gt;1.3,1.3,(AR67-1.2)*0.1+1.2),AR67)</f>
        <v>1.2474669897563728</v>
      </c>
      <c r="AT67" s="35">
        <v>862</v>
      </c>
      <c r="AU67" s="21">
        <f t="shared" si="21"/>
        <v>235.09090909090907</v>
      </c>
      <c r="AV67" s="21">
        <f t="shared" si="22"/>
        <v>293.3</v>
      </c>
      <c r="AW67" s="83">
        <f t="shared" si="23"/>
        <v>58.209090909090946</v>
      </c>
      <c r="AX67" s="21">
        <v>235.3</v>
      </c>
      <c r="AY67" s="21">
        <v>229.7</v>
      </c>
      <c r="AZ67" s="81">
        <f t="shared" si="24"/>
        <v>-171.7</v>
      </c>
      <c r="BA67" s="104"/>
      <c r="BB67" s="84"/>
      <c r="BC67" s="110"/>
      <c r="BD67" s="37">
        <f t="shared" si="31"/>
        <v>0</v>
      </c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2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2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2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2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2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2"/>
      <c r="HK67" s="11"/>
      <c r="HL67" s="11"/>
    </row>
    <row r="68" spans="1:220" s="2" customFormat="1" ht="15" customHeight="1" x14ac:dyDescent="0.25">
      <c r="A68" s="16" t="s">
        <v>69</v>
      </c>
      <c r="B68" s="37">
        <v>26831</v>
      </c>
      <c r="C68" s="37">
        <v>43894</v>
      </c>
      <c r="D68" s="4">
        <f t="shared" si="20"/>
        <v>1.6359434981923895</v>
      </c>
      <c r="E68" s="13">
        <v>10</v>
      </c>
      <c r="F68" s="5" t="s">
        <v>373</v>
      </c>
      <c r="G68" s="5" t="s">
        <v>373</v>
      </c>
      <c r="H68" s="5" t="s">
        <v>373</v>
      </c>
      <c r="I68" s="13" t="s">
        <v>370</v>
      </c>
      <c r="J68" s="5" t="s">
        <v>373</v>
      </c>
      <c r="K68" s="5" t="s">
        <v>373</v>
      </c>
      <c r="L68" s="5" t="s">
        <v>373</v>
      </c>
      <c r="M68" s="13" t="s">
        <v>370</v>
      </c>
      <c r="N68" s="37">
        <v>1923.5</v>
      </c>
      <c r="O68" s="37">
        <v>2132.9</v>
      </c>
      <c r="P68" s="4">
        <f t="shared" si="25"/>
        <v>1.1088640499090201</v>
      </c>
      <c r="Q68" s="13">
        <v>20</v>
      </c>
      <c r="R68" s="22">
        <v>1</v>
      </c>
      <c r="S68" s="13">
        <v>15</v>
      </c>
      <c r="T68" s="37">
        <v>169</v>
      </c>
      <c r="U68" s="37">
        <v>0</v>
      </c>
      <c r="V68" s="4">
        <f t="shared" si="26"/>
        <v>0</v>
      </c>
      <c r="W68" s="13">
        <v>5</v>
      </c>
      <c r="X68" s="37">
        <v>402</v>
      </c>
      <c r="Y68" s="37">
        <v>704.1</v>
      </c>
      <c r="Z68" s="4">
        <f t="shared" si="27"/>
        <v>1.7514925373134329</v>
      </c>
      <c r="AA68" s="13">
        <v>45</v>
      </c>
      <c r="AB68" s="37" t="s">
        <v>370</v>
      </c>
      <c r="AC68" s="37" t="s">
        <v>370</v>
      </c>
      <c r="AD68" s="4" t="s">
        <v>370</v>
      </c>
      <c r="AE68" s="13" t="s">
        <v>370</v>
      </c>
      <c r="AF68" s="5" t="s">
        <v>383</v>
      </c>
      <c r="AG68" s="5" t="s">
        <v>383</v>
      </c>
      <c r="AH68" s="5" t="s">
        <v>383</v>
      </c>
      <c r="AI68" s="13">
        <v>5</v>
      </c>
      <c r="AJ68" s="5">
        <v>38</v>
      </c>
      <c r="AK68" s="5">
        <v>30.9</v>
      </c>
      <c r="AL68" s="4">
        <f t="shared" si="35"/>
        <v>0.81315789473684208</v>
      </c>
      <c r="AM68" s="13">
        <v>15</v>
      </c>
      <c r="AN68" s="37">
        <v>330</v>
      </c>
      <c r="AO68" s="37">
        <v>361</v>
      </c>
      <c r="AP68" s="4">
        <f t="shared" si="36"/>
        <v>1.093939393939394</v>
      </c>
      <c r="AQ68" s="13">
        <v>20</v>
      </c>
      <c r="AR68" s="20">
        <f t="shared" si="30"/>
        <v>1.2802310496849942</v>
      </c>
      <c r="AS68" s="20">
        <f>IF(AR68&gt;1.2,IF((AR68-1.2)*0.1+1.2&gt;1.3,1.3,(AR68-1.2)*0.1+1.2),AR68)</f>
        <v>1.2080231049684993</v>
      </c>
      <c r="AT68" s="35">
        <v>2104</v>
      </c>
      <c r="AU68" s="21">
        <f t="shared" si="21"/>
        <v>573.81818181818187</v>
      </c>
      <c r="AV68" s="21">
        <f t="shared" si="22"/>
        <v>693.2</v>
      </c>
      <c r="AW68" s="83">
        <f t="shared" si="23"/>
        <v>119.38181818181818</v>
      </c>
      <c r="AX68" s="21">
        <v>1057.5</v>
      </c>
      <c r="AY68" s="21">
        <v>1045.2</v>
      </c>
      <c r="AZ68" s="81">
        <f t="shared" si="24"/>
        <v>-1409.5</v>
      </c>
      <c r="BA68" s="104"/>
      <c r="BB68" s="84"/>
      <c r="BC68" s="110"/>
      <c r="BD68" s="37">
        <f t="shared" si="31"/>
        <v>0</v>
      </c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2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2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2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2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2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2"/>
      <c r="HK68" s="11"/>
      <c r="HL68" s="11"/>
    </row>
    <row r="69" spans="1:220" s="2" customFormat="1" ht="15" customHeight="1" x14ac:dyDescent="0.25">
      <c r="A69" s="16" t="s">
        <v>70</v>
      </c>
      <c r="B69" s="37">
        <v>0</v>
      </c>
      <c r="C69" s="37">
        <v>0</v>
      </c>
      <c r="D69" s="4">
        <f t="shared" si="20"/>
        <v>0</v>
      </c>
      <c r="E69" s="13">
        <v>0</v>
      </c>
      <c r="F69" s="5" t="s">
        <v>373</v>
      </c>
      <c r="G69" s="5" t="s">
        <v>373</v>
      </c>
      <c r="H69" s="5" t="s">
        <v>373</v>
      </c>
      <c r="I69" s="13" t="s">
        <v>370</v>
      </c>
      <c r="J69" s="5" t="s">
        <v>373</v>
      </c>
      <c r="K69" s="5" t="s">
        <v>373</v>
      </c>
      <c r="L69" s="5" t="s">
        <v>373</v>
      </c>
      <c r="M69" s="13" t="s">
        <v>370</v>
      </c>
      <c r="N69" s="37">
        <v>171.4</v>
      </c>
      <c r="O69" s="37">
        <v>443.2</v>
      </c>
      <c r="P69" s="4">
        <f t="shared" si="25"/>
        <v>2.585764294049008</v>
      </c>
      <c r="Q69" s="13">
        <v>20</v>
      </c>
      <c r="R69" s="22">
        <v>1</v>
      </c>
      <c r="S69" s="13">
        <v>15</v>
      </c>
      <c r="T69" s="37">
        <v>136</v>
      </c>
      <c r="U69" s="37">
        <v>56.2</v>
      </c>
      <c r="V69" s="4">
        <f t="shared" si="26"/>
        <v>0.41323529411764709</v>
      </c>
      <c r="W69" s="13">
        <v>20</v>
      </c>
      <c r="X69" s="37">
        <v>42</v>
      </c>
      <c r="Y69" s="37">
        <v>19.2</v>
      </c>
      <c r="Z69" s="4">
        <f t="shared" si="27"/>
        <v>0.45714285714285713</v>
      </c>
      <c r="AA69" s="13">
        <v>30</v>
      </c>
      <c r="AB69" s="37" t="s">
        <v>370</v>
      </c>
      <c r="AC69" s="37" t="s">
        <v>370</v>
      </c>
      <c r="AD69" s="4" t="s">
        <v>370</v>
      </c>
      <c r="AE69" s="13" t="s">
        <v>370</v>
      </c>
      <c r="AF69" s="5" t="s">
        <v>383</v>
      </c>
      <c r="AG69" s="5" t="s">
        <v>383</v>
      </c>
      <c r="AH69" s="5" t="s">
        <v>383</v>
      </c>
      <c r="AI69" s="13">
        <v>5</v>
      </c>
      <c r="AJ69" s="5">
        <v>38</v>
      </c>
      <c r="AK69" s="5">
        <v>18.100000000000001</v>
      </c>
      <c r="AL69" s="4">
        <f t="shared" si="35"/>
        <v>0.47631578947368425</v>
      </c>
      <c r="AM69" s="13">
        <v>15</v>
      </c>
      <c r="AN69" s="37">
        <v>260</v>
      </c>
      <c r="AO69" s="37">
        <v>271</v>
      </c>
      <c r="AP69" s="4">
        <f t="shared" si="36"/>
        <v>1.0423076923076924</v>
      </c>
      <c r="AQ69" s="13">
        <v>20</v>
      </c>
      <c r="AR69" s="20">
        <f t="shared" si="30"/>
        <v>0.97237640138231596</v>
      </c>
      <c r="AS69" s="20">
        <f>IF(AR69&gt;1.2,IF((AR69-1.2)*0.1+1.2&gt;1.3,1.3,(AR69-1.2)*0.1+1.2),AR69)</f>
        <v>0.97237640138231596</v>
      </c>
      <c r="AT69" s="35">
        <v>735</v>
      </c>
      <c r="AU69" s="21">
        <f t="shared" si="21"/>
        <v>200.45454545454544</v>
      </c>
      <c r="AV69" s="21">
        <f t="shared" si="22"/>
        <v>194.9</v>
      </c>
      <c r="AW69" s="83">
        <f t="shared" si="23"/>
        <v>-5.5545454545454334</v>
      </c>
      <c r="AX69" s="21">
        <v>178</v>
      </c>
      <c r="AY69" s="21">
        <v>141.9</v>
      </c>
      <c r="AZ69" s="81">
        <f t="shared" si="24"/>
        <v>-125</v>
      </c>
      <c r="BA69" s="104"/>
      <c r="BB69" s="84"/>
      <c r="BC69" s="110"/>
      <c r="BD69" s="37">
        <f t="shared" si="31"/>
        <v>0</v>
      </c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2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2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2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2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2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2"/>
      <c r="HK69" s="11"/>
      <c r="HL69" s="11"/>
    </row>
    <row r="70" spans="1:220" s="2" customFormat="1" ht="15" customHeight="1" x14ac:dyDescent="0.25">
      <c r="A70" s="16" t="s">
        <v>71</v>
      </c>
      <c r="B70" s="37">
        <v>0</v>
      </c>
      <c r="C70" s="37">
        <v>0</v>
      </c>
      <c r="D70" s="4">
        <f t="shared" si="20"/>
        <v>0</v>
      </c>
      <c r="E70" s="13">
        <v>0</v>
      </c>
      <c r="F70" s="5" t="s">
        <v>373</v>
      </c>
      <c r="G70" s="5" t="s">
        <v>373</v>
      </c>
      <c r="H70" s="5" t="s">
        <v>373</v>
      </c>
      <c r="I70" s="13" t="s">
        <v>370</v>
      </c>
      <c r="J70" s="5" t="s">
        <v>373</v>
      </c>
      <c r="K70" s="5" t="s">
        <v>373</v>
      </c>
      <c r="L70" s="5" t="s">
        <v>373</v>
      </c>
      <c r="M70" s="13" t="s">
        <v>370</v>
      </c>
      <c r="N70" s="37">
        <v>295.5</v>
      </c>
      <c r="O70" s="37">
        <v>574.79999999999995</v>
      </c>
      <c r="P70" s="4">
        <f t="shared" si="25"/>
        <v>1.9451776649746191</v>
      </c>
      <c r="Q70" s="13">
        <v>20</v>
      </c>
      <c r="R70" s="22">
        <v>1</v>
      </c>
      <c r="S70" s="13">
        <v>15</v>
      </c>
      <c r="T70" s="37">
        <v>78</v>
      </c>
      <c r="U70" s="37">
        <v>11.1</v>
      </c>
      <c r="V70" s="4">
        <f t="shared" si="26"/>
        <v>0.1423076923076923</v>
      </c>
      <c r="W70" s="13">
        <v>10</v>
      </c>
      <c r="X70" s="37">
        <v>118</v>
      </c>
      <c r="Y70" s="37">
        <v>7.7</v>
      </c>
      <c r="Z70" s="4">
        <f t="shared" si="27"/>
        <v>6.5254237288135591E-2</v>
      </c>
      <c r="AA70" s="13">
        <v>40</v>
      </c>
      <c r="AB70" s="37" t="s">
        <v>370</v>
      </c>
      <c r="AC70" s="37" t="s">
        <v>370</v>
      </c>
      <c r="AD70" s="4" t="s">
        <v>370</v>
      </c>
      <c r="AE70" s="13" t="s">
        <v>370</v>
      </c>
      <c r="AF70" s="5" t="s">
        <v>383</v>
      </c>
      <c r="AG70" s="5" t="s">
        <v>383</v>
      </c>
      <c r="AH70" s="5" t="s">
        <v>383</v>
      </c>
      <c r="AI70" s="13">
        <v>5</v>
      </c>
      <c r="AJ70" s="5">
        <v>38</v>
      </c>
      <c r="AK70" s="5">
        <v>34.200000000000003</v>
      </c>
      <c r="AL70" s="4">
        <f t="shared" si="35"/>
        <v>0.9</v>
      </c>
      <c r="AM70" s="13">
        <v>15</v>
      </c>
      <c r="AN70" s="37">
        <v>180</v>
      </c>
      <c r="AO70" s="37">
        <v>166</v>
      </c>
      <c r="AP70" s="4">
        <f t="shared" si="36"/>
        <v>0.92222222222222228</v>
      </c>
      <c r="AQ70" s="13">
        <v>20</v>
      </c>
      <c r="AR70" s="20">
        <f t="shared" si="30"/>
        <v>0.7490103679878265</v>
      </c>
      <c r="AS70" s="20">
        <f>IF(AR70&gt;1.2,IF((AR70-1.2)*0.1+1.2&gt;1.3,1.3,(AR70-1.2)*0.1+1.2),AR70)</f>
        <v>0.7490103679878265</v>
      </c>
      <c r="AT70" s="35">
        <v>914</v>
      </c>
      <c r="AU70" s="21">
        <f t="shared" si="21"/>
        <v>249.27272727272728</v>
      </c>
      <c r="AV70" s="21">
        <f t="shared" si="22"/>
        <v>186.7</v>
      </c>
      <c r="AW70" s="83">
        <f t="shared" si="23"/>
        <v>-62.572727272727292</v>
      </c>
      <c r="AX70" s="21">
        <v>113.9</v>
      </c>
      <c r="AY70" s="21">
        <v>121.6</v>
      </c>
      <c r="AZ70" s="81">
        <f t="shared" si="24"/>
        <v>-48.800000000000011</v>
      </c>
      <c r="BA70" s="104"/>
      <c r="BB70" s="84"/>
      <c r="BC70" s="110"/>
      <c r="BD70" s="37">
        <f t="shared" si="31"/>
        <v>0</v>
      </c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2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2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2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2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2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2"/>
      <c r="HK70" s="11"/>
      <c r="HL70" s="11"/>
    </row>
    <row r="71" spans="1:220" s="2" customFormat="1" ht="15" customHeight="1" x14ac:dyDescent="0.25">
      <c r="A71" s="16" t="s">
        <v>72</v>
      </c>
      <c r="B71" s="37">
        <v>0</v>
      </c>
      <c r="C71" s="37">
        <v>0</v>
      </c>
      <c r="D71" s="4">
        <f t="shared" si="20"/>
        <v>0</v>
      </c>
      <c r="E71" s="13">
        <v>0</v>
      </c>
      <c r="F71" s="5" t="s">
        <v>373</v>
      </c>
      <c r="G71" s="5" t="s">
        <v>373</v>
      </c>
      <c r="H71" s="5" t="s">
        <v>373</v>
      </c>
      <c r="I71" s="13" t="s">
        <v>370</v>
      </c>
      <c r="J71" s="5" t="s">
        <v>373</v>
      </c>
      <c r="K71" s="5" t="s">
        <v>373</v>
      </c>
      <c r="L71" s="5" t="s">
        <v>373</v>
      </c>
      <c r="M71" s="13" t="s">
        <v>370</v>
      </c>
      <c r="N71" s="37">
        <v>146.1</v>
      </c>
      <c r="O71" s="37">
        <v>285.2</v>
      </c>
      <c r="P71" s="4">
        <f t="shared" si="25"/>
        <v>1.9520876112251881</v>
      </c>
      <c r="Q71" s="13">
        <v>20</v>
      </c>
      <c r="R71" s="22">
        <v>1</v>
      </c>
      <c r="S71" s="13">
        <v>15</v>
      </c>
      <c r="T71" s="37">
        <v>223</v>
      </c>
      <c r="U71" s="37">
        <v>67.5</v>
      </c>
      <c r="V71" s="4">
        <f t="shared" si="26"/>
        <v>0.30269058295964124</v>
      </c>
      <c r="W71" s="13">
        <v>20</v>
      </c>
      <c r="X71" s="37">
        <v>62</v>
      </c>
      <c r="Y71" s="37">
        <v>38.9</v>
      </c>
      <c r="Z71" s="4">
        <f t="shared" si="27"/>
        <v>0.6274193548387097</v>
      </c>
      <c r="AA71" s="13">
        <v>30</v>
      </c>
      <c r="AB71" s="37" t="s">
        <v>370</v>
      </c>
      <c r="AC71" s="37" t="s">
        <v>370</v>
      </c>
      <c r="AD71" s="4" t="s">
        <v>370</v>
      </c>
      <c r="AE71" s="13" t="s">
        <v>370</v>
      </c>
      <c r="AF71" s="5" t="s">
        <v>383</v>
      </c>
      <c r="AG71" s="5" t="s">
        <v>383</v>
      </c>
      <c r="AH71" s="5" t="s">
        <v>383</v>
      </c>
      <c r="AI71" s="13">
        <v>5</v>
      </c>
      <c r="AJ71" s="5">
        <v>38</v>
      </c>
      <c r="AK71" s="5">
        <v>44.1</v>
      </c>
      <c r="AL71" s="4">
        <f t="shared" si="35"/>
        <v>1.1605263157894736</v>
      </c>
      <c r="AM71" s="13">
        <v>15</v>
      </c>
      <c r="AN71" s="37">
        <v>420</v>
      </c>
      <c r="AO71" s="37">
        <v>420</v>
      </c>
      <c r="AP71" s="4">
        <f t="shared" si="36"/>
        <v>1</v>
      </c>
      <c r="AQ71" s="13">
        <v>20</v>
      </c>
      <c r="AR71" s="20">
        <f t="shared" si="30"/>
        <v>0.96938366054749991</v>
      </c>
      <c r="AS71" s="20">
        <f>IF(AR71&gt;1.2,IF((AR71-1.2)*0.1+1.2&gt;1.3,1.3,(AR71-1.2)*0.1+1.2),AR71)</f>
        <v>0.96938366054749991</v>
      </c>
      <c r="AT71" s="35">
        <v>1064</v>
      </c>
      <c r="AU71" s="21">
        <f t="shared" si="21"/>
        <v>290.18181818181819</v>
      </c>
      <c r="AV71" s="21">
        <f t="shared" si="22"/>
        <v>281.3</v>
      </c>
      <c r="AW71" s="83">
        <f t="shared" si="23"/>
        <v>-8.8818181818181756</v>
      </c>
      <c r="AX71" s="21">
        <v>155.1</v>
      </c>
      <c r="AY71" s="21">
        <v>182</v>
      </c>
      <c r="AZ71" s="81">
        <f t="shared" si="24"/>
        <v>-55.799999999999983</v>
      </c>
      <c r="BA71" s="104"/>
      <c r="BB71" s="84"/>
      <c r="BC71" s="110"/>
      <c r="BD71" s="37">
        <f t="shared" si="31"/>
        <v>0</v>
      </c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2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2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2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2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2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2"/>
      <c r="HK71" s="11"/>
      <c r="HL71" s="11"/>
    </row>
    <row r="72" spans="1:220" s="2" customFormat="1" ht="15" customHeight="1" x14ac:dyDescent="0.25">
      <c r="A72" s="36" t="s">
        <v>73</v>
      </c>
      <c r="B72" s="37"/>
      <c r="C72" s="37"/>
      <c r="D72" s="4"/>
      <c r="E72" s="13"/>
      <c r="F72" s="5"/>
      <c r="G72" s="5"/>
      <c r="H72" s="5"/>
      <c r="I72" s="13"/>
      <c r="J72" s="5"/>
      <c r="K72" s="5"/>
      <c r="L72" s="5"/>
      <c r="M72" s="13"/>
      <c r="N72" s="37"/>
      <c r="O72" s="37"/>
      <c r="P72" s="4"/>
      <c r="Q72" s="13"/>
      <c r="R72" s="22"/>
      <c r="S72" s="13"/>
      <c r="T72" s="37"/>
      <c r="U72" s="37"/>
      <c r="V72" s="4"/>
      <c r="W72" s="13"/>
      <c r="X72" s="37"/>
      <c r="Y72" s="37"/>
      <c r="Z72" s="4"/>
      <c r="AA72" s="13"/>
      <c r="AB72" s="37"/>
      <c r="AC72" s="37"/>
      <c r="AD72" s="4"/>
      <c r="AE72" s="13"/>
      <c r="AF72" s="5"/>
      <c r="AG72" s="5"/>
      <c r="AH72" s="5"/>
      <c r="AI72" s="13"/>
      <c r="AJ72" s="5"/>
      <c r="AK72" s="5"/>
      <c r="AL72" s="4"/>
      <c r="AM72" s="13"/>
      <c r="AN72" s="37"/>
      <c r="AO72" s="37"/>
      <c r="AP72" s="4"/>
      <c r="AQ72" s="13"/>
      <c r="AR72" s="20"/>
      <c r="AS72" s="20"/>
      <c r="AT72" s="35"/>
      <c r="AU72" s="21"/>
      <c r="AV72" s="21"/>
      <c r="AW72" s="83"/>
      <c r="AX72" s="21"/>
      <c r="AY72" s="21"/>
      <c r="AZ72" s="81"/>
      <c r="BA72" s="104"/>
      <c r="BB72" s="84"/>
      <c r="BC72" s="110"/>
      <c r="BD72" s="37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2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2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2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2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2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2"/>
      <c r="HK72" s="11"/>
      <c r="HL72" s="11"/>
    </row>
    <row r="73" spans="1:220" s="2" customFormat="1" ht="15" customHeight="1" x14ac:dyDescent="0.25">
      <c r="A73" s="16" t="s">
        <v>74</v>
      </c>
      <c r="B73" s="37">
        <v>2310</v>
      </c>
      <c r="C73" s="37">
        <v>2441.8000000000002</v>
      </c>
      <c r="D73" s="4">
        <f t="shared" si="20"/>
        <v>1.057056277056277</v>
      </c>
      <c r="E73" s="13">
        <v>10</v>
      </c>
      <c r="F73" s="5" t="s">
        <v>373</v>
      </c>
      <c r="G73" s="5" t="s">
        <v>373</v>
      </c>
      <c r="H73" s="5" t="s">
        <v>373</v>
      </c>
      <c r="I73" s="13" t="s">
        <v>370</v>
      </c>
      <c r="J73" s="5" t="s">
        <v>373</v>
      </c>
      <c r="K73" s="5" t="s">
        <v>373</v>
      </c>
      <c r="L73" s="5" t="s">
        <v>373</v>
      </c>
      <c r="M73" s="13" t="s">
        <v>370</v>
      </c>
      <c r="N73" s="37">
        <v>772.7</v>
      </c>
      <c r="O73" s="37">
        <v>2150.8000000000002</v>
      </c>
      <c r="P73" s="4">
        <f t="shared" si="25"/>
        <v>2.7834864759932705</v>
      </c>
      <c r="Q73" s="13">
        <v>20</v>
      </c>
      <c r="R73" s="22">
        <v>1</v>
      </c>
      <c r="S73" s="13">
        <v>15</v>
      </c>
      <c r="T73" s="37">
        <v>214</v>
      </c>
      <c r="U73" s="37">
        <v>329.1</v>
      </c>
      <c r="V73" s="4">
        <f t="shared" si="26"/>
        <v>1.5378504672897197</v>
      </c>
      <c r="W73" s="13">
        <v>30</v>
      </c>
      <c r="X73" s="37">
        <v>15</v>
      </c>
      <c r="Y73" s="37">
        <v>9.9</v>
      </c>
      <c r="Z73" s="4">
        <f t="shared" si="27"/>
        <v>0.66</v>
      </c>
      <c r="AA73" s="13">
        <v>20</v>
      </c>
      <c r="AB73" s="37" t="s">
        <v>370</v>
      </c>
      <c r="AC73" s="37" t="s">
        <v>370</v>
      </c>
      <c r="AD73" s="4" t="s">
        <v>370</v>
      </c>
      <c r="AE73" s="13" t="s">
        <v>370</v>
      </c>
      <c r="AF73" s="5" t="s">
        <v>383</v>
      </c>
      <c r="AG73" s="5" t="s">
        <v>383</v>
      </c>
      <c r="AH73" s="5" t="s">
        <v>383</v>
      </c>
      <c r="AI73" s="13">
        <v>5</v>
      </c>
      <c r="AJ73" s="5">
        <v>30</v>
      </c>
      <c r="AK73" s="5">
        <v>13.4</v>
      </c>
      <c r="AL73" s="4">
        <f t="shared" ref="AL73:AL80" si="37">IF((AM73=0),0,IF(AJ73=0,1,IF(AK73&lt;0,0,AK73/AJ73)))</f>
        <v>0.44666666666666666</v>
      </c>
      <c r="AM73" s="13">
        <v>15</v>
      </c>
      <c r="AN73" s="37">
        <v>581</v>
      </c>
      <c r="AO73" s="37">
        <v>503</v>
      </c>
      <c r="AP73" s="4">
        <f t="shared" ref="AP73:AP80" si="38">IF((AQ73=0),0,IF(AN73=0,1,IF(AO73&lt;0,0,AO73/AN73)))</f>
        <v>0.86574870912220314</v>
      </c>
      <c r="AQ73" s="13">
        <v>20</v>
      </c>
      <c r="AR73" s="20">
        <f t="shared" si="30"/>
        <v>1.266082926858183</v>
      </c>
      <c r="AS73" s="20">
        <f t="shared" ref="AS73:AS80" si="39">IF(AR73&gt;1.2,IF((AR73-1.2)*0.1+1.2&gt;1.3,1.3,(AR73-1.2)*0.1+1.2),AR73)</f>
        <v>1.2066082926858184</v>
      </c>
      <c r="AT73" s="35">
        <v>474</v>
      </c>
      <c r="AU73" s="21">
        <f t="shared" si="21"/>
        <v>129.27272727272728</v>
      </c>
      <c r="AV73" s="21">
        <f t="shared" si="22"/>
        <v>156</v>
      </c>
      <c r="AW73" s="83">
        <f t="shared" si="23"/>
        <v>26.72727272727272</v>
      </c>
      <c r="AX73" s="21">
        <v>107.2</v>
      </c>
      <c r="AY73" s="21">
        <v>134</v>
      </c>
      <c r="AZ73" s="81">
        <f t="shared" si="24"/>
        <v>-85.2</v>
      </c>
      <c r="BA73" s="104"/>
      <c r="BB73" s="84"/>
      <c r="BC73" s="110"/>
      <c r="BD73" s="37">
        <f t="shared" si="31"/>
        <v>0</v>
      </c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2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2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2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2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2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2"/>
      <c r="HK73" s="11"/>
      <c r="HL73" s="11"/>
    </row>
    <row r="74" spans="1:220" s="2" customFormat="1" ht="15" customHeight="1" x14ac:dyDescent="0.25">
      <c r="A74" s="16" t="s">
        <v>75</v>
      </c>
      <c r="B74" s="37">
        <v>30467.200000000001</v>
      </c>
      <c r="C74" s="37">
        <v>37472.1</v>
      </c>
      <c r="D74" s="4">
        <f t="shared" si="20"/>
        <v>1.2299161065014179</v>
      </c>
      <c r="E74" s="13">
        <v>10</v>
      </c>
      <c r="F74" s="5" t="s">
        <v>373</v>
      </c>
      <c r="G74" s="5" t="s">
        <v>373</v>
      </c>
      <c r="H74" s="5" t="s">
        <v>373</v>
      </c>
      <c r="I74" s="13" t="s">
        <v>370</v>
      </c>
      <c r="J74" s="5" t="s">
        <v>373</v>
      </c>
      <c r="K74" s="5" t="s">
        <v>373</v>
      </c>
      <c r="L74" s="5" t="s">
        <v>373</v>
      </c>
      <c r="M74" s="13" t="s">
        <v>370</v>
      </c>
      <c r="N74" s="37">
        <v>2943.1</v>
      </c>
      <c r="O74" s="37">
        <v>2841.5</v>
      </c>
      <c r="P74" s="4">
        <f t="shared" si="25"/>
        <v>0.96547857701063511</v>
      </c>
      <c r="Q74" s="13">
        <v>20</v>
      </c>
      <c r="R74" s="22">
        <v>1</v>
      </c>
      <c r="S74" s="13">
        <v>15</v>
      </c>
      <c r="T74" s="37">
        <v>203</v>
      </c>
      <c r="U74" s="37">
        <v>48</v>
      </c>
      <c r="V74" s="4">
        <f t="shared" si="26"/>
        <v>0.23645320197044334</v>
      </c>
      <c r="W74" s="13">
        <v>20</v>
      </c>
      <c r="X74" s="37">
        <v>24</v>
      </c>
      <c r="Y74" s="37">
        <v>80</v>
      </c>
      <c r="Z74" s="4">
        <f t="shared" si="27"/>
        <v>3.3333333333333335</v>
      </c>
      <c r="AA74" s="13">
        <v>30</v>
      </c>
      <c r="AB74" s="37" t="s">
        <v>370</v>
      </c>
      <c r="AC74" s="37" t="s">
        <v>370</v>
      </c>
      <c r="AD74" s="4" t="s">
        <v>370</v>
      </c>
      <c r="AE74" s="13" t="s">
        <v>370</v>
      </c>
      <c r="AF74" s="5" t="s">
        <v>383</v>
      </c>
      <c r="AG74" s="5" t="s">
        <v>383</v>
      </c>
      <c r="AH74" s="5" t="s">
        <v>383</v>
      </c>
      <c r="AI74" s="13">
        <v>5</v>
      </c>
      <c r="AJ74" s="5">
        <v>30</v>
      </c>
      <c r="AK74" s="5">
        <v>36.299999999999997</v>
      </c>
      <c r="AL74" s="4">
        <f t="shared" si="37"/>
        <v>1.21</v>
      </c>
      <c r="AM74" s="13">
        <v>15</v>
      </c>
      <c r="AN74" s="37">
        <v>986</v>
      </c>
      <c r="AO74" s="37">
        <v>1002</v>
      </c>
      <c r="AP74" s="4">
        <f t="shared" si="38"/>
        <v>1.0162271805273835</v>
      </c>
      <c r="AQ74" s="13">
        <v>20</v>
      </c>
      <c r="AR74" s="20">
        <f t="shared" si="30"/>
        <v>1.4600949250398725</v>
      </c>
      <c r="AS74" s="20">
        <f t="shared" si="39"/>
        <v>1.2260094925039873</v>
      </c>
      <c r="AT74" s="35">
        <v>2392</v>
      </c>
      <c r="AU74" s="21">
        <f t="shared" si="21"/>
        <v>652.36363636363637</v>
      </c>
      <c r="AV74" s="21">
        <f t="shared" si="22"/>
        <v>799.8</v>
      </c>
      <c r="AW74" s="83">
        <f t="shared" si="23"/>
        <v>147.43636363636358</v>
      </c>
      <c r="AX74" s="21">
        <v>1291</v>
      </c>
      <c r="AY74" s="21">
        <v>888.9</v>
      </c>
      <c r="AZ74" s="81">
        <f t="shared" si="24"/>
        <v>-1380.1</v>
      </c>
      <c r="BA74" s="104"/>
      <c r="BB74" s="84"/>
      <c r="BC74" s="110"/>
      <c r="BD74" s="37">
        <f t="shared" si="31"/>
        <v>0</v>
      </c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2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2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2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2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2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2"/>
      <c r="HK74" s="11"/>
      <c r="HL74" s="11"/>
    </row>
    <row r="75" spans="1:220" s="2" customFormat="1" ht="15" customHeight="1" x14ac:dyDescent="0.25">
      <c r="A75" s="16" t="s">
        <v>76</v>
      </c>
      <c r="B75" s="37">
        <v>368.2</v>
      </c>
      <c r="C75" s="37">
        <v>364.6</v>
      </c>
      <c r="D75" s="4">
        <f t="shared" si="20"/>
        <v>0.99022270505160248</v>
      </c>
      <c r="E75" s="13">
        <v>10</v>
      </c>
      <c r="F75" s="5" t="s">
        <v>373</v>
      </c>
      <c r="G75" s="5" t="s">
        <v>373</v>
      </c>
      <c r="H75" s="5" t="s">
        <v>373</v>
      </c>
      <c r="I75" s="13" t="s">
        <v>370</v>
      </c>
      <c r="J75" s="5" t="s">
        <v>373</v>
      </c>
      <c r="K75" s="5" t="s">
        <v>373</v>
      </c>
      <c r="L75" s="5" t="s">
        <v>373</v>
      </c>
      <c r="M75" s="13" t="s">
        <v>370</v>
      </c>
      <c r="N75" s="37">
        <v>563.70000000000005</v>
      </c>
      <c r="O75" s="37">
        <v>57.3</v>
      </c>
      <c r="P75" s="4">
        <f t="shared" si="25"/>
        <v>0.10164981373070781</v>
      </c>
      <c r="Q75" s="13">
        <v>20</v>
      </c>
      <c r="R75" s="22">
        <v>1</v>
      </c>
      <c r="S75" s="13">
        <v>15</v>
      </c>
      <c r="T75" s="37">
        <v>17</v>
      </c>
      <c r="U75" s="37">
        <v>43</v>
      </c>
      <c r="V75" s="4">
        <f t="shared" si="26"/>
        <v>2.5294117647058822</v>
      </c>
      <c r="W75" s="13">
        <v>25</v>
      </c>
      <c r="X75" s="37">
        <v>0</v>
      </c>
      <c r="Y75" s="37">
        <v>8.9</v>
      </c>
      <c r="Z75" s="4">
        <f t="shared" si="27"/>
        <v>1</v>
      </c>
      <c r="AA75" s="13">
        <v>25</v>
      </c>
      <c r="AB75" s="37" t="s">
        <v>370</v>
      </c>
      <c r="AC75" s="37" t="s">
        <v>370</v>
      </c>
      <c r="AD75" s="4" t="s">
        <v>370</v>
      </c>
      <c r="AE75" s="13" t="s">
        <v>370</v>
      </c>
      <c r="AF75" s="5" t="s">
        <v>383</v>
      </c>
      <c r="AG75" s="5" t="s">
        <v>383</v>
      </c>
      <c r="AH75" s="5" t="s">
        <v>383</v>
      </c>
      <c r="AI75" s="13">
        <v>5</v>
      </c>
      <c r="AJ75" s="5">
        <v>30</v>
      </c>
      <c r="AK75" s="5">
        <v>4.0999999999999996</v>
      </c>
      <c r="AL75" s="4">
        <f t="shared" si="37"/>
        <v>0.13666666666666666</v>
      </c>
      <c r="AM75" s="13">
        <v>15</v>
      </c>
      <c r="AN75" s="37">
        <v>177</v>
      </c>
      <c r="AO75" s="37">
        <v>108</v>
      </c>
      <c r="AP75" s="4">
        <f t="shared" si="38"/>
        <v>0.61016949152542377</v>
      </c>
      <c r="AQ75" s="13">
        <v>20</v>
      </c>
      <c r="AR75" s="20">
        <f t="shared" si="30"/>
        <v>0.99556851748681319</v>
      </c>
      <c r="AS75" s="20">
        <f t="shared" si="39"/>
        <v>0.99556851748681319</v>
      </c>
      <c r="AT75" s="35">
        <v>210</v>
      </c>
      <c r="AU75" s="21">
        <f t="shared" si="21"/>
        <v>57.272727272727266</v>
      </c>
      <c r="AV75" s="21">
        <f t="shared" si="22"/>
        <v>57</v>
      </c>
      <c r="AW75" s="83">
        <f t="shared" si="23"/>
        <v>-0.27272727272726627</v>
      </c>
      <c r="AX75" s="21">
        <v>84.8</v>
      </c>
      <c r="AY75" s="21">
        <v>79.5</v>
      </c>
      <c r="AZ75" s="81">
        <f t="shared" si="24"/>
        <v>-107.3</v>
      </c>
      <c r="BA75" s="104"/>
      <c r="BB75" s="84"/>
      <c r="BC75" s="110"/>
      <c r="BD75" s="37">
        <f t="shared" si="31"/>
        <v>0</v>
      </c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2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2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2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2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2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2"/>
      <c r="HK75" s="11"/>
      <c r="HL75" s="11"/>
    </row>
    <row r="76" spans="1:220" s="2" customFormat="1" ht="15" customHeight="1" x14ac:dyDescent="0.25">
      <c r="A76" s="16" t="s">
        <v>77</v>
      </c>
      <c r="B76" s="37">
        <v>1293.8</v>
      </c>
      <c r="C76" s="37">
        <v>1279.7</v>
      </c>
      <c r="D76" s="4">
        <f t="shared" si="20"/>
        <v>0.9891018704591128</v>
      </c>
      <c r="E76" s="13">
        <v>10</v>
      </c>
      <c r="F76" s="5" t="s">
        <v>373</v>
      </c>
      <c r="G76" s="5" t="s">
        <v>373</v>
      </c>
      <c r="H76" s="5" t="s">
        <v>373</v>
      </c>
      <c r="I76" s="13" t="s">
        <v>370</v>
      </c>
      <c r="J76" s="5" t="s">
        <v>373</v>
      </c>
      <c r="K76" s="5" t="s">
        <v>373</v>
      </c>
      <c r="L76" s="5" t="s">
        <v>373</v>
      </c>
      <c r="M76" s="13" t="s">
        <v>370</v>
      </c>
      <c r="N76" s="37">
        <v>739.3</v>
      </c>
      <c r="O76" s="37">
        <v>248.9</v>
      </c>
      <c r="P76" s="4">
        <f t="shared" si="25"/>
        <v>0.33666982280535646</v>
      </c>
      <c r="Q76" s="13">
        <v>20</v>
      </c>
      <c r="R76" s="22">
        <v>1</v>
      </c>
      <c r="S76" s="13">
        <v>15</v>
      </c>
      <c r="T76" s="37">
        <v>183</v>
      </c>
      <c r="U76" s="37">
        <v>43.7</v>
      </c>
      <c r="V76" s="4">
        <f t="shared" si="26"/>
        <v>0.23879781420765028</v>
      </c>
      <c r="W76" s="13">
        <v>30</v>
      </c>
      <c r="X76" s="37">
        <v>11</v>
      </c>
      <c r="Y76" s="37">
        <v>9.6999999999999993</v>
      </c>
      <c r="Z76" s="4">
        <f t="shared" si="27"/>
        <v>0.88181818181818172</v>
      </c>
      <c r="AA76" s="13">
        <v>20</v>
      </c>
      <c r="AB76" s="37" t="s">
        <v>370</v>
      </c>
      <c r="AC76" s="37" t="s">
        <v>370</v>
      </c>
      <c r="AD76" s="4" t="s">
        <v>370</v>
      </c>
      <c r="AE76" s="13" t="s">
        <v>370</v>
      </c>
      <c r="AF76" s="5" t="s">
        <v>383</v>
      </c>
      <c r="AG76" s="5" t="s">
        <v>383</v>
      </c>
      <c r="AH76" s="5" t="s">
        <v>383</v>
      </c>
      <c r="AI76" s="13">
        <v>5</v>
      </c>
      <c r="AJ76" s="5">
        <v>30</v>
      </c>
      <c r="AK76" s="5">
        <v>9.8000000000000007</v>
      </c>
      <c r="AL76" s="4">
        <f t="shared" si="37"/>
        <v>0.32666666666666672</v>
      </c>
      <c r="AM76" s="13">
        <v>15</v>
      </c>
      <c r="AN76" s="37">
        <v>499</v>
      </c>
      <c r="AO76" s="37">
        <v>503</v>
      </c>
      <c r="AP76" s="4">
        <f t="shared" si="38"/>
        <v>1.0080160320641283</v>
      </c>
      <c r="AQ76" s="13">
        <v>20</v>
      </c>
      <c r="AR76" s="20">
        <f t="shared" si="30"/>
        <v>0.62680795280441526</v>
      </c>
      <c r="AS76" s="20">
        <f t="shared" si="39"/>
        <v>0.62680795280441526</v>
      </c>
      <c r="AT76" s="35">
        <v>315</v>
      </c>
      <c r="AU76" s="21">
        <f t="shared" si="21"/>
        <v>85.909090909090907</v>
      </c>
      <c r="AV76" s="21">
        <f t="shared" si="22"/>
        <v>53.8</v>
      </c>
      <c r="AW76" s="83">
        <f t="shared" si="23"/>
        <v>-32.109090909090909</v>
      </c>
      <c r="AX76" s="21">
        <v>114.1</v>
      </c>
      <c r="AY76" s="21">
        <v>56</v>
      </c>
      <c r="AZ76" s="81">
        <f t="shared" si="24"/>
        <v>-116.3</v>
      </c>
      <c r="BA76" s="104"/>
      <c r="BB76" s="84"/>
      <c r="BC76" s="110"/>
      <c r="BD76" s="37">
        <f t="shared" si="31"/>
        <v>0</v>
      </c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2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2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2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2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2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2"/>
      <c r="HK76" s="11"/>
      <c r="HL76" s="11"/>
    </row>
    <row r="77" spans="1:220" s="2" customFormat="1" ht="15" customHeight="1" x14ac:dyDescent="0.25">
      <c r="A77" s="16" t="s">
        <v>78</v>
      </c>
      <c r="B77" s="37">
        <v>517.4</v>
      </c>
      <c r="C77" s="37">
        <v>530.70000000000005</v>
      </c>
      <c r="D77" s="4">
        <f t="shared" si="20"/>
        <v>1.0257054503285661</v>
      </c>
      <c r="E77" s="13">
        <v>10</v>
      </c>
      <c r="F77" s="5" t="s">
        <v>373</v>
      </c>
      <c r="G77" s="5" t="s">
        <v>373</v>
      </c>
      <c r="H77" s="5" t="s">
        <v>373</v>
      </c>
      <c r="I77" s="13" t="s">
        <v>370</v>
      </c>
      <c r="J77" s="5" t="s">
        <v>373</v>
      </c>
      <c r="K77" s="5" t="s">
        <v>373</v>
      </c>
      <c r="L77" s="5" t="s">
        <v>373</v>
      </c>
      <c r="M77" s="13" t="s">
        <v>370</v>
      </c>
      <c r="N77" s="37">
        <v>412.6</v>
      </c>
      <c r="O77" s="37">
        <v>2468.3000000000002</v>
      </c>
      <c r="P77" s="4">
        <f t="shared" si="25"/>
        <v>5.9823073194377123</v>
      </c>
      <c r="Q77" s="13">
        <v>20</v>
      </c>
      <c r="R77" s="22">
        <v>1</v>
      </c>
      <c r="S77" s="13">
        <v>15</v>
      </c>
      <c r="T77" s="37">
        <v>32</v>
      </c>
      <c r="U77" s="37">
        <v>0.5</v>
      </c>
      <c r="V77" s="4">
        <f t="shared" si="26"/>
        <v>1.5625E-2</v>
      </c>
      <c r="W77" s="13">
        <v>30</v>
      </c>
      <c r="X77" s="37">
        <v>1</v>
      </c>
      <c r="Y77" s="37">
        <v>1.5</v>
      </c>
      <c r="Z77" s="4">
        <f t="shared" si="27"/>
        <v>1.5</v>
      </c>
      <c r="AA77" s="13">
        <v>20</v>
      </c>
      <c r="AB77" s="37" t="s">
        <v>370</v>
      </c>
      <c r="AC77" s="37" t="s">
        <v>370</v>
      </c>
      <c r="AD77" s="4" t="s">
        <v>370</v>
      </c>
      <c r="AE77" s="13" t="s">
        <v>370</v>
      </c>
      <c r="AF77" s="5" t="s">
        <v>383</v>
      </c>
      <c r="AG77" s="5" t="s">
        <v>383</v>
      </c>
      <c r="AH77" s="5" t="s">
        <v>383</v>
      </c>
      <c r="AI77" s="13">
        <v>5</v>
      </c>
      <c r="AJ77" s="5">
        <v>30</v>
      </c>
      <c r="AK77" s="5">
        <v>7</v>
      </c>
      <c r="AL77" s="4">
        <f t="shared" si="37"/>
        <v>0.23333333333333334</v>
      </c>
      <c r="AM77" s="13">
        <v>15</v>
      </c>
      <c r="AN77" s="37">
        <v>258</v>
      </c>
      <c r="AO77" s="37">
        <v>500</v>
      </c>
      <c r="AP77" s="4">
        <f t="shared" si="38"/>
        <v>1.9379844961240309</v>
      </c>
      <c r="AQ77" s="13">
        <v>20</v>
      </c>
      <c r="AR77" s="20">
        <f t="shared" si="30"/>
        <v>1.6740895447270809</v>
      </c>
      <c r="AS77" s="20">
        <f t="shared" si="39"/>
        <v>1.2474089544727081</v>
      </c>
      <c r="AT77" s="35">
        <v>286</v>
      </c>
      <c r="AU77" s="21">
        <f t="shared" si="21"/>
        <v>78</v>
      </c>
      <c r="AV77" s="21">
        <f t="shared" si="22"/>
        <v>97.3</v>
      </c>
      <c r="AW77" s="83">
        <f t="shared" si="23"/>
        <v>19.299999999999997</v>
      </c>
      <c r="AX77" s="21">
        <v>41.3</v>
      </c>
      <c r="AY77" s="21">
        <v>92.7</v>
      </c>
      <c r="AZ77" s="81">
        <f t="shared" si="24"/>
        <v>-36.700000000000003</v>
      </c>
      <c r="BA77" s="104"/>
      <c r="BB77" s="84"/>
      <c r="BC77" s="110"/>
      <c r="BD77" s="37">
        <f t="shared" si="31"/>
        <v>0</v>
      </c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2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2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2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2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2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2"/>
      <c r="HK77" s="11"/>
      <c r="HL77" s="11"/>
    </row>
    <row r="78" spans="1:220" s="2" customFormat="1" ht="15" customHeight="1" x14ac:dyDescent="0.25">
      <c r="A78" s="16" t="s">
        <v>79</v>
      </c>
      <c r="B78" s="37">
        <v>610.70000000000005</v>
      </c>
      <c r="C78" s="37">
        <v>610.4</v>
      </c>
      <c r="D78" s="4">
        <f t="shared" si="20"/>
        <v>0.99950876043884052</v>
      </c>
      <c r="E78" s="13">
        <v>10</v>
      </c>
      <c r="F78" s="5" t="s">
        <v>373</v>
      </c>
      <c r="G78" s="5" t="s">
        <v>373</v>
      </c>
      <c r="H78" s="5" t="s">
        <v>373</v>
      </c>
      <c r="I78" s="13" t="s">
        <v>370</v>
      </c>
      <c r="J78" s="5" t="s">
        <v>373</v>
      </c>
      <c r="K78" s="5" t="s">
        <v>373</v>
      </c>
      <c r="L78" s="5" t="s">
        <v>373</v>
      </c>
      <c r="M78" s="13" t="s">
        <v>370</v>
      </c>
      <c r="N78" s="37">
        <v>404.5</v>
      </c>
      <c r="O78" s="37">
        <v>93.8</v>
      </c>
      <c r="P78" s="4">
        <f t="shared" si="25"/>
        <v>0.23189122373300369</v>
      </c>
      <c r="Q78" s="13">
        <v>20</v>
      </c>
      <c r="R78" s="22">
        <v>1</v>
      </c>
      <c r="S78" s="13">
        <v>15</v>
      </c>
      <c r="T78" s="37">
        <v>314</v>
      </c>
      <c r="U78" s="37">
        <v>363.4</v>
      </c>
      <c r="V78" s="4">
        <f t="shared" si="26"/>
        <v>1.1573248407643311</v>
      </c>
      <c r="W78" s="13">
        <v>30</v>
      </c>
      <c r="X78" s="37">
        <v>22</v>
      </c>
      <c r="Y78" s="37">
        <v>1.6</v>
      </c>
      <c r="Z78" s="4">
        <f t="shared" si="27"/>
        <v>7.2727272727272738E-2</v>
      </c>
      <c r="AA78" s="13">
        <v>20</v>
      </c>
      <c r="AB78" s="37" t="s">
        <v>370</v>
      </c>
      <c r="AC78" s="37" t="s">
        <v>370</v>
      </c>
      <c r="AD78" s="4" t="s">
        <v>370</v>
      </c>
      <c r="AE78" s="13" t="s">
        <v>370</v>
      </c>
      <c r="AF78" s="5" t="s">
        <v>383</v>
      </c>
      <c r="AG78" s="5" t="s">
        <v>383</v>
      </c>
      <c r="AH78" s="5" t="s">
        <v>383</v>
      </c>
      <c r="AI78" s="13">
        <v>5</v>
      </c>
      <c r="AJ78" s="5">
        <v>30</v>
      </c>
      <c r="AK78" s="5">
        <v>11.8</v>
      </c>
      <c r="AL78" s="4">
        <f t="shared" si="37"/>
        <v>0.39333333333333337</v>
      </c>
      <c r="AM78" s="13">
        <v>15</v>
      </c>
      <c r="AN78" s="37">
        <v>896</v>
      </c>
      <c r="AO78" s="37">
        <v>882</v>
      </c>
      <c r="AP78" s="4">
        <f t="shared" si="38"/>
        <v>0.984375</v>
      </c>
      <c r="AQ78" s="13">
        <v>20</v>
      </c>
      <c r="AR78" s="20">
        <f t="shared" si="30"/>
        <v>0.70303617505018356</v>
      </c>
      <c r="AS78" s="20">
        <f t="shared" si="39"/>
        <v>0.70303617505018356</v>
      </c>
      <c r="AT78" s="35">
        <v>967</v>
      </c>
      <c r="AU78" s="21">
        <f t="shared" si="21"/>
        <v>263.72727272727275</v>
      </c>
      <c r="AV78" s="21">
        <f t="shared" si="22"/>
        <v>185.4</v>
      </c>
      <c r="AW78" s="83">
        <f t="shared" si="23"/>
        <v>-78.327272727272742</v>
      </c>
      <c r="AX78" s="21">
        <v>102.4</v>
      </c>
      <c r="AY78" s="21">
        <v>116.1</v>
      </c>
      <c r="AZ78" s="81">
        <f t="shared" si="24"/>
        <v>-33.099999999999994</v>
      </c>
      <c r="BA78" s="104"/>
      <c r="BB78" s="84"/>
      <c r="BC78" s="110"/>
      <c r="BD78" s="37">
        <f t="shared" si="31"/>
        <v>0</v>
      </c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2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2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2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2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2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2"/>
      <c r="HK78" s="11"/>
      <c r="HL78" s="11"/>
    </row>
    <row r="79" spans="1:220" s="2" customFormat="1" ht="15" customHeight="1" x14ac:dyDescent="0.25">
      <c r="A79" s="16" t="s">
        <v>80</v>
      </c>
      <c r="B79" s="37">
        <v>2281</v>
      </c>
      <c r="C79" s="37">
        <v>2206.6</v>
      </c>
      <c r="D79" s="4">
        <f t="shared" si="20"/>
        <v>0.96738272687417792</v>
      </c>
      <c r="E79" s="13">
        <v>10</v>
      </c>
      <c r="F79" s="5" t="s">
        <v>373</v>
      </c>
      <c r="G79" s="5" t="s">
        <v>373</v>
      </c>
      <c r="H79" s="5" t="s">
        <v>373</v>
      </c>
      <c r="I79" s="13" t="s">
        <v>370</v>
      </c>
      <c r="J79" s="5" t="s">
        <v>373</v>
      </c>
      <c r="K79" s="5" t="s">
        <v>373</v>
      </c>
      <c r="L79" s="5" t="s">
        <v>373</v>
      </c>
      <c r="M79" s="13" t="s">
        <v>370</v>
      </c>
      <c r="N79" s="37">
        <v>432.5</v>
      </c>
      <c r="O79" s="37">
        <v>150.6</v>
      </c>
      <c r="P79" s="4">
        <f t="shared" si="25"/>
        <v>0.34820809248554913</v>
      </c>
      <c r="Q79" s="13">
        <v>20</v>
      </c>
      <c r="R79" s="22">
        <v>1</v>
      </c>
      <c r="S79" s="13">
        <v>15</v>
      </c>
      <c r="T79" s="37">
        <v>42</v>
      </c>
      <c r="U79" s="37">
        <v>0</v>
      </c>
      <c r="V79" s="4">
        <f t="shared" si="26"/>
        <v>0</v>
      </c>
      <c r="W79" s="13">
        <v>25</v>
      </c>
      <c r="X79" s="37">
        <v>2</v>
      </c>
      <c r="Y79" s="37">
        <v>5</v>
      </c>
      <c r="Z79" s="4">
        <f t="shared" si="27"/>
        <v>2.5</v>
      </c>
      <c r="AA79" s="13">
        <v>25</v>
      </c>
      <c r="AB79" s="37" t="s">
        <v>370</v>
      </c>
      <c r="AC79" s="37" t="s">
        <v>370</v>
      </c>
      <c r="AD79" s="4" t="s">
        <v>370</v>
      </c>
      <c r="AE79" s="13" t="s">
        <v>370</v>
      </c>
      <c r="AF79" s="5" t="s">
        <v>383</v>
      </c>
      <c r="AG79" s="5" t="s">
        <v>383</v>
      </c>
      <c r="AH79" s="5" t="s">
        <v>383</v>
      </c>
      <c r="AI79" s="13">
        <v>5</v>
      </c>
      <c r="AJ79" s="5">
        <v>30</v>
      </c>
      <c r="AK79" s="5">
        <v>32.6</v>
      </c>
      <c r="AL79" s="4">
        <f t="shared" si="37"/>
        <v>1.0866666666666667</v>
      </c>
      <c r="AM79" s="13">
        <v>15</v>
      </c>
      <c r="AN79" s="37">
        <v>549</v>
      </c>
      <c r="AO79" s="37">
        <v>500</v>
      </c>
      <c r="AP79" s="4">
        <f t="shared" si="38"/>
        <v>0.91074681238615662</v>
      </c>
      <c r="AQ79" s="13">
        <v>20</v>
      </c>
      <c r="AR79" s="20">
        <f t="shared" si="30"/>
        <v>0.98963788743212233</v>
      </c>
      <c r="AS79" s="20">
        <f t="shared" si="39"/>
        <v>0.98963788743212233</v>
      </c>
      <c r="AT79" s="35">
        <v>1097</v>
      </c>
      <c r="AU79" s="21">
        <f t="shared" si="21"/>
        <v>299.18181818181819</v>
      </c>
      <c r="AV79" s="21">
        <f t="shared" si="22"/>
        <v>296.10000000000002</v>
      </c>
      <c r="AW79" s="83">
        <f t="shared" si="23"/>
        <v>-3.0818181818181642</v>
      </c>
      <c r="AX79" s="21">
        <v>202.9</v>
      </c>
      <c r="AY79" s="21">
        <v>223.9</v>
      </c>
      <c r="AZ79" s="81">
        <f t="shared" si="24"/>
        <v>-130.69999999999999</v>
      </c>
      <c r="BA79" s="104"/>
      <c r="BB79" s="84"/>
      <c r="BC79" s="110"/>
      <c r="BD79" s="37">
        <f t="shared" si="31"/>
        <v>0</v>
      </c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2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2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2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2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2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2"/>
      <c r="HK79" s="11"/>
      <c r="HL79" s="11"/>
    </row>
    <row r="80" spans="1:220" s="2" customFormat="1" ht="15" customHeight="1" x14ac:dyDescent="0.25">
      <c r="A80" s="16" t="s">
        <v>81</v>
      </c>
      <c r="B80" s="37">
        <v>1404</v>
      </c>
      <c r="C80" s="37">
        <v>1715.1</v>
      </c>
      <c r="D80" s="4">
        <f t="shared" si="20"/>
        <v>1.2215811965811965</v>
      </c>
      <c r="E80" s="13">
        <v>10</v>
      </c>
      <c r="F80" s="5" t="s">
        <v>373</v>
      </c>
      <c r="G80" s="5" t="s">
        <v>373</v>
      </c>
      <c r="H80" s="5" t="s">
        <v>373</v>
      </c>
      <c r="I80" s="13" t="s">
        <v>370</v>
      </c>
      <c r="J80" s="5" t="s">
        <v>373</v>
      </c>
      <c r="K80" s="5" t="s">
        <v>373</v>
      </c>
      <c r="L80" s="5" t="s">
        <v>373</v>
      </c>
      <c r="M80" s="13" t="s">
        <v>370</v>
      </c>
      <c r="N80" s="37">
        <v>409.4</v>
      </c>
      <c r="O80" s="37">
        <v>2761.3</v>
      </c>
      <c r="P80" s="4">
        <f t="shared" si="25"/>
        <v>6.7447484123106998</v>
      </c>
      <c r="Q80" s="13">
        <v>20</v>
      </c>
      <c r="R80" s="22">
        <v>1</v>
      </c>
      <c r="S80" s="13">
        <v>15</v>
      </c>
      <c r="T80" s="37">
        <v>57</v>
      </c>
      <c r="U80" s="37">
        <v>9</v>
      </c>
      <c r="V80" s="4">
        <f t="shared" si="26"/>
        <v>0.15789473684210525</v>
      </c>
      <c r="W80" s="13">
        <v>20</v>
      </c>
      <c r="X80" s="37">
        <v>9</v>
      </c>
      <c r="Y80" s="37">
        <v>7</v>
      </c>
      <c r="Z80" s="4">
        <f t="shared" si="27"/>
        <v>0.77777777777777779</v>
      </c>
      <c r="AA80" s="13">
        <v>30</v>
      </c>
      <c r="AB80" s="37" t="s">
        <v>370</v>
      </c>
      <c r="AC80" s="37" t="s">
        <v>370</v>
      </c>
      <c r="AD80" s="4" t="s">
        <v>370</v>
      </c>
      <c r="AE80" s="13" t="s">
        <v>370</v>
      </c>
      <c r="AF80" s="5" t="s">
        <v>383</v>
      </c>
      <c r="AG80" s="5" t="s">
        <v>383</v>
      </c>
      <c r="AH80" s="5" t="s">
        <v>383</v>
      </c>
      <c r="AI80" s="13">
        <v>5</v>
      </c>
      <c r="AJ80" s="5">
        <v>30</v>
      </c>
      <c r="AK80" s="5">
        <v>22.2</v>
      </c>
      <c r="AL80" s="4">
        <f t="shared" si="37"/>
        <v>0.74</v>
      </c>
      <c r="AM80" s="13">
        <v>15</v>
      </c>
      <c r="AN80" s="37">
        <v>1130</v>
      </c>
      <c r="AO80" s="37">
        <v>1198</v>
      </c>
      <c r="AP80" s="4">
        <f t="shared" si="38"/>
        <v>1.0601769911504424</v>
      </c>
      <c r="AQ80" s="13">
        <v>20</v>
      </c>
      <c r="AR80" s="20">
        <f t="shared" si="30"/>
        <v>1.6992734469631556</v>
      </c>
      <c r="AS80" s="20">
        <f t="shared" si="39"/>
        <v>1.2499273446963155</v>
      </c>
      <c r="AT80" s="35">
        <v>408</v>
      </c>
      <c r="AU80" s="21">
        <f t="shared" si="21"/>
        <v>111.27272727272728</v>
      </c>
      <c r="AV80" s="21">
        <f t="shared" si="22"/>
        <v>139.1</v>
      </c>
      <c r="AW80" s="83">
        <f t="shared" si="23"/>
        <v>27.827272727272714</v>
      </c>
      <c r="AX80" s="21">
        <v>188.4</v>
      </c>
      <c r="AY80" s="21">
        <v>145.69999999999999</v>
      </c>
      <c r="AZ80" s="81">
        <f t="shared" si="24"/>
        <v>-195</v>
      </c>
      <c r="BA80" s="104"/>
      <c r="BB80" s="84"/>
      <c r="BC80" s="110"/>
      <c r="BD80" s="37">
        <f t="shared" si="31"/>
        <v>0</v>
      </c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2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2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2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2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2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2"/>
      <c r="HK80" s="11"/>
      <c r="HL80" s="11"/>
    </row>
    <row r="81" spans="1:220" s="2" customFormat="1" ht="15" customHeight="1" x14ac:dyDescent="0.25">
      <c r="A81" s="36" t="s">
        <v>82</v>
      </c>
      <c r="B81" s="37"/>
      <c r="C81" s="37"/>
      <c r="D81" s="4"/>
      <c r="E81" s="13"/>
      <c r="F81" s="5"/>
      <c r="G81" s="5"/>
      <c r="H81" s="5"/>
      <c r="I81" s="13"/>
      <c r="J81" s="5"/>
      <c r="K81" s="5"/>
      <c r="L81" s="5"/>
      <c r="M81" s="13"/>
      <c r="N81" s="37"/>
      <c r="O81" s="37"/>
      <c r="P81" s="4"/>
      <c r="Q81" s="13"/>
      <c r="R81" s="22"/>
      <c r="S81" s="13"/>
      <c r="T81" s="37"/>
      <c r="U81" s="37"/>
      <c r="V81" s="4"/>
      <c r="W81" s="13"/>
      <c r="X81" s="37"/>
      <c r="Y81" s="37"/>
      <c r="Z81" s="4"/>
      <c r="AA81" s="13"/>
      <c r="AB81" s="37"/>
      <c r="AC81" s="37"/>
      <c r="AD81" s="4"/>
      <c r="AE81" s="13"/>
      <c r="AF81" s="5" t="s">
        <v>383</v>
      </c>
      <c r="AG81" s="5" t="s">
        <v>383</v>
      </c>
      <c r="AH81" s="5" t="s">
        <v>383</v>
      </c>
      <c r="AI81" s="13"/>
      <c r="AJ81" s="5"/>
      <c r="AK81" s="5"/>
      <c r="AL81" s="4"/>
      <c r="AM81" s="13"/>
      <c r="AN81" s="37"/>
      <c r="AO81" s="37"/>
      <c r="AP81" s="4"/>
      <c r="AQ81" s="13"/>
      <c r="AR81" s="20"/>
      <c r="AS81" s="20"/>
      <c r="AT81" s="35"/>
      <c r="AU81" s="21"/>
      <c r="AV81" s="21"/>
      <c r="AW81" s="83"/>
      <c r="AX81" s="21"/>
      <c r="AY81" s="21"/>
      <c r="AZ81" s="81"/>
      <c r="BA81" s="104"/>
      <c r="BB81" s="84"/>
      <c r="BC81" s="110"/>
      <c r="BD81" s="37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2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2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2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2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2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2"/>
      <c r="HK81" s="11"/>
      <c r="HL81" s="11"/>
    </row>
    <row r="82" spans="1:220" s="2" customFormat="1" ht="15" customHeight="1" x14ac:dyDescent="0.25">
      <c r="A82" s="16" t="s">
        <v>83</v>
      </c>
      <c r="B82" s="37">
        <v>5105</v>
      </c>
      <c r="C82" s="37">
        <v>12284</v>
      </c>
      <c r="D82" s="4">
        <f t="shared" si="20"/>
        <v>2.4062683643486777</v>
      </c>
      <c r="E82" s="13">
        <v>10</v>
      </c>
      <c r="F82" s="5" t="s">
        <v>373</v>
      </c>
      <c r="G82" s="5" t="s">
        <v>373</v>
      </c>
      <c r="H82" s="5" t="s">
        <v>373</v>
      </c>
      <c r="I82" s="13" t="s">
        <v>370</v>
      </c>
      <c r="J82" s="5" t="s">
        <v>373</v>
      </c>
      <c r="K82" s="5" t="s">
        <v>373</v>
      </c>
      <c r="L82" s="5" t="s">
        <v>373</v>
      </c>
      <c r="M82" s="13" t="s">
        <v>370</v>
      </c>
      <c r="N82" s="37">
        <v>491.3</v>
      </c>
      <c r="O82" s="37">
        <v>1101.7</v>
      </c>
      <c r="P82" s="4">
        <f t="shared" si="25"/>
        <v>2.2424180744962343</v>
      </c>
      <c r="Q82" s="13">
        <v>20</v>
      </c>
      <c r="R82" s="22">
        <v>1</v>
      </c>
      <c r="S82" s="13">
        <v>15</v>
      </c>
      <c r="T82" s="37">
        <v>44</v>
      </c>
      <c r="U82" s="37">
        <v>43.5</v>
      </c>
      <c r="V82" s="4">
        <f t="shared" si="26"/>
        <v>0.98863636363636365</v>
      </c>
      <c r="W82" s="13">
        <v>15</v>
      </c>
      <c r="X82" s="37">
        <v>19</v>
      </c>
      <c r="Y82" s="37">
        <v>22.9</v>
      </c>
      <c r="Z82" s="4">
        <f t="shared" si="27"/>
        <v>1.2052631578947368</v>
      </c>
      <c r="AA82" s="13">
        <v>35</v>
      </c>
      <c r="AB82" s="37" t="s">
        <v>370</v>
      </c>
      <c r="AC82" s="37" t="s">
        <v>370</v>
      </c>
      <c r="AD82" s="4" t="s">
        <v>370</v>
      </c>
      <c r="AE82" s="13" t="s">
        <v>370</v>
      </c>
      <c r="AF82" s="5" t="s">
        <v>383</v>
      </c>
      <c r="AG82" s="5" t="s">
        <v>383</v>
      </c>
      <c r="AH82" s="5" t="s">
        <v>383</v>
      </c>
      <c r="AI82" s="13">
        <v>5</v>
      </c>
      <c r="AJ82" s="5">
        <v>23</v>
      </c>
      <c r="AK82" s="5">
        <v>27</v>
      </c>
      <c r="AL82" s="4">
        <f t="shared" ref="AL82:AL90" si="40">IF((AM82=0),0,IF(AJ82=0,1,IF(AK82&lt;0,0,AK82/AJ82)))</f>
        <v>1.173913043478261</v>
      </c>
      <c r="AM82" s="13">
        <v>15</v>
      </c>
      <c r="AN82" s="37">
        <v>1309</v>
      </c>
      <c r="AO82" s="37">
        <v>1445</v>
      </c>
      <c r="AP82" s="4">
        <f t="shared" ref="AP82:AP90" si="41">IF((AQ82=0),0,IF(AN82=0,1,IF(AO82&lt;0,0,AO82/AN82)))</f>
        <v>1.1038961038961039</v>
      </c>
      <c r="AQ82" s="13">
        <v>20</v>
      </c>
      <c r="AR82" s="20">
        <f t="shared" si="30"/>
        <v>1.3893186064951437</v>
      </c>
      <c r="AS82" s="20">
        <f t="shared" ref="AS82:AS90" si="42">IF(AR82&gt;1.2,IF((AR82-1.2)*0.1+1.2&gt;1.3,1.3,(AR82-1.2)*0.1+1.2),AR82)</f>
        <v>1.2189318606495143</v>
      </c>
      <c r="AT82" s="35">
        <v>1726</v>
      </c>
      <c r="AU82" s="21">
        <f t="shared" si="21"/>
        <v>470.72727272727275</v>
      </c>
      <c r="AV82" s="21">
        <f t="shared" si="22"/>
        <v>573.79999999999995</v>
      </c>
      <c r="AW82" s="83">
        <f t="shared" si="23"/>
        <v>103.07272727272721</v>
      </c>
      <c r="AX82" s="21">
        <v>629.29999999999995</v>
      </c>
      <c r="AY82" s="21">
        <v>600.5</v>
      </c>
      <c r="AZ82" s="81">
        <f t="shared" si="24"/>
        <v>-656</v>
      </c>
      <c r="BA82" s="104"/>
      <c r="BB82" s="84"/>
      <c r="BC82" s="110"/>
      <c r="BD82" s="37">
        <f t="shared" si="31"/>
        <v>0</v>
      </c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2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2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2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2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2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2"/>
      <c r="HK82" s="11"/>
      <c r="HL82" s="11"/>
    </row>
    <row r="83" spans="1:220" s="2" customFormat="1" ht="15" customHeight="1" x14ac:dyDescent="0.25">
      <c r="A83" s="16" t="s">
        <v>84</v>
      </c>
      <c r="B83" s="37">
        <v>13429</v>
      </c>
      <c r="C83" s="37">
        <v>13521</v>
      </c>
      <c r="D83" s="4">
        <f t="shared" si="20"/>
        <v>1.006850845185792</v>
      </c>
      <c r="E83" s="13">
        <v>10</v>
      </c>
      <c r="F83" s="5" t="s">
        <v>373</v>
      </c>
      <c r="G83" s="5" t="s">
        <v>373</v>
      </c>
      <c r="H83" s="5" t="s">
        <v>373</v>
      </c>
      <c r="I83" s="13" t="s">
        <v>370</v>
      </c>
      <c r="J83" s="5" t="s">
        <v>373</v>
      </c>
      <c r="K83" s="5" t="s">
        <v>373</v>
      </c>
      <c r="L83" s="5" t="s">
        <v>373</v>
      </c>
      <c r="M83" s="13" t="s">
        <v>370</v>
      </c>
      <c r="N83" s="37">
        <v>4323.3</v>
      </c>
      <c r="O83" s="37">
        <v>3355.1</v>
      </c>
      <c r="P83" s="4">
        <f t="shared" si="25"/>
        <v>0.77605070201003856</v>
      </c>
      <c r="Q83" s="13">
        <v>20</v>
      </c>
      <c r="R83" s="22">
        <v>1</v>
      </c>
      <c r="S83" s="13">
        <v>15</v>
      </c>
      <c r="T83" s="37">
        <v>204</v>
      </c>
      <c r="U83" s="37">
        <v>203.2</v>
      </c>
      <c r="V83" s="4">
        <f t="shared" si="26"/>
        <v>0.99607843137254892</v>
      </c>
      <c r="W83" s="13">
        <v>25</v>
      </c>
      <c r="X83" s="37">
        <v>12</v>
      </c>
      <c r="Y83" s="37">
        <v>13</v>
      </c>
      <c r="Z83" s="4">
        <f t="shared" si="27"/>
        <v>1.0833333333333333</v>
      </c>
      <c r="AA83" s="13">
        <v>25</v>
      </c>
      <c r="AB83" s="37" t="s">
        <v>370</v>
      </c>
      <c r="AC83" s="37" t="s">
        <v>370</v>
      </c>
      <c r="AD83" s="4" t="s">
        <v>370</v>
      </c>
      <c r="AE83" s="13" t="s">
        <v>370</v>
      </c>
      <c r="AF83" s="5" t="s">
        <v>383</v>
      </c>
      <c r="AG83" s="5" t="s">
        <v>383</v>
      </c>
      <c r="AH83" s="5" t="s">
        <v>383</v>
      </c>
      <c r="AI83" s="13">
        <v>5</v>
      </c>
      <c r="AJ83" s="5">
        <v>23</v>
      </c>
      <c r="AK83" s="5">
        <v>25.4</v>
      </c>
      <c r="AL83" s="4">
        <f t="shared" si="40"/>
        <v>1.1043478260869564</v>
      </c>
      <c r="AM83" s="13">
        <v>15</v>
      </c>
      <c r="AN83" s="37">
        <v>1146</v>
      </c>
      <c r="AO83" s="37">
        <v>1175</v>
      </c>
      <c r="AP83" s="4">
        <f t="shared" si="41"/>
        <v>1.0253054101221641</v>
      </c>
      <c r="AQ83" s="13">
        <v>20</v>
      </c>
      <c r="AR83" s="20">
        <f t="shared" si="30"/>
        <v>0.99727801694964124</v>
      </c>
      <c r="AS83" s="20">
        <f t="shared" si="42"/>
        <v>0.99727801694964124</v>
      </c>
      <c r="AT83" s="35">
        <v>1639.1</v>
      </c>
      <c r="AU83" s="21">
        <f t="shared" si="21"/>
        <v>447.0272727272727</v>
      </c>
      <c r="AV83" s="21">
        <f t="shared" si="22"/>
        <v>445.8</v>
      </c>
      <c r="AW83" s="83">
        <f t="shared" si="23"/>
        <v>-1.2272727272726911</v>
      </c>
      <c r="AX83" s="21">
        <v>914.9</v>
      </c>
      <c r="AY83" s="21">
        <v>724.2</v>
      </c>
      <c r="AZ83" s="81">
        <f t="shared" si="24"/>
        <v>-1193.3</v>
      </c>
      <c r="BA83" s="104"/>
      <c r="BB83" s="84"/>
      <c r="BC83" s="110"/>
      <c r="BD83" s="37">
        <f t="shared" si="31"/>
        <v>0</v>
      </c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2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2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2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2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2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2"/>
      <c r="HK83" s="11"/>
      <c r="HL83" s="11"/>
    </row>
    <row r="84" spans="1:220" s="2" customFormat="1" ht="15" customHeight="1" x14ac:dyDescent="0.25">
      <c r="A84" s="16" t="s">
        <v>85</v>
      </c>
      <c r="B84" s="37">
        <v>211.2</v>
      </c>
      <c r="C84" s="37">
        <v>211.3</v>
      </c>
      <c r="D84" s="4">
        <f t="shared" si="20"/>
        <v>1.0004734848484849</v>
      </c>
      <c r="E84" s="13">
        <v>10</v>
      </c>
      <c r="F84" s="5" t="s">
        <v>373</v>
      </c>
      <c r="G84" s="5" t="s">
        <v>373</v>
      </c>
      <c r="H84" s="5" t="s">
        <v>373</v>
      </c>
      <c r="I84" s="13" t="s">
        <v>370</v>
      </c>
      <c r="J84" s="5" t="s">
        <v>373</v>
      </c>
      <c r="K84" s="5" t="s">
        <v>373</v>
      </c>
      <c r="L84" s="5" t="s">
        <v>373</v>
      </c>
      <c r="M84" s="13" t="s">
        <v>370</v>
      </c>
      <c r="N84" s="37">
        <v>289.7</v>
      </c>
      <c r="O84" s="37">
        <v>806.1</v>
      </c>
      <c r="P84" s="4">
        <f t="shared" si="25"/>
        <v>2.7825336555056959</v>
      </c>
      <c r="Q84" s="13">
        <v>20</v>
      </c>
      <c r="R84" s="22">
        <v>1</v>
      </c>
      <c r="S84" s="13">
        <v>15</v>
      </c>
      <c r="T84" s="37">
        <v>47</v>
      </c>
      <c r="U84" s="37">
        <v>47.8</v>
      </c>
      <c r="V84" s="4">
        <f t="shared" si="26"/>
        <v>1.0170212765957447</v>
      </c>
      <c r="W84" s="13">
        <v>20</v>
      </c>
      <c r="X84" s="37">
        <v>21</v>
      </c>
      <c r="Y84" s="37">
        <v>21.7</v>
      </c>
      <c r="Z84" s="4">
        <f t="shared" si="27"/>
        <v>1.0333333333333332</v>
      </c>
      <c r="AA84" s="13">
        <v>30</v>
      </c>
      <c r="AB84" s="37" t="s">
        <v>370</v>
      </c>
      <c r="AC84" s="37" t="s">
        <v>370</v>
      </c>
      <c r="AD84" s="4" t="s">
        <v>370</v>
      </c>
      <c r="AE84" s="13" t="s">
        <v>370</v>
      </c>
      <c r="AF84" s="5" t="s">
        <v>383</v>
      </c>
      <c r="AG84" s="5" t="s">
        <v>383</v>
      </c>
      <c r="AH84" s="5" t="s">
        <v>383</v>
      </c>
      <c r="AI84" s="13">
        <v>5</v>
      </c>
      <c r="AJ84" s="5">
        <v>0</v>
      </c>
      <c r="AK84" s="5">
        <v>0</v>
      </c>
      <c r="AL84" s="4">
        <f t="shared" si="40"/>
        <v>1</v>
      </c>
      <c r="AM84" s="13">
        <v>15</v>
      </c>
      <c r="AN84" s="37">
        <v>1812</v>
      </c>
      <c r="AO84" s="37">
        <v>1820</v>
      </c>
      <c r="AP84" s="4">
        <f t="shared" si="41"/>
        <v>1.0044150110375276</v>
      </c>
      <c r="AQ84" s="13">
        <v>20</v>
      </c>
      <c r="AR84" s="20">
        <f t="shared" si="30"/>
        <v>1.2852625670097246</v>
      </c>
      <c r="AS84" s="20">
        <f t="shared" si="42"/>
        <v>1.2085262567009725</v>
      </c>
      <c r="AT84" s="35">
        <v>965</v>
      </c>
      <c r="AU84" s="21">
        <f t="shared" si="21"/>
        <v>263.18181818181819</v>
      </c>
      <c r="AV84" s="21">
        <f t="shared" si="22"/>
        <v>318.10000000000002</v>
      </c>
      <c r="AW84" s="83">
        <f t="shared" si="23"/>
        <v>54.918181818181836</v>
      </c>
      <c r="AX84" s="21">
        <v>235.7</v>
      </c>
      <c r="AY84" s="21">
        <v>255.3</v>
      </c>
      <c r="AZ84" s="81">
        <f t="shared" si="24"/>
        <v>-172.89999999999998</v>
      </c>
      <c r="BA84" s="104"/>
      <c r="BB84" s="84"/>
      <c r="BC84" s="110"/>
      <c r="BD84" s="37">
        <f t="shared" si="31"/>
        <v>0</v>
      </c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2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2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2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2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2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2"/>
      <c r="HK84" s="11"/>
      <c r="HL84" s="11"/>
    </row>
    <row r="85" spans="1:220" s="2" customFormat="1" ht="15" customHeight="1" x14ac:dyDescent="0.25">
      <c r="A85" s="16" t="s">
        <v>86</v>
      </c>
      <c r="B85" s="37">
        <v>1434.3</v>
      </c>
      <c r="C85" s="37">
        <v>1434.5</v>
      </c>
      <c r="D85" s="4">
        <f t="shared" si="20"/>
        <v>1.0001394408422226</v>
      </c>
      <c r="E85" s="13">
        <v>10</v>
      </c>
      <c r="F85" s="5" t="s">
        <v>373</v>
      </c>
      <c r="G85" s="5" t="s">
        <v>373</v>
      </c>
      <c r="H85" s="5" t="s">
        <v>373</v>
      </c>
      <c r="I85" s="13" t="s">
        <v>370</v>
      </c>
      <c r="J85" s="5" t="s">
        <v>373</v>
      </c>
      <c r="K85" s="5" t="s">
        <v>373</v>
      </c>
      <c r="L85" s="5" t="s">
        <v>373</v>
      </c>
      <c r="M85" s="13" t="s">
        <v>370</v>
      </c>
      <c r="N85" s="37">
        <v>1026</v>
      </c>
      <c r="O85" s="37">
        <v>519.5</v>
      </c>
      <c r="P85" s="4">
        <f t="shared" si="25"/>
        <v>0.50633528265107208</v>
      </c>
      <c r="Q85" s="13">
        <v>20</v>
      </c>
      <c r="R85" s="22">
        <v>1</v>
      </c>
      <c r="S85" s="13">
        <v>15</v>
      </c>
      <c r="T85" s="37">
        <v>170</v>
      </c>
      <c r="U85" s="37">
        <v>174.8</v>
      </c>
      <c r="V85" s="4">
        <f t="shared" si="26"/>
        <v>1.0282352941176471</v>
      </c>
      <c r="W85" s="13">
        <v>25</v>
      </c>
      <c r="X85" s="37">
        <v>15</v>
      </c>
      <c r="Y85" s="37">
        <v>15.1</v>
      </c>
      <c r="Z85" s="4">
        <f t="shared" si="27"/>
        <v>1.0066666666666666</v>
      </c>
      <c r="AA85" s="13">
        <v>25</v>
      </c>
      <c r="AB85" s="37" t="s">
        <v>370</v>
      </c>
      <c r="AC85" s="37" t="s">
        <v>370</v>
      </c>
      <c r="AD85" s="4" t="s">
        <v>370</v>
      </c>
      <c r="AE85" s="13" t="s">
        <v>370</v>
      </c>
      <c r="AF85" s="5" t="s">
        <v>383</v>
      </c>
      <c r="AG85" s="5" t="s">
        <v>383</v>
      </c>
      <c r="AH85" s="5" t="s">
        <v>383</v>
      </c>
      <c r="AI85" s="13">
        <v>5</v>
      </c>
      <c r="AJ85" s="5">
        <v>0</v>
      </c>
      <c r="AK85" s="5">
        <v>7.1</v>
      </c>
      <c r="AL85" s="4">
        <f t="shared" si="40"/>
        <v>1</v>
      </c>
      <c r="AM85" s="13">
        <v>15</v>
      </c>
      <c r="AN85" s="37">
        <v>1045</v>
      </c>
      <c r="AO85" s="37">
        <v>1307</v>
      </c>
      <c r="AP85" s="4">
        <f t="shared" si="41"/>
        <v>1.2507177033492822</v>
      </c>
      <c r="AQ85" s="13">
        <v>20</v>
      </c>
      <c r="AR85" s="20">
        <f t="shared" si="30"/>
        <v>0.96934617806182422</v>
      </c>
      <c r="AS85" s="20">
        <f t="shared" si="42"/>
        <v>0.96934617806182422</v>
      </c>
      <c r="AT85" s="35">
        <v>1293</v>
      </c>
      <c r="AU85" s="21">
        <f t="shared" si="21"/>
        <v>352.63636363636363</v>
      </c>
      <c r="AV85" s="21">
        <f t="shared" si="22"/>
        <v>341.8</v>
      </c>
      <c r="AW85" s="83">
        <f t="shared" si="23"/>
        <v>-10.836363636363615</v>
      </c>
      <c r="AX85" s="21">
        <v>175.7</v>
      </c>
      <c r="AY85" s="21">
        <v>187.3</v>
      </c>
      <c r="AZ85" s="81">
        <f t="shared" si="24"/>
        <v>-21.199999999999989</v>
      </c>
      <c r="BA85" s="104"/>
      <c r="BB85" s="84"/>
      <c r="BC85" s="110"/>
      <c r="BD85" s="37">
        <f t="shared" si="31"/>
        <v>0</v>
      </c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2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2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2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2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2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2"/>
      <c r="HK85" s="11"/>
      <c r="HL85" s="11"/>
    </row>
    <row r="86" spans="1:220" s="2" customFormat="1" ht="15" customHeight="1" x14ac:dyDescent="0.25">
      <c r="A86" s="16" t="s">
        <v>87</v>
      </c>
      <c r="B86" s="37">
        <v>237.6</v>
      </c>
      <c r="C86" s="37">
        <v>237.8</v>
      </c>
      <c r="D86" s="4">
        <f t="shared" si="20"/>
        <v>1.0008417508417509</v>
      </c>
      <c r="E86" s="13">
        <v>10</v>
      </c>
      <c r="F86" s="5" t="s">
        <v>373</v>
      </c>
      <c r="G86" s="5" t="s">
        <v>373</v>
      </c>
      <c r="H86" s="5" t="s">
        <v>373</v>
      </c>
      <c r="I86" s="13" t="s">
        <v>370</v>
      </c>
      <c r="J86" s="5" t="s">
        <v>373</v>
      </c>
      <c r="K86" s="5" t="s">
        <v>373</v>
      </c>
      <c r="L86" s="5" t="s">
        <v>373</v>
      </c>
      <c r="M86" s="13" t="s">
        <v>370</v>
      </c>
      <c r="N86" s="37">
        <v>300.10000000000002</v>
      </c>
      <c r="O86" s="37">
        <v>961.8</v>
      </c>
      <c r="P86" s="4">
        <f t="shared" si="25"/>
        <v>3.204931689436854</v>
      </c>
      <c r="Q86" s="13">
        <v>20</v>
      </c>
      <c r="R86" s="22">
        <v>1</v>
      </c>
      <c r="S86" s="13">
        <v>15</v>
      </c>
      <c r="T86" s="37">
        <v>43</v>
      </c>
      <c r="U86" s="37">
        <v>46.1</v>
      </c>
      <c r="V86" s="4">
        <f t="shared" si="26"/>
        <v>1.0720930232558139</v>
      </c>
      <c r="W86" s="13">
        <v>20</v>
      </c>
      <c r="X86" s="37">
        <v>12</v>
      </c>
      <c r="Y86" s="37">
        <v>11.8</v>
      </c>
      <c r="Z86" s="4">
        <f t="shared" si="27"/>
        <v>0.98333333333333339</v>
      </c>
      <c r="AA86" s="13">
        <v>30</v>
      </c>
      <c r="AB86" s="37" t="s">
        <v>370</v>
      </c>
      <c r="AC86" s="37" t="s">
        <v>370</v>
      </c>
      <c r="AD86" s="4" t="s">
        <v>370</v>
      </c>
      <c r="AE86" s="13" t="s">
        <v>370</v>
      </c>
      <c r="AF86" s="5" t="s">
        <v>383</v>
      </c>
      <c r="AG86" s="5" t="s">
        <v>383</v>
      </c>
      <c r="AH86" s="5" t="s">
        <v>383</v>
      </c>
      <c r="AI86" s="13">
        <v>5</v>
      </c>
      <c r="AJ86" s="5">
        <v>23</v>
      </c>
      <c r="AK86" s="5">
        <v>34.700000000000003</v>
      </c>
      <c r="AL86" s="4">
        <f t="shared" si="40"/>
        <v>1.5086956521739132</v>
      </c>
      <c r="AM86" s="13">
        <v>15</v>
      </c>
      <c r="AN86" s="37">
        <v>992</v>
      </c>
      <c r="AO86" s="37">
        <v>1112</v>
      </c>
      <c r="AP86" s="4">
        <f t="shared" si="41"/>
        <v>1.1209677419354838</v>
      </c>
      <c r="AQ86" s="13">
        <v>20</v>
      </c>
      <c r="AR86" s="20">
        <f t="shared" si="30"/>
        <v>1.4238361644891477</v>
      </c>
      <c r="AS86" s="20">
        <f t="shared" si="42"/>
        <v>1.2223836164489148</v>
      </c>
      <c r="AT86" s="35">
        <v>998</v>
      </c>
      <c r="AU86" s="21">
        <f t="shared" si="21"/>
        <v>272.18181818181819</v>
      </c>
      <c r="AV86" s="21">
        <f t="shared" si="22"/>
        <v>332.7</v>
      </c>
      <c r="AW86" s="83">
        <f t="shared" si="23"/>
        <v>60.518181818181802</v>
      </c>
      <c r="AX86" s="21">
        <v>196.3</v>
      </c>
      <c r="AY86" s="21">
        <v>208.2</v>
      </c>
      <c r="AZ86" s="81">
        <f t="shared" si="24"/>
        <v>-71.800000000000011</v>
      </c>
      <c r="BA86" s="104"/>
      <c r="BB86" s="84"/>
      <c r="BC86" s="110"/>
      <c r="BD86" s="37">
        <f t="shared" si="31"/>
        <v>0</v>
      </c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2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2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2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2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2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2"/>
      <c r="HK86" s="11"/>
      <c r="HL86" s="11"/>
    </row>
    <row r="87" spans="1:220" s="2" customFormat="1" ht="15" customHeight="1" x14ac:dyDescent="0.25">
      <c r="A87" s="16" t="s">
        <v>88</v>
      </c>
      <c r="B87" s="37">
        <v>149</v>
      </c>
      <c r="C87" s="37">
        <v>149.5</v>
      </c>
      <c r="D87" s="4">
        <f t="shared" si="20"/>
        <v>1.0033557046979866</v>
      </c>
      <c r="E87" s="13">
        <v>10</v>
      </c>
      <c r="F87" s="5" t="s">
        <v>373</v>
      </c>
      <c r="G87" s="5" t="s">
        <v>373</v>
      </c>
      <c r="H87" s="5" t="s">
        <v>373</v>
      </c>
      <c r="I87" s="13" t="s">
        <v>370</v>
      </c>
      <c r="J87" s="5" t="s">
        <v>373</v>
      </c>
      <c r="K87" s="5" t="s">
        <v>373</v>
      </c>
      <c r="L87" s="5" t="s">
        <v>373</v>
      </c>
      <c r="M87" s="13" t="s">
        <v>370</v>
      </c>
      <c r="N87" s="37">
        <v>428.5</v>
      </c>
      <c r="O87" s="37">
        <v>435</v>
      </c>
      <c r="P87" s="4">
        <f t="shared" si="25"/>
        <v>1.015169194865811</v>
      </c>
      <c r="Q87" s="13">
        <v>20</v>
      </c>
      <c r="R87" s="22">
        <v>1</v>
      </c>
      <c r="S87" s="13">
        <v>15</v>
      </c>
      <c r="T87" s="37">
        <v>219</v>
      </c>
      <c r="U87" s="37">
        <v>224.1</v>
      </c>
      <c r="V87" s="4">
        <f t="shared" si="26"/>
        <v>1.0232876712328767</v>
      </c>
      <c r="W87" s="13">
        <v>30</v>
      </c>
      <c r="X87" s="37">
        <v>13</v>
      </c>
      <c r="Y87" s="37">
        <v>13</v>
      </c>
      <c r="Z87" s="4">
        <f t="shared" si="27"/>
        <v>1</v>
      </c>
      <c r="AA87" s="13">
        <v>20</v>
      </c>
      <c r="AB87" s="37" t="s">
        <v>370</v>
      </c>
      <c r="AC87" s="37" t="s">
        <v>370</v>
      </c>
      <c r="AD87" s="4" t="s">
        <v>370</v>
      </c>
      <c r="AE87" s="13" t="s">
        <v>370</v>
      </c>
      <c r="AF87" s="5" t="s">
        <v>383</v>
      </c>
      <c r="AG87" s="5" t="s">
        <v>383</v>
      </c>
      <c r="AH87" s="5" t="s">
        <v>383</v>
      </c>
      <c r="AI87" s="13">
        <v>5</v>
      </c>
      <c r="AJ87" s="5">
        <v>0</v>
      </c>
      <c r="AK87" s="5">
        <v>3.5</v>
      </c>
      <c r="AL87" s="4">
        <f t="shared" si="40"/>
        <v>1</v>
      </c>
      <c r="AM87" s="13">
        <v>15</v>
      </c>
      <c r="AN87" s="37">
        <v>1290</v>
      </c>
      <c r="AO87" s="37">
        <v>1493</v>
      </c>
      <c r="AP87" s="4">
        <f t="shared" si="41"/>
        <v>1.1573643410852714</v>
      </c>
      <c r="AQ87" s="13">
        <v>20</v>
      </c>
      <c r="AR87" s="20">
        <f t="shared" si="30"/>
        <v>1.0321758300229833</v>
      </c>
      <c r="AS87" s="20">
        <f t="shared" si="42"/>
        <v>1.0321758300229833</v>
      </c>
      <c r="AT87" s="35">
        <v>930</v>
      </c>
      <c r="AU87" s="21">
        <f t="shared" si="21"/>
        <v>253.63636363636363</v>
      </c>
      <c r="AV87" s="21">
        <f t="shared" si="22"/>
        <v>261.8</v>
      </c>
      <c r="AW87" s="83">
        <f t="shared" si="23"/>
        <v>8.1636363636363853</v>
      </c>
      <c r="AX87" s="21">
        <v>137.80000000000001</v>
      </c>
      <c r="AY87" s="21">
        <v>162.5</v>
      </c>
      <c r="AZ87" s="81">
        <f t="shared" si="24"/>
        <v>-38.5</v>
      </c>
      <c r="BA87" s="104"/>
      <c r="BB87" s="84"/>
      <c r="BC87" s="110"/>
      <c r="BD87" s="37">
        <f t="shared" si="31"/>
        <v>0</v>
      </c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2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2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2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2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2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2"/>
      <c r="HK87" s="11"/>
      <c r="HL87" s="11"/>
    </row>
    <row r="88" spans="1:220" s="2" customFormat="1" ht="15" customHeight="1" x14ac:dyDescent="0.25">
      <c r="A88" s="16" t="s">
        <v>89</v>
      </c>
      <c r="B88" s="37">
        <v>125</v>
      </c>
      <c r="C88" s="37">
        <v>126</v>
      </c>
      <c r="D88" s="4">
        <f t="shared" si="20"/>
        <v>1.008</v>
      </c>
      <c r="E88" s="13">
        <v>10</v>
      </c>
      <c r="F88" s="5" t="s">
        <v>373</v>
      </c>
      <c r="G88" s="5" t="s">
        <v>373</v>
      </c>
      <c r="H88" s="5" t="s">
        <v>373</v>
      </c>
      <c r="I88" s="13" t="s">
        <v>370</v>
      </c>
      <c r="J88" s="5" t="s">
        <v>373</v>
      </c>
      <c r="K88" s="5" t="s">
        <v>373</v>
      </c>
      <c r="L88" s="5" t="s">
        <v>373</v>
      </c>
      <c r="M88" s="13" t="s">
        <v>370</v>
      </c>
      <c r="N88" s="37">
        <v>833.5</v>
      </c>
      <c r="O88" s="37">
        <v>273.5</v>
      </c>
      <c r="P88" s="4">
        <f t="shared" si="25"/>
        <v>0.32813437312537491</v>
      </c>
      <c r="Q88" s="13">
        <v>20</v>
      </c>
      <c r="R88" s="22">
        <v>1</v>
      </c>
      <c r="S88" s="13">
        <v>15</v>
      </c>
      <c r="T88" s="37">
        <v>22</v>
      </c>
      <c r="U88" s="37">
        <v>23.7</v>
      </c>
      <c r="V88" s="4">
        <f t="shared" si="26"/>
        <v>1.0772727272727272</v>
      </c>
      <c r="W88" s="13">
        <v>25</v>
      </c>
      <c r="X88" s="37">
        <v>5</v>
      </c>
      <c r="Y88" s="37">
        <v>5.3</v>
      </c>
      <c r="Z88" s="4">
        <f t="shared" si="27"/>
        <v>1.06</v>
      </c>
      <c r="AA88" s="13">
        <v>25</v>
      </c>
      <c r="AB88" s="37" t="s">
        <v>370</v>
      </c>
      <c r="AC88" s="37" t="s">
        <v>370</v>
      </c>
      <c r="AD88" s="4" t="s">
        <v>370</v>
      </c>
      <c r="AE88" s="13" t="s">
        <v>370</v>
      </c>
      <c r="AF88" s="5" t="s">
        <v>383</v>
      </c>
      <c r="AG88" s="5" t="s">
        <v>383</v>
      </c>
      <c r="AH88" s="5" t="s">
        <v>383</v>
      </c>
      <c r="AI88" s="13">
        <v>5</v>
      </c>
      <c r="AJ88" s="5">
        <v>0</v>
      </c>
      <c r="AK88" s="5">
        <v>0</v>
      </c>
      <c r="AL88" s="4">
        <f t="shared" si="40"/>
        <v>1</v>
      </c>
      <c r="AM88" s="13">
        <v>15</v>
      </c>
      <c r="AN88" s="37">
        <v>304</v>
      </c>
      <c r="AO88" s="37">
        <v>310</v>
      </c>
      <c r="AP88" s="4">
        <f t="shared" si="41"/>
        <v>1.0197368421052631</v>
      </c>
      <c r="AQ88" s="13">
        <v>20</v>
      </c>
      <c r="AR88" s="20">
        <f t="shared" si="30"/>
        <v>0.92668648066485337</v>
      </c>
      <c r="AS88" s="20">
        <f t="shared" si="42"/>
        <v>0.92668648066485337</v>
      </c>
      <c r="AT88" s="35">
        <v>667</v>
      </c>
      <c r="AU88" s="21">
        <f t="shared" si="21"/>
        <v>181.90909090909091</v>
      </c>
      <c r="AV88" s="21">
        <f t="shared" si="22"/>
        <v>168.6</v>
      </c>
      <c r="AW88" s="83">
        <f t="shared" si="23"/>
        <v>-13.309090909090912</v>
      </c>
      <c r="AX88" s="21">
        <v>173.5</v>
      </c>
      <c r="AY88" s="21">
        <v>127.2</v>
      </c>
      <c r="AZ88" s="81">
        <f t="shared" si="24"/>
        <v>-132.10000000000002</v>
      </c>
      <c r="BA88" s="104"/>
      <c r="BB88" s="84"/>
      <c r="BC88" s="110"/>
      <c r="BD88" s="37">
        <f t="shared" si="31"/>
        <v>0</v>
      </c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2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2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2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2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2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2"/>
      <c r="HK88" s="11"/>
      <c r="HL88" s="11"/>
    </row>
    <row r="89" spans="1:220" s="2" customFormat="1" ht="15" customHeight="1" x14ac:dyDescent="0.25">
      <c r="A89" s="16" t="s">
        <v>90</v>
      </c>
      <c r="B89" s="37">
        <v>129</v>
      </c>
      <c r="C89" s="37">
        <v>130</v>
      </c>
      <c r="D89" s="4">
        <f t="shared" si="20"/>
        <v>1.0077519379844961</v>
      </c>
      <c r="E89" s="13">
        <v>10</v>
      </c>
      <c r="F89" s="5" t="s">
        <v>373</v>
      </c>
      <c r="G89" s="5" t="s">
        <v>373</v>
      </c>
      <c r="H89" s="5" t="s">
        <v>373</v>
      </c>
      <c r="I89" s="13" t="s">
        <v>370</v>
      </c>
      <c r="J89" s="5" t="s">
        <v>373</v>
      </c>
      <c r="K89" s="5" t="s">
        <v>373</v>
      </c>
      <c r="L89" s="5" t="s">
        <v>373</v>
      </c>
      <c r="M89" s="13" t="s">
        <v>370</v>
      </c>
      <c r="N89" s="37">
        <v>635.70000000000005</v>
      </c>
      <c r="O89" s="37">
        <v>161.30000000000001</v>
      </c>
      <c r="P89" s="4">
        <f t="shared" si="25"/>
        <v>0.25373603901211261</v>
      </c>
      <c r="Q89" s="13">
        <v>20</v>
      </c>
      <c r="R89" s="22">
        <v>1</v>
      </c>
      <c r="S89" s="13">
        <v>15</v>
      </c>
      <c r="T89" s="37">
        <v>44</v>
      </c>
      <c r="U89" s="37">
        <v>42.5</v>
      </c>
      <c r="V89" s="4">
        <f t="shared" si="26"/>
        <v>0.96590909090909094</v>
      </c>
      <c r="W89" s="13">
        <v>25</v>
      </c>
      <c r="X89" s="37">
        <v>8</v>
      </c>
      <c r="Y89" s="37">
        <v>8.1999999999999993</v>
      </c>
      <c r="Z89" s="4">
        <f t="shared" si="27"/>
        <v>1.0249999999999999</v>
      </c>
      <c r="AA89" s="13">
        <v>25</v>
      </c>
      <c r="AB89" s="37" t="s">
        <v>370</v>
      </c>
      <c r="AC89" s="37" t="s">
        <v>370</v>
      </c>
      <c r="AD89" s="4" t="s">
        <v>370</v>
      </c>
      <c r="AE89" s="13" t="s">
        <v>370</v>
      </c>
      <c r="AF89" s="5" t="s">
        <v>383</v>
      </c>
      <c r="AG89" s="5" t="s">
        <v>383</v>
      </c>
      <c r="AH89" s="5" t="s">
        <v>383</v>
      </c>
      <c r="AI89" s="13">
        <v>5</v>
      </c>
      <c r="AJ89" s="5">
        <v>23</v>
      </c>
      <c r="AK89" s="5">
        <v>0</v>
      </c>
      <c r="AL89" s="4">
        <f t="shared" si="40"/>
        <v>0</v>
      </c>
      <c r="AM89" s="13">
        <v>15</v>
      </c>
      <c r="AN89" s="37">
        <v>771</v>
      </c>
      <c r="AO89" s="37">
        <v>837</v>
      </c>
      <c r="AP89" s="4">
        <f t="shared" si="41"/>
        <v>1.0856031128404668</v>
      </c>
      <c r="AQ89" s="13">
        <v>20</v>
      </c>
      <c r="AR89" s="20">
        <f t="shared" si="30"/>
        <v>0.7818233053047986</v>
      </c>
      <c r="AS89" s="20">
        <f t="shared" si="42"/>
        <v>0.7818233053047986</v>
      </c>
      <c r="AT89" s="35">
        <v>1038</v>
      </c>
      <c r="AU89" s="21">
        <f t="shared" si="21"/>
        <v>283.09090909090907</v>
      </c>
      <c r="AV89" s="21">
        <f t="shared" si="22"/>
        <v>221.3</v>
      </c>
      <c r="AW89" s="83">
        <f t="shared" si="23"/>
        <v>-61.790909090909054</v>
      </c>
      <c r="AX89" s="21">
        <v>161.1</v>
      </c>
      <c r="AY89" s="21">
        <v>155.5</v>
      </c>
      <c r="AZ89" s="81">
        <f t="shared" si="24"/>
        <v>-95.299999999999983</v>
      </c>
      <c r="BA89" s="104" t="s">
        <v>416</v>
      </c>
      <c r="BB89" s="84"/>
      <c r="BC89" s="110"/>
      <c r="BD89" s="37">
        <f t="shared" si="31"/>
        <v>0</v>
      </c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2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2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2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2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2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2"/>
      <c r="HK89" s="11"/>
      <c r="HL89" s="11"/>
    </row>
    <row r="90" spans="1:220" s="2" customFormat="1" ht="15" customHeight="1" x14ac:dyDescent="0.25">
      <c r="A90" s="16" t="s">
        <v>91</v>
      </c>
      <c r="B90" s="37">
        <v>1210.0999999999999</v>
      </c>
      <c r="C90" s="37">
        <v>1210.3</v>
      </c>
      <c r="D90" s="4">
        <f t="shared" si="20"/>
        <v>1.000165275597058</v>
      </c>
      <c r="E90" s="13">
        <v>10</v>
      </c>
      <c r="F90" s="5" t="s">
        <v>373</v>
      </c>
      <c r="G90" s="5" t="s">
        <v>373</v>
      </c>
      <c r="H90" s="5" t="s">
        <v>373</v>
      </c>
      <c r="I90" s="13" t="s">
        <v>370</v>
      </c>
      <c r="J90" s="5" t="s">
        <v>373</v>
      </c>
      <c r="K90" s="5" t="s">
        <v>373</v>
      </c>
      <c r="L90" s="5" t="s">
        <v>373</v>
      </c>
      <c r="M90" s="13" t="s">
        <v>370</v>
      </c>
      <c r="N90" s="37">
        <v>373.2</v>
      </c>
      <c r="O90" s="37">
        <v>211</v>
      </c>
      <c r="P90" s="4">
        <f t="shared" si="25"/>
        <v>0.56538049303322613</v>
      </c>
      <c r="Q90" s="13">
        <v>20</v>
      </c>
      <c r="R90" s="22">
        <v>1</v>
      </c>
      <c r="S90" s="13">
        <v>15</v>
      </c>
      <c r="T90" s="37">
        <v>52</v>
      </c>
      <c r="U90" s="37">
        <v>56.2</v>
      </c>
      <c r="V90" s="4">
        <f t="shared" si="26"/>
        <v>1.0807692307692309</v>
      </c>
      <c r="W90" s="13">
        <v>30</v>
      </c>
      <c r="X90" s="37">
        <v>6</v>
      </c>
      <c r="Y90" s="37">
        <v>6.4</v>
      </c>
      <c r="Z90" s="4">
        <f t="shared" si="27"/>
        <v>1.0666666666666667</v>
      </c>
      <c r="AA90" s="13">
        <v>20</v>
      </c>
      <c r="AB90" s="37" t="s">
        <v>370</v>
      </c>
      <c r="AC90" s="37" t="s">
        <v>370</v>
      </c>
      <c r="AD90" s="4" t="s">
        <v>370</v>
      </c>
      <c r="AE90" s="13" t="s">
        <v>370</v>
      </c>
      <c r="AF90" s="5" t="s">
        <v>383</v>
      </c>
      <c r="AG90" s="5" t="s">
        <v>383</v>
      </c>
      <c r="AH90" s="5" t="s">
        <v>383</v>
      </c>
      <c r="AI90" s="13">
        <v>5</v>
      </c>
      <c r="AJ90" s="5">
        <v>0</v>
      </c>
      <c r="AK90" s="5">
        <v>0</v>
      </c>
      <c r="AL90" s="4">
        <f t="shared" si="40"/>
        <v>1</v>
      </c>
      <c r="AM90" s="13">
        <v>15</v>
      </c>
      <c r="AN90" s="37">
        <v>681</v>
      </c>
      <c r="AO90" s="37">
        <v>685</v>
      </c>
      <c r="AP90" s="4">
        <f t="shared" si="41"/>
        <v>1.0058737151248165</v>
      </c>
      <c r="AQ90" s="13">
        <v>20</v>
      </c>
      <c r="AR90" s="20">
        <f t="shared" si="30"/>
        <v>0.96294728596570534</v>
      </c>
      <c r="AS90" s="20">
        <f t="shared" si="42"/>
        <v>0.96294728596570534</v>
      </c>
      <c r="AT90" s="35">
        <v>1821</v>
      </c>
      <c r="AU90" s="21">
        <f t="shared" si="21"/>
        <v>496.63636363636363</v>
      </c>
      <c r="AV90" s="21">
        <f t="shared" si="22"/>
        <v>478.2</v>
      </c>
      <c r="AW90" s="83">
        <f t="shared" si="23"/>
        <v>-18.436363636363637</v>
      </c>
      <c r="AX90" s="21">
        <v>200.3</v>
      </c>
      <c r="AY90" s="21">
        <v>290.3</v>
      </c>
      <c r="AZ90" s="81">
        <f t="shared" si="24"/>
        <v>-12.400000000000034</v>
      </c>
      <c r="BA90" s="104" t="s">
        <v>416</v>
      </c>
      <c r="BB90" s="84"/>
      <c r="BC90" s="110"/>
      <c r="BD90" s="37">
        <f t="shared" si="31"/>
        <v>0</v>
      </c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2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2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2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2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2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2"/>
      <c r="HK90" s="11"/>
      <c r="HL90" s="11"/>
    </row>
    <row r="91" spans="1:220" s="2" customFormat="1" ht="15" customHeight="1" x14ac:dyDescent="0.25">
      <c r="A91" s="36" t="s">
        <v>92</v>
      </c>
      <c r="B91" s="37"/>
      <c r="C91" s="37"/>
      <c r="D91" s="4"/>
      <c r="E91" s="13"/>
      <c r="F91" s="5"/>
      <c r="G91" s="5"/>
      <c r="H91" s="5"/>
      <c r="I91" s="13"/>
      <c r="J91" s="5"/>
      <c r="K91" s="5"/>
      <c r="L91" s="5"/>
      <c r="M91" s="13"/>
      <c r="N91" s="37"/>
      <c r="O91" s="37"/>
      <c r="P91" s="4"/>
      <c r="Q91" s="13"/>
      <c r="R91" s="22"/>
      <c r="S91" s="13"/>
      <c r="T91" s="37"/>
      <c r="U91" s="37"/>
      <c r="V91" s="4"/>
      <c r="W91" s="13"/>
      <c r="X91" s="37"/>
      <c r="Y91" s="37"/>
      <c r="Z91" s="4"/>
      <c r="AA91" s="13"/>
      <c r="AB91" s="37"/>
      <c r="AC91" s="37"/>
      <c r="AD91" s="4"/>
      <c r="AE91" s="13"/>
      <c r="AF91" s="5"/>
      <c r="AG91" s="5"/>
      <c r="AH91" s="5"/>
      <c r="AI91" s="13"/>
      <c r="AJ91" s="5"/>
      <c r="AK91" s="5"/>
      <c r="AL91" s="4"/>
      <c r="AM91" s="13"/>
      <c r="AN91" s="37"/>
      <c r="AO91" s="37"/>
      <c r="AP91" s="4"/>
      <c r="AQ91" s="13"/>
      <c r="AR91" s="20"/>
      <c r="AS91" s="20"/>
      <c r="AT91" s="35"/>
      <c r="AU91" s="21"/>
      <c r="AV91" s="21"/>
      <c r="AW91" s="83"/>
      <c r="AX91" s="21"/>
      <c r="AY91" s="21"/>
      <c r="AZ91" s="81"/>
      <c r="BA91" s="104"/>
      <c r="BB91" s="84"/>
      <c r="BC91" s="110"/>
      <c r="BD91" s="37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2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2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2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2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2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2"/>
      <c r="HK91" s="11"/>
      <c r="HL91" s="11"/>
    </row>
    <row r="92" spans="1:220" s="2" customFormat="1" ht="15" customHeight="1" x14ac:dyDescent="0.25">
      <c r="A92" s="16" t="s">
        <v>93</v>
      </c>
      <c r="B92" s="37">
        <v>0</v>
      </c>
      <c r="C92" s="37">
        <v>0</v>
      </c>
      <c r="D92" s="4">
        <f t="shared" si="20"/>
        <v>0</v>
      </c>
      <c r="E92" s="13">
        <v>0</v>
      </c>
      <c r="F92" s="5" t="s">
        <v>373</v>
      </c>
      <c r="G92" s="5" t="s">
        <v>373</v>
      </c>
      <c r="H92" s="5" t="s">
        <v>373</v>
      </c>
      <c r="I92" s="13" t="s">
        <v>370</v>
      </c>
      <c r="J92" s="5" t="s">
        <v>373</v>
      </c>
      <c r="K92" s="5" t="s">
        <v>373</v>
      </c>
      <c r="L92" s="5" t="s">
        <v>373</v>
      </c>
      <c r="M92" s="13" t="s">
        <v>370</v>
      </c>
      <c r="N92" s="37">
        <v>15.1</v>
      </c>
      <c r="O92" s="37">
        <v>29.3</v>
      </c>
      <c r="P92" s="4">
        <f t="shared" si="25"/>
        <v>1.9403973509933776</v>
      </c>
      <c r="Q92" s="13">
        <v>20</v>
      </c>
      <c r="R92" s="22">
        <v>1</v>
      </c>
      <c r="S92" s="13">
        <v>15</v>
      </c>
      <c r="T92" s="37">
        <v>4</v>
      </c>
      <c r="U92" s="37">
        <v>8.3000000000000007</v>
      </c>
      <c r="V92" s="4">
        <f t="shared" si="26"/>
        <v>2.0750000000000002</v>
      </c>
      <c r="W92" s="13">
        <v>20</v>
      </c>
      <c r="X92" s="37">
        <v>0.3</v>
      </c>
      <c r="Y92" s="37">
        <v>0.6</v>
      </c>
      <c r="Z92" s="4">
        <f t="shared" si="27"/>
        <v>2</v>
      </c>
      <c r="AA92" s="13">
        <v>30</v>
      </c>
      <c r="AB92" s="37" t="s">
        <v>370</v>
      </c>
      <c r="AC92" s="37" t="s">
        <v>370</v>
      </c>
      <c r="AD92" s="4" t="s">
        <v>370</v>
      </c>
      <c r="AE92" s="13" t="s">
        <v>370</v>
      </c>
      <c r="AF92" s="5" t="s">
        <v>383</v>
      </c>
      <c r="AG92" s="5" t="s">
        <v>383</v>
      </c>
      <c r="AH92" s="5" t="s">
        <v>383</v>
      </c>
      <c r="AI92" s="13">
        <v>5</v>
      </c>
      <c r="AJ92" s="5">
        <v>0</v>
      </c>
      <c r="AK92" s="5">
        <v>0</v>
      </c>
      <c r="AL92" s="4">
        <f t="shared" ref="AL92:AL104" si="43">IF((AM92=0),0,IF(AJ92=0,1,IF(AK92&lt;0,0,AK92/AJ92)))</f>
        <v>1</v>
      </c>
      <c r="AM92" s="13">
        <v>15</v>
      </c>
      <c r="AN92" s="37">
        <v>32</v>
      </c>
      <c r="AO92" s="37">
        <v>32</v>
      </c>
      <c r="AP92" s="4">
        <f t="shared" ref="AP92:AP104" si="44">IF((AQ92=0),0,IF(AN92=0,1,IF(AO92&lt;0,0,AO92/AN92)))</f>
        <v>1</v>
      </c>
      <c r="AQ92" s="13">
        <v>20</v>
      </c>
      <c r="AR92" s="20">
        <f t="shared" si="30"/>
        <v>1.5858995584988962</v>
      </c>
      <c r="AS92" s="20">
        <f t="shared" ref="AS92:AS104" si="45">IF(AR92&gt;1.2,IF((AR92-1.2)*0.1+1.2&gt;1.3,1.3,(AR92-1.2)*0.1+1.2),AR92)</f>
        <v>1.2385899558498896</v>
      </c>
      <c r="AT92" s="35">
        <v>545</v>
      </c>
      <c r="AU92" s="21">
        <f t="shared" si="21"/>
        <v>148.63636363636363</v>
      </c>
      <c r="AV92" s="21">
        <f t="shared" si="22"/>
        <v>184.1</v>
      </c>
      <c r="AW92" s="83">
        <f t="shared" si="23"/>
        <v>35.463636363636368</v>
      </c>
      <c r="AX92" s="21">
        <v>143.1</v>
      </c>
      <c r="AY92" s="21">
        <v>139.6</v>
      </c>
      <c r="AZ92" s="81">
        <f t="shared" si="24"/>
        <v>-98.6</v>
      </c>
      <c r="BA92" s="104"/>
      <c r="BB92" s="84"/>
      <c r="BC92" s="110"/>
      <c r="BD92" s="37">
        <f t="shared" si="31"/>
        <v>0</v>
      </c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2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2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2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2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2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2"/>
      <c r="HK92" s="11"/>
      <c r="HL92" s="11"/>
    </row>
    <row r="93" spans="1:220" s="2" customFormat="1" ht="15" customHeight="1" x14ac:dyDescent="0.25">
      <c r="A93" s="16" t="s">
        <v>94</v>
      </c>
      <c r="B93" s="37">
        <v>51753.4</v>
      </c>
      <c r="C93" s="37">
        <v>53534.2</v>
      </c>
      <c r="D93" s="4">
        <f t="shared" si="20"/>
        <v>1.0344093334930651</v>
      </c>
      <c r="E93" s="13">
        <v>10</v>
      </c>
      <c r="F93" s="5" t="s">
        <v>373</v>
      </c>
      <c r="G93" s="5" t="s">
        <v>373</v>
      </c>
      <c r="H93" s="5" t="s">
        <v>373</v>
      </c>
      <c r="I93" s="13" t="s">
        <v>370</v>
      </c>
      <c r="J93" s="5" t="s">
        <v>373</v>
      </c>
      <c r="K93" s="5" t="s">
        <v>373</v>
      </c>
      <c r="L93" s="5" t="s">
        <v>373</v>
      </c>
      <c r="M93" s="13" t="s">
        <v>370</v>
      </c>
      <c r="N93" s="37">
        <v>2121.4</v>
      </c>
      <c r="O93" s="37">
        <v>1815.4</v>
      </c>
      <c r="P93" s="4">
        <f t="shared" si="25"/>
        <v>0.85575563307249924</v>
      </c>
      <c r="Q93" s="13">
        <v>20</v>
      </c>
      <c r="R93" s="22">
        <v>1</v>
      </c>
      <c r="S93" s="13">
        <v>15</v>
      </c>
      <c r="T93" s="37">
        <v>18</v>
      </c>
      <c r="U93" s="37">
        <v>18.600000000000001</v>
      </c>
      <c r="V93" s="4">
        <f t="shared" si="26"/>
        <v>1.0333333333333334</v>
      </c>
      <c r="W93" s="13">
        <v>20</v>
      </c>
      <c r="X93" s="37">
        <v>0.8</v>
      </c>
      <c r="Y93" s="37">
        <v>4.9000000000000004</v>
      </c>
      <c r="Z93" s="4">
        <f t="shared" si="27"/>
        <v>6.125</v>
      </c>
      <c r="AA93" s="13">
        <v>30</v>
      </c>
      <c r="AB93" s="37" t="s">
        <v>370</v>
      </c>
      <c r="AC93" s="37" t="s">
        <v>370</v>
      </c>
      <c r="AD93" s="4" t="s">
        <v>370</v>
      </c>
      <c r="AE93" s="13" t="s">
        <v>370</v>
      </c>
      <c r="AF93" s="5" t="s">
        <v>383</v>
      </c>
      <c r="AG93" s="5" t="s">
        <v>383</v>
      </c>
      <c r="AH93" s="5" t="s">
        <v>383</v>
      </c>
      <c r="AI93" s="13">
        <v>5</v>
      </c>
      <c r="AJ93" s="5">
        <v>22</v>
      </c>
      <c r="AK93" s="5">
        <v>26.2</v>
      </c>
      <c r="AL93" s="4">
        <f t="shared" si="43"/>
        <v>1.1909090909090909</v>
      </c>
      <c r="AM93" s="13">
        <v>15</v>
      </c>
      <c r="AN93" s="37">
        <v>89</v>
      </c>
      <c r="AO93" s="37">
        <v>89</v>
      </c>
      <c r="AP93" s="4">
        <f t="shared" si="44"/>
        <v>1</v>
      </c>
      <c r="AQ93" s="13">
        <v>20</v>
      </c>
      <c r="AR93" s="20">
        <f t="shared" si="30"/>
        <v>2.1903039155898743</v>
      </c>
      <c r="AS93" s="20">
        <f t="shared" si="45"/>
        <v>1.2990303915589874</v>
      </c>
      <c r="AT93" s="35">
        <v>2791</v>
      </c>
      <c r="AU93" s="21">
        <f t="shared" si="21"/>
        <v>761.18181818181813</v>
      </c>
      <c r="AV93" s="21">
        <f t="shared" si="22"/>
        <v>988.8</v>
      </c>
      <c r="AW93" s="83">
        <f t="shared" si="23"/>
        <v>227.61818181818182</v>
      </c>
      <c r="AX93" s="21">
        <v>321.60000000000002</v>
      </c>
      <c r="AY93" s="21">
        <v>324.39999999999998</v>
      </c>
      <c r="AZ93" s="81">
        <f t="shared" si="24"/>
        <v>342.79999999999995</v>
      </c>
      <c r="BA93" s="104"/>
      <c r="BB93" s="84"/>
      <c r="BC93" s="110"/>
      <c r="BD93" s="37">
        <f t="shared" si="31"/>
        <v>342.79999999999995</v>
      </c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2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2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2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2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2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2"/>
      <c r="HK93" s="11"/>
      <c r="HL93" s="11"/>
    </row>
    <row r="94" spans="1:220" s="2" customFormat="1" ht="15" customHeight="1" x14ac:dyDescent="0.25">
      <c r="A94" s="16" t="s">
        <v>95</v>
      </c>
      <c r="B94" s="37">
        <v>0</v>
      </c>
      <c r="C94" s="37">
        <v>0</v>
      </c>
      <c r="D94" s="4">
        <f t="shared" si="20"/>
        <v>0</v>
      </c>
      <c r="E94" s="13">
        <v>0</v>
      </c>
      <c r="F94" s="5" t="s">
        <v>373</v>
      </c>
      <c r="G94" s="5" t="s">
        <v>373</v>
      </c>
      <c r="H94" s="5" t="s">
        <v>373</v>
      </c>
      <c r="I94" s="13" t="s">
        <v>370</v>
      </c>
      <c r="J94" s="5" t="s">
        <v>373</v>
      </c>
      <c r="K94" s="5" t="s">
        <v>373</v>
      </c>
      <c r="L94" s="5" t="s">
        <v>373</v>
      </c>
      <c r="M94" s="13" t="s">
        <v>370</v>
      </c>
      <c r="N94" s="37">
        <v>85.4</v>
      </c>
      <c r="O94" s="37">
        <v>238.2</v>
      </c>
      <c r="P94" s="4">
        <f t="shared" si="25"/>
        <v>2.7892271662763464</v>
      </c>
      <c r="Q94" s="13">
        <v>20</v>
      </c>
      <c r="R94" s="22">
        <v>1</v>
      </c>
      <c r="S94" s="13">
        <v>15</v>
      </c>
      <c r="T94" s="37">
        <v>46</v>
      </c>
      <c r="U94" s="37">
        <v>50.7</v>
      </c>
      <c r="V94" s="4">
        <f t="shared" si="26"/>
        <v>1.1021739130434782</v>
      </c>
      <c r="W94" s="13">
        <v>20</v>
      </c>
      <c r="X94" s="37">
        <v>2.6</v>
      </c>
      <c r="Y94" s="37">
        <v>3.3</v>
      </c>
      <c r="Z94" s="4">
        <f t="shared" si="27"/>
        <v>1.2692307692307692</v>
      </c>
      <c r="AA94" s="13">
        <v>30</v>
      </c>
      <c r="AB94" s="37" t="s">
        <v>370</v>
      </c>
      <c r="AC94" s="37" t="s">
        <v>370</v>
      </c>
      <c r="AD94" s="4" t="s">
        <v>370</v>
      </c>
      <c r="AE94" s="13" t="s">
        <v>370</v>
      </c>
      <c r="AF94" s="5" t="s">
        <v>383</v>
      </c>
      <c r="AG94" s="5" t="s">
        <v>383</v>
      </c>
      <c r="AH94" s="5" t="s">
        <v>383</v>
      </c>
      <c r="AI94" s="13">
        <v>5</v>
      </c>
      <c r="AJ94" s="5">
        <v>22</v>
      </c>
      <c r="AK94" s="5">
        <v>2.2000000000000002</v>
      </c>
      <c r="AL94" s="4">
        <f t="shared" si="43"/>
        <v>0.1</v>
      </c>
      <c r="AM94" s="13">
        <v>15</v>
      </c>
      <c r="AN94" s="37">
        <v>203</v>
      </c>
      <c r="AO94" s="37">
        <v>203</v>
      </c>
      <c r="AP94" s="4">
        <f t="shared" si="44"/>
        <v>1</v>
      </c>
      <c r="AQ94" s="13">
        <v>20</v>
      </c>
      <c r="AR94" s="20">
        <f t="shared" si="30"/>
        <v>1.2700412055276629</v>
      </c>
      <c r="AS94" s="20">
        <f t="shared" si="45"/>
        <v>1.2070041205527662</v>
      </c>
      <c r="AT94" s="35">
        <v>804</v>
      </c>
      <c r="AU94" s="21">
        <f t="shared" si="21"/>
        <v>219.27272727272728</v>
      </c>
      <c r="AV94" s="21">
        <f t="shared" si="22"/>
        <v>264.7</v>
      </c>
      <c r="AW94" s="83">
        <f t="shared" si="23"/>
        <v>45.427272727272708</v>
      </c>
      <c r="AX94" s="21">
        <v>285.60000000000002</v>
      </c>
      <c r="AY94" s="21">
        <v>265.89999999999998</v>
      </c>
      <c r="AZ94" s="81">
        <f t="shared" si="24"/>
        <v>-286.8</v>
      </c>
      <c r="BA94" s="104"/>
      <c r="BB94" s="84"/>
      <c r="BC94" s="110"/>
      <c r="BD94" s="37">
        <f t="shared" si="31"/>
        <v>0</v>
      </c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2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2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2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2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2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2"/>
      <c r="HK94" s="11"/>
      <c r="HL94" s="11"/>
    </row>
    <row r="95" spans="1:220" s="2" customFormat="1" ht="15" customHeight="1" x14ac:dyDescent="0.25">
      <c r="A95" s="16" t="s">
        <v>96</v>
      </c>
      <c r="B95" s="37">
        <v>0</v>
      </c>
      <c r="C95" s="37">
        <v>0</v>
      </c>
      <c r="D95" s="4">
        <f t="shared" si="20"/>
        <v>0</v>
      </c>
      <c r="E95" s="13">
        <v>0</v>
      </c>
      <c r="F95" s="5" t="s">
        <v>373</v>
      </c>
      <c r="G95" s="5" t="s">
        <v>373</v>
      </c>
      <c r="H95" s="5" t="s">
        <v>373</v>
      </c>
      <c r="I95" s="13" t="s">
        <v>370</v>
      </c>
      <c r="J95" s="5" t="s">
        <v>373</v>
      </c>
      <c r="K95" s="5" t="s">
        <v>373</v>
      </c>
      <c r="L95" s="5" t="s">
        <v>373</v>
      </c>
      <c r="M95" s="13" t="s">
        <v>370</v>
      </c>
      <c r="N95" s="37">
        <v>33.700000000000003</v>
      </c>
      <c r="O95" s="37">
        <v>146.6</v>
      </c>
      <c r="P95" s="4">
        <f t="shared" si="25"/>
        <v>4.3501483679525217</v>
      </c>
      <c r="Q95" s="13">
        <v>20</v>
      </c>
      <c r="R95" s="22">
        <v>1</v>
      </c>
      <c r="S95" s="13">
        <v>15</v>
      </c>
      <c r="T95" s="37">
        <v>14</v>
      </c>
      <c r="U95" s="37">
        <v>19.899999999999999</v>
      </c>
      <c r="V95" s="4">
        <f t="shared" si="26"/>
        <v>1.4214285714285713</v>
      </c>
      <c r="W95" s="13">
        <v>20</v>
      </c>
      <c r="X95" s="37">
        <v>0.8</v>
      </c>
      <c r="Y95" s="37">
        <v>1.6</v>
      </c>
      <c r="Z95" s="4">
        <f t="shared" si="27"/>
        <v>2</v>
      </c>
      <c r="AA95" s="13">
        <v>30</v>
      </c>
      <c r="AB95" s="37" t="s">
        <v>370</v>
      </c>
      <c r="AC95" s="37" t="s">
        <v>370</v>
      </c>
      <c r="AD95" s="4" t="s">
        <v>370</v>
      </c>
      <c r="AE95" s="13" t="s">
        <v>370</v>
      </c>
      <c r="AF95" s="5" t="s">
        <v>383</v>
      </c>
      <c r="AG95" s="5" t="s">
        <v>383</v>
      </c>
      <c r="AH95" s="5" t="s">
        <v>383</v>
      </c>
      <c r="AI95" s="13">
        <v>5</v>
      </c>
      <c r="AJ95" s="5">
        <v>22</v>
      </c>
      <c r="AK95" s="5">
        <v>0</v>
      </c>
      <c r="AL95" s="4">
        <f t="shared" si="43"/>
        <v>0</v>
      </c>
      <c r="AM95" s="13">
        <v>15</v>
      </c>
      <c r="AN95" s="37">
        <v>90</v>
      </c>
      <c r="AO95" s="37">
        <v>90</v>
      </c>
      <c r="AP95" s="4">
        <f t="shared" si="44"/>
        <v>1</v>
      </c>
      <c r="AQ95" s="13">
        <v>20</v>
      </c>
      <c r="AR95" s="20">
        <f t="shared" si="30"/>
        <v>1.7535961565635154</v>
      </c>
      <c r="AS95" s="20">
        <f t="shared" si="45"/>
        <v>1.2553596156563516</v>
      </c>
      <c r="AT95" s="35">
        <v>535</v>
      </c>
      <c r="AU95" s="21">
        <f t="shared" si="21"/>
        <v>145.90909090909091</v>
      </c>
      <c r="AV95" s="21">
        <f t="shared" si="22"/>
        <v>183.2</v>
      </c>
      <c r="AW95" s="83">
        <f t="shared" si="23"/>
        <v>37.290909090909082</v>
      </c>
      <c r="AX95" s="21">
        <v>181.5</v>
      </c>
      <c r="AY95" s="21">
        <v>190</v>
      </c>
      <c r="AZ95" s="81">
        <f t="shared" si="24"/>
        <v>-188.3</v>
      </c>
      <c r="BA95" s="104"/>
      <c r="BB95" s="84"/>
      <c r="BC95" s="110"/>
      <c r="BD95" s="37">
        <f t="shared" si="31"/>
        <v>0</v>
      </c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2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2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2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2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2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2"/>
      <c r="HK95" s="11"/>
      <c r="HL95" s="11"/>
    </row>
    <row r="96" spans="1:220" s="2" customFormat="1" ht="15" customHeight="1" x14ac:dyDescent="0.25">
      <c r="A96" s="16" t="s">
        <v>97</v>
      </c>
      <c r="B96" s="37">
        <v>370</v>
      </c>
      <c r="C96" s="37">
        <v>373</v>
      </c>
      <c r="D96" s="4">
        <f t="shared" si="20"/>
        <v>0</v>
      </c>
      <c r="E96" s="13">
        <v>0</v>
      </c>
      <c r="F96" s="5" t="s">
        <v>373</v>
      </c>
      <c r="G96" s="5" t="s">
        <v>373</v>
      </c>
      <c r="H96" s="5" t="s">
        <v>373</v>
      </c>
      <c r="I96" s="13" t="s">
        <v>370</v>
      </c>
      <c r="J96" s="5" t="s">
        <v>373</v>
      </c>
      <c r="K96" s="5" t="s">
        <v>373</v>
      </c>
      <c r="L96" s="5" t="s">
        <v>373</v>
      </c>
      <c r="M96" s="13" t="s">
        <v>370</v>
      </c>
      <c r="N96" s="37">
        <v>97.7</v>
      </c>
      <c r="O96" s="37">
        <v>142</v>
      </c>
      <c r="P96" s="4">
        <f t="shared" si="25"/>
        <v>1.4534288638689867</v>
      </c>
      <c r="Q96" s="13">
        <v>20</v>
      </c>
      <c r="R96" s="22">
        <v>1</v>
      </c>
      <c r="S96" s="13">
        <v>15</v>
      </c>
      <c r="T96" s="37">
        <v>103</v>
      </c>
      <c r="U96" s="37">
        <v>109.7</v>
      </c>
      <c r="V96" s="4">
        <f t="shared" si="26"/>
        <v>1.0650485436893204</v>
      </c>
      <c r="W96" s="13">
        <v>25</v>
      </c>
      <c r="X96" s="37">
        <v>3.8</v>
      </c>
      <c r="Y96" s="37">
        <v>5.8</v>
      </c>
      <c r="Z96" s="4">
        <f t="shared" si="27"/>
        <v>1.5263157894736843</v>
      </c>
      <c r="AA96" s="13">
        <v>25</v>
      </c>
      <c r="AB96" s="37" t="s">
        <v>370</v>
      </c>
      <c r="AC96" s="37" t="s">
        <v>370</v>
      </c>
      <c r="AD96" s="4" t="s">
        <v>370</v>
      </c>
      <c r="AE96" s="13" t="s">
        <v>370</v>
      </c>
      <c r="AF96" s="5" t="s">
        <v>383</v>
      </c>
      <c r="AG96" s="5" t="s">
        <v>383</v>
      </c>
      <c r="AH96" s="5" t="s">
        <v>383</v>
      </c>
      <c r="AI96" s="13">
        <v>5</v>
      </c>
      <c r="AJ96" s="5">
        <v>22</v>
      </c>
      <c r="AK96" s="5">
        <v>14.2</v>
      </c>
      <c r="AL96" s="4">
        <f t="shared" si="43"/>
        <v>0.64545454545454539</v>
      </c>
      <c r="AM96" s="13">
        <v>15</v>
      </c>
      <c r="AN96" s="37">
        <v>378</v>
      </c>
      <c r="AO96" s="37">
        <v>378</v>
      </c>
      <c r="AP96" s="4">
        <f t="shared" si="44"/>
        <v>1</v>
      </c>
      <c r="AQ96" s="13">
        <v>20</v>
      </c>
      <c r="AR96" s="20">
        <f t="shared" si="30"/>
        <v>1.1544541982356087</v>
      </c>
      <c r="AS96" s="20">
        <f t="shared" si="45"/>
        <v>1.1544541982356087</v>
      </c>
      <c r="AT96" s="35">
        <v>771</v>
      </c>
      <c r="AU96" s="21">
        <f t="shared" si="21"/>
        <v>210.27272727272728</v>
      </c>
      <c r="AV96" s="21">
        <f t="shared" si="22"/>
        <v>242.8</v>
      </c>
      <c r="AW96" s="83">
        <f t="shared" si="23"/>
        <v>32.527272727272731</v>
      </c>
      <c r="AX96" s="21">
        <v>249.6</v>
      </c>
      <c r="AY96" s="21">
        <v>258.39999999999998</v>
      </c>
      <c r="AZ96" s="81">
        <f t="shared" si="24"/>
        <v>-265.19999999999993</v>
      </c>
      <c r="BA96" s="104"/>
      <c r="BB96" s="84"/>
      <c r="BC96" s="110"/>
      <c r="BD96" s="37">
        <f t="shared" si="31"/>
        <v>0</v>
      </c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2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2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2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2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2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2"/>
      <c r="HK96" s="11"/>
      <c r="HL96" s="11"/>
    </row>
    <row r="97" spans="1:220" s="2" customFormat="1" ht="15" customHeight="1" x14ac:dyDescent="0.25">
      <c r="A97" s="16" t="s">
        <v>98</v>
      </c>
      <c r="B97" s="37">
        <v>0</v>
      </c>
      <c r="C97" s="37">
        <v>0</v>
      </c>
      <c r="D97" s="4">
        <f t="shared" si="20"/>
        <v>0</v>
      </c>
      <c r="E97" s="13">
        <v>0</v>
      </c>
      <c r="F97" s="5" t="s">
        <v>373</v>
      </c>
      <c r="G97" s="5" t="s">
        <v>373</v>
      </c>
      <c r="H97" s="5" t="s">
        <v>373</v>
      </c>
      <c r="I97" s="13" t="s">
        <v>370</v>
      </c>
      <c r="J97" s="5" t="s">
        <v>373</v>
      </c>
      <c r="K97" s="5" t="s">
        <v>373</v>
      </c>
      <c r="L97" s="5" t="s">
        <v>373</v>
      </c>
      <c r="M97" s="13" t="s">
        <v>370</v>
      </c>
      <c r="N97" s="37">
        <v>29.1</v>
      </c>
      <c r="O97" s="37">
        <v>369.5</v>
      </c>
      <c r="P97" s="4">
        <f t="shared" si="25"/>
        <v>12.697594501718212</v>
      </c>
      <c r="Q97" s="13">
        <v>20</v>
      </c>
      <c r="R97" s="22">
        <v>1</v>
      </c>
      <c r="S97" s="13">
        <v>15</v>
      </c>
      <c r="T97" s="37">
        <v>96</v>
      </c>
      <c r="U97" s="37">
        <v>100.1</v>
      </c>
      <c r="V97" s="4">
        <f t="shared" si="26"/>
        <v>1.0427083333333333</v>
      </c>
      <c r="W97" s="13">
        <v>25</v>
      </c>
      <c r="X97" s="37">
        <v>4.9000000000000004</v>
      </c>
      <c r="Y97" s="37">
        <v>5.3</v>
      </c>
      <c r="Z97" s="4">
        <f t="shared" si="27"/>
        <v>1.0816326530612244</v>
      </c>
      <c r="AA97" s="13">
        <v>25</v>
      </c>
      <c r="AB97" s="37" t="s">
        <v>370</v>
      </c>
      <c r="AC97" s="37" t="s">
        <v>370</v>
      </c>
      <c r="AD97" s="4" t="s">
        <v>370</v>
      </c>
      <c r="AE97" s="13" t="s">
        <v>370</v>
      </c>
      <c r="AF97" s="5" t="s">
        <v>383</v>
      </c>
      <c r="AG97" s="5" t="s">
        <v>383</v>
      </c>
      <c r="AH97" s="5" t="s">
        <v>383</v>
      </c>
      <c r="AI97" s="13">
        <v>5</v>
      </c>
      <c r="AJ97" s="5">
        <v>22</v>
      </c>
      <c r="AK97" s="5">
        <v>0</v>
      </c>
      <c r="AL97" s="4">
        <f t="shared" si="43"/>
        <v>0</v>
      </c>
      <c r="AM97" s="13">
        <v>15</v>
      </c>
      <c r="AN97" s="37">
        <v>160</v>
      </c>
      <c r="AO97" s="37">
        <v>161</v>
      </c>
      <c r="AP97" s="4">
        <f t="shared" si="44"/>
        <v>1.0062500000000001</v>
      </c>
      <c r="AQ97" s="13">
        <v>20</v>
      </c>
      <c r="AR97" s="20">
        <f t="shared" si="30"/>
        <v>2.8515451224519017</v>
      </c>
      <c r="AS97" s="20">
        <f t="shared" si="45"/>
        <v>1.3</v>
      </c>
      <c r="AT97" s="35">
        <v>733</v>
      </c>
      <c r="AU97" s="21">
        <f t="shared" si="21"/>
        <v>199.90909090909093</v>
      </c>
      <c r="AV97" s="21">
        <f t="shared" si="22"/>
        <v>259.89999999999998</v>
      </c>
      <c r="AW97" s="83">
        <f t="shared" si="23"/>
        <v>59.990909090909042</v>
      </c>
      <c r="AX97" s="21">
        <v>160.6</v>
      </c>
      <c r="AY97" s="21">
        <v>169.5</v>
      </c>
      <c r="AZ97" s="81">
        <f t="shared" si="24"/>
        <v>-70.200000000000017</v>
      </c>
      <c r="BA97" s="104"/>
      <c r="BB97" s="84"/>
      <c r="BC97" s="110"/>
      <c r="BD97" s="37">
        <f t="shared" si="31"/>
        <v>0</v>
      </c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2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2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2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2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2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2"/>
      <c r="HK97" s="11"/>
      <c r="HL97" s="11"/>
    </row>
    <row r="98" spans="1:220" s="2" customFormat="1" ht="15" customHeight="1" x14ac:dyDescent="0.25">
      <c r="A98" s="16" t="s">
        <v>99</v>
      </c>
      <c r="B98" s="37">
        <v>2858</v>
      </c>
      <c r="C98" s="37">
        <v>3713</v>
      </c>
      <c r="D98" s="4">
        <f t="shared" si="20"/>
        <v>1.2991602519244227</v>
      </c>
      <c r="E98" s="13">
        <v>10</v>
      </c>
      <c r="F98" s="5" t="s">
        <v>373</v>
      </c>
      <c r="G98" s="5" t="s">
        <v>373</v>
      </c>
      <c r="H98" s="5" t="s">
        <v>373</v>
      </c>
      <c r="I98" s="13" t="s">
        <v>370</v>
      </c>
      <c r="J98" s="5" t="s">
        <v>373</v>
      </c>
      <c r="K98" s="5" t="s">
        <v>373</v>
      </c>
      <c r="L98" s="5" t="s">
        <v>373</v>
      </c>
      <c r="M98" s="13" t="s">
        <v>370</v>
      </c>
      <c r="N98" s="37">
        <v>84</v>
      </c>
      <c r="O98" s="37">
        <v>72.900000000000006</v>
      </c>
      <c r="P98" s="4">
        <f t="shared" si="25"/>
        <v>0.86785714285714288</v>
      </c>
      <c r="Q98" s="13">
        <v>20</v>
      </c>
      <c r="R98" s="22">
        <v>1</v>
      </c>
      <c r="S98" s="13">
        <v>15</v>
      </c>
      <c r="T98" s="37">
        <v>3</v>
      </c>
      <c r="U98" s="37">
        <v>8.1</v>
      </c>
      <c r="V98" s="4">
        <f t="shared" si="26"/>
        <v>2.6999999999999997</v>
      </c>
      <c r="W98" s="13">
        <v>20</v>
      </c>
      <c r="X98" s="37">
        <v>0.1</v>
      </c>
      <c r="Y98" s="37">
        <v>1.5</v>
      </c>
      <c r="Z98" s="4">
        <f t="shared" si="27"/>
        <v>15</v>
      </c>
      <c r="AA98" s="13">
        <v>30</v>
      </c>
      <c r="AB98" s="37" t="s">
        <v>370</v>
      </c>
      <c r="AC98" s="37" t="s">
        <v>370</v>
      </c>
      <c r="AD98" s="4" t="s">
        <v>370</v>
      </c>
      <c r="AE98" s="13" t="s">
        <v>370</v>
      </c>
      <c r="AF98" s="5" t="s">
        <v>383</v>
      </c>
      <c r="AG98" s="5" t="s">
        <v>383</v>
      </c>
      <c r="AH98" s="5" t="s">
        <v>383</v>
      </c>
      <c r="AI98" s="13">
        <v>5</v>
      </c>
      <c r="AJ98" s="5">
        <v>22</v>
      </c>
      <c r="AK98" s="5">
        <v>0</v>
      </c>
      <c r="AL98" s="4">
        <f t="shared" si="43"/>
        <v>0</v>
      </c>
      <c r="AM98" s="13">
        <v>15</v>
      </c>
      <c r="AN98" s="37">
        <v>17</v>
      </c>
      <c r="AO98" s="37">
        <v>17</v>
      </c>
      <c r="AP98" s="4">
        <f t="shared" si="44"/>
        <v>1</v>
      </c>
      <c r="AQ98" s="13">
        <v>20</v>
      </c>
      <c r="AR98" s="20">
        <f t="shared" si="30"/>
        <v>4.3796057336645164</v>
      </c>
      <c r="AS98" s="20">
        <f t="shared" si="45"/>
        <v>1.3</v>
      </c>
      <c r="AT98" s="35">
        <v>1336</v>
      </c>
      <c r="AU98" s="21">
        <f t="shared" si="21"/>
        <v>364.36363636363637</v>
      </c>
      <c r="AV98" s="21">
        <f t="shared" si="22"/>
        <v>473.7</v>
      </c>
      <c r="AW98" s="83">
        <f t="shared" si="23"/>
        <v>109.33636363636361</v>
      </c>
      <c r="AX98" s="21">
        <v>219.6</v>
      </c>
      <c r="AY98" s="21">
        <v>202.1</v>
      </c>
      <c r="AZ98" s="81">
        <f t="shared" si="24"/>
        <v>52</v>
      </c>
      <c r="BA98" s="104"/>
      <c r="BB98" s="84"/>
      <c r="BC98" s="110"/>
      <c r="BD98" s="37">
        <f t="shared" si="31"/>
        <v>52</v>
      </c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2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2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2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2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2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2"/>
      <c r="HK98" s="11"/>
      <c r="HL98" s="11"/>
    </row>
    <row r="99" spans="1:220" s="2" customFormat="1" ht="15" customHeight="1" x14ac:dyDescent="0.25">
      <c r="A99" s="16" t="s">
        <v>100</v>
      </c>
      <c r="B99" s="37">
        <v>324</v>
      </c>
      <c r="C99" s="37">
        <v>298</v>
      </c>
      <c r="D99" s="4">
        <f t="shared" si="20"/>
        <v>0.91975308641975306</v>
      </c>
      <c r="E99" s="13">
        <v>10</v>
      </c>
      <c r="F99" s="5" t="s">
        <v>373</v>
      </c>
      <c r="G99" s="5" t="s">
        <v>373</v>
      </c>
      <c r="H99" s="5" t="s">
        <v>373</v>
      </c>
      <c r="I99" s="13" t="s">
        <v>370</v>
      </c>
      <c r="J99" s="5" t="s">
        <v>373</v>
      </c>
      <c r="K99" s="5" t="s">
        <v>373</v>
      </c>
      <c r="L99" s="5" t="s">
        <v>373</v>
      </c>
      <c r="M99" s="13" t="s">
        <v>370</v>
      </c>
      <c r="N99" s="37">
        <v>1131.4000000000001</v>
      </c>
      <c r="O99" s="37">
        <v>745.4</v>
      </c>
      <c r="P99" s="4">
        <f t="shared" si="25"/>
        <v>0.65882976842849561</v>
      </c>
      <c r="Q99" s="13">
        <v>20</v>
      </c>
      <c r="R99" s="22">
        <v>1</v>
      </c>
      <c r="S99" s="13">
        <v>15</v>
      </c>
      <c r="T99" s="37">
        <v>147</v>
      </c>
      <c r="U99" s="37">
        <v>25</v>
      </c>
      <c r="V99" s="4">
        <f t="shared" si="26"/>
        <v>0.17006802721088435</v>
      </c>
      <c r="W99" s="13">
        <v>25</v>
      </c>
      <c r="X99" s="37">
        <v>4</v>
      </c>
      <c r="Y99" s="37">
        <v>5</v>
      </c>
      <c r="Z99" s="4">
        <f t="shared" si="27"/>
        <v>1.25</v>
      </c>
      <c r="AA99" s="13">
        <v>25</v>
      </c>
      <c r="AB99" s="37" t="s">
        <v>370</v>
      </c>
      <c r="AC99" s="37" t="s">
        <v>370</v>
      </c>
      <c r="AD99" s="4" t="s">
        <v>370</v>
      </c>
      <c r="AE99" s="13" t="s">
        <v>370</v>
      </c>
      <c r="AF99" s="5" t="s">
        <v>383</v>
      </c>
      <c r="AG99" s="5" t="s">
        <v>383</v>
      </c>
      <c r="AH99" s="5" t="s">
        <v>383</v>
      </c>
      <c r="AI99" s="13">
        <v>5</v>
      </c>
      <c r="AJ99" s="5">
        <v>22</v>
      </c>
      <c r="AK99" s="5">
        <v>0</v>
      </c>
      <c r="AL99" s="4">
        <f t="shared" si="43"/>
        <v>0</v>
      </c>
      <c r="AM99" s="13">
        <v>15</v>
      </c>
      <c r="AN99" s="37">
        <v>1669</v>
      </c>
      <c r="AO99" s="37">
        <v>1669</v>
      </c>
      <c r="AP99" s="4">
        <f t="shared" si="44"/>
        <v>1</v>
      </c>
      <c r="AQ99" s="13">
        <v>20</v>
      </c>
      <c r="AR99" s="20">
        <f t="shared" si="30"/>
        <v>0.71442943779261203</v>
      </c>
      <c r="AS99" s="20">
        <f t="shared" si="45"/>
        <v>0.71442943779261203</v>
      </c>
      <c r="AT99" s="35">
        <v>117.7</v>
      </c>
      <c r="AU99" s="21">
        <f t="shared" si="21"/>
        <v>32.1</v>
      </c>
      <c r="AV99" s="21">
        <f t="shared" si="22"/>
        <v>22.9</v>
      </c>
      <c r="AW99" s="83">
        <f t="shared" si="23"/>
        <v>-9.2000000000000028</v>
      </c>
      <c r="AX99" s="21">
        <v>51.5</v>
      </c>
      <c r="AY99" s="21">
        <v>66.2</v>
      </c>
      <c r="AZ99" s="81">
        <f t="shared" si="24"/>
        <v>-94.800000000000011</v>
      </c>
      <c r="BA99" s="104"/>
      <c r="BB99" s="84"/>
      <c r="BC99" s="110"/>
      <c r="BD99" s="37">
        <f t="shared" si="31"/>
        <v>0</v>
      </c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2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2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2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2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2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2"/>
      <c r="HK99" s="11"/>
      <c r="HL99" s="11"/>
    </row>
    <row r="100" spans="1:220" s="2" customFormat="1" ht="15" customHeight="1" x14ac:dyDescent="0.25">
      <c r="A100" s="16" t="s">
        <v>101</v>
      </c>
      <c r="B100" s="37">
        <v>526</v>
      </c>
      <c r="C100" s="37">
        <v>712</v>
      </c>
      <c r="D100" s="4">
        <f t="shared" si="20"/>
        <v>1.3536121673003803</v>
      </c>
      <c r="E100" s="13">
        <v>10</v>
      </c>
      <c r="F100" s="5" t="s">
        <v>373</v>
      </c>
      <c r="G100" s="5" t="s">
        <v>373</v>
      </c>
      <c r="H100" s="5" t="s">
        <v>373</v>
      </c>
      <c r="I100" s="13" t="s">
        <v>370</v>
      </c>
      <c r="J100" s="5" t="s">
        <v>373</v>
      </c>
      <c r="K100" s="5" t="s">
        <v>373</v>
      </c>
      <c r="L100" s="5" t="s">
        <v>373</v>
      </c>
      <c r="M100" s="13" t="s">
        <v>370</v>
      </c>
      <c r="N100" s="37">
        <v>303.3</v>
      </c>
      <c r="O100" s="37">
        <v>452.1</v>
      </c>
      <c r="P100" s="4">
        <f t="shared" si="25"/>
        <v>1.4906033630069238</v>
      </c>
      <c r="Q100" s="13">
        <v>20</v>
      </c>
      <c r="R100" s="22">
        <v>1</v>
      </c>
      <c r="S100" s="13">
        <v>15</v>
      </c>
      <c r="T100" s="37">
        <v>342</v>
      </c>
      <c r="U100" s="37">
        <v>446.2</v>
      </c>
      <c r="V100" s="4">
        <f t="shared" si="26"/>
        <v>1.3046783625730993</v>
      </c>
      <c r="W100" s="13">
        <v>25</v>
      </c>
      <c r="X100" s="37">
        <v>22</v>
      </c>
      <c r="Y100" s="37">
        <v>26.2</v>
      </c>
      <c r="Z100" s="4">
        <f t="shared" si="27"/>
        <v>1.1909090909090909</v>
      </c>
      <c r="AA100" s="13">
        <v>25</v>
      </c>
      <c r="AB100" s="37" t="s">
        <v>370</v>
      </c>
      <c r="AC100" s="37" t="s">
        <v>370</v>
      </c>
      <c r="AD100" s="4" t="s">
        <v>370</v>
      </c>
      <c r="AE100" s="13" t="s">
        <v>370</v>
      </c>
      <c r="AF100" s="5" t="s">
        <v>383</v>
      </c>
      <c r="AG100" s="5" t="s">
        <v>383</v>
      </c>
      <c r="AH100" s="5" t="s">
        <v>383</v>
      </c>
      <c r="AI100" s="13">
        <v>5</v>
      </c>
      <c r="AJ100" s="5">
        <v>22</v>
      </c>
      <c r="AK100" s="5">
        <v>3.3</v>
      </c>
      <c r="AL100" s="4">
        <f t="shared" si="43"/>
        <v>0.15</v>
      </c>
      <c r="AM100" s="13">
        <v>15</v>
      </c>
      <c r="AN100" s="37">
        <v>556</v>
      </c>
      <c r="AO100" s="37">
        <v>556</v>
      </c>
      <c r="AP100" s="4">
        <f t="shared" si="44"/>
        <v>1</v>
      </c>
      <c r="AQ100" s="13">
        <v>20</v>
      </c>
      <c r="AR100" s="20">
        <f t="shared" si="30"/>
        <v>1.0999067328476695</v>
      </c>
      <c r="AS100" s="20">
        <f t="shared" si="45"/>
        <v>1.0999067328476695</v>
      </c>
      <c r="AT100" s="35">
        <v>1087</v>
      </c>
      <c r="AU100" s="21">
        <f t="shared" si="21"/>
        <v>296.45454545454544</v>
      </c>
      <c r="AV100" s="21">
        <f t="shared" si="22"/>
        <v>326.10000000000002</v>
      </c>
      <c r="AW100" s="83">
        <f t="shared" si="23"/>
        <v>29.645454545454584</v>
      </c>
      <c r="AX100" s="21">
        <v>311</v>
      </c>
      <c r="AY100" s="21">
        <v>293.5</v>
      </c>
      <c r="AZ100" s="81">
        <f t="shared" si="24"/>
        <v>-278.39999999999998</v>
      </c>
      <c r="BA100" s="104"/>
      <c r="BB100" s="84"/>
      <c r="BC100" s="110"/>
      <c r="BD100" s="37">
        <f t="shared" si="31"/>
        <v>0</v>
      </c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2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2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2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2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2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2"/>
      <c r="HK100" s="11"/>
      <c r="HL100" s="11"/>
    </row>
    <row r="101" spans="1:220" s="2" customFormat="1" ht="15" customHeight="1" x14ac:dyDescent="0.25">
      <c r="A101" s="16" t="s">
        <v>102</v>
      </c>
      <c r="B101" s="37">
        <v>0</v>
      </c>
      <c r="C101" s="37">
        <v>0</v>
      </c>
      <c r="D101" s="4">
        <f t="shared" si="20"/>
        <v>0</v>
      </c>
      <c r="E101" s="13">
        <v>0</v>
      </c>
      <c r="F101" s="5" t="s">
        <v>373</v>
      </c>
      <c r="G101" s="5" t="s">
        <v>373</v>
      </c>
      <c r="H101" s="5" t="s">
        <v>373</v>
      </c>
      <c r="I101" s="13" t="s">
        <v>370</v>
      </c>
      <c r="J101" s="5" t="s">
        <v>373</v>
      </c>
      <c r="K101" s="5" t="s">
        <v>373</v>
      </c>
      <c r="L101" s="5" t="s">
        <v>373</v>
      </c>
      <c r="M101" s="13" t="s">
        <v>370</v>
      </c>
      <c r="N101" s="37">
        <v>41.5</v>
      </c>
      <c r="O101" s="37">
        <v>96.5</v>
      </c>
      <c r="P101" s="4">
        <f t="shared" si="25"/>
        <v>2.3253012048192772</v>
      </c>
      <c r="Q101" s="13">
        <v>20</v>
      </c>
      <c r="R101" s="22">
        <v>1</v>
      </c>
      <c r="S101" s="13">
        <v>15</v>
      </c>
      <c r="T101" s="37">
        <v>33</v>
      </c>
      <c r="U101" s="37">
        <v>40.5</v>
      </c>
      <c r="V101" s="4">
        <f t="shared" si="26"/>
        <v>1.2272727272727273</v>
      </c>
      <c r="W101" s="13">
        <v>15</v>
      </c>
      <c r="X101" s="37">
        <v>1.7</v>
      </c>
      <c r="Y101" s="37">
        <v>3.7</v>
      </c>
      <c r="Z101" s="4">
        <f t="shared" si="27"/>
        <v>2.1764705882352944</v>
      </c>
      <c r="AA101" s="13">
        <v>35</v>
      </c>
      <c r="AB101" s="37" t="s">
        <v>370</v>
      </c>
      <c r="AC101" s="37" t="s">
        <v>370</v>
      </c>
      <c r="AD101" s="4" t="s">
        <v>370</v>
      </c>
      <c r="AE101" s="13" t="s">
        <v>370</v>
      </c>
      <c r="AF101" s="5" t="s">
        <v>383</v>
      </c>
      <c r="AG101" s="5" t="s">
        <v>383</v>
      </c>
      <c r="AH101" s="5" t="s">
        <v>383</v>
      </c>
      <c r="AI101" s="13">
        <v>5</v>
      </c>
      <c r="AJ101" s="5">
        <v>22</v>
      </c>
      <c r="AK101" s="5">
        <v>5.8</v>
      </c>
      <c r="AL101" s="4">
        <f t="shared" si="43"/>
        <v>0.26363636363636361</v>
      </c>
      <c r="AM101" s="13">
        <v>15</v>
      </c>
      <c r="AN101" s="37">
        <v>133</v>
      </c>
      <c r="AO101" s="37">
        <v>134</v>
      </c>
      <c r="AP101" s="4">
        <f t="shared" si="44"/>
        <v>1.0075187969924813</v>
      </c>
      <c r="AQ101" s="13">
        <v>20</v>
      </c>
      <c r="AR101" s="20">
        <f t="shared" si="30"/>
        <v>1.5016375582342236</v>
      </c>
      <c r="AS101" s="20">
        <f t="shared" si="45"/>
        <v>1.2301637558234224</v>
      </c>
      <c r="AT101" s="35">
        <v>1202</v>
      </c>
      <c r="AU101" s="21">
        <f t="shared" si="21"/>
        <v>327.81818181818181</v>
      </c>
      <c r="AV101" s="21">
        <f t="shared" si="22"/>
        <v>403.3</v>
      </c>
      <c r="AW101" s="83">
        <f t="shared" si="23"/>
        <v>75.481818181818198</v>
      </c>
      <c r="AX101" s="21">
        <v>312.39999999999998</v>
      </c>
      <c r="AY101" s="21">
        <v>312.39999999999998</v>
      </c>
      <c r="AZ101" s="81">
        <f t="shared" si="24"/>
        <v>-221.49999999999994</v>
      </c>
      <c r="BA101" s="104"/>
      <c r="BB101" s="84"/>
      <c r="BC101" s="110"/>
      <c r="BD101" s="37">
        <f t="shared" si="31"/>
        <v>0</v>
      </c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2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2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2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2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2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2"/>
      <c r="HK101" s="11"/>
      <c r="HL101" s="11"/>
    </row>
    <row r="102" spans="1:220" s="2" customFormat="1" ht="15" customHeight="1" x14ac:dyDescent="0.25">
      <c r="A102" s="16" t="s">
        <v>103</v>
      </c>
      <c r="B102" s="37">
        <v>0</v>
      </c>
      <c r="C102" s="37">
        <v>0</v>
      </c>
      <c r="D102" s="4">
        <f t="shared" si="20"/>
        <v>0</v>
      </c>
      <c r="E102" s="13">
        <v>0</v>
      </c>
      <c r="F102" s="5" t="s">
        <v>373</v>
      </c>
      <c r="G102" s="5" t="s">
        <v>373</v>
      </c>
      <c r="H102" s="5" t="s">
        <v>373</v>
      </c>
      <c r="I102" s="13" t="s">
        <v>370</v>
      </c>
      <c r="J102" s="5" t="s">
        <v>373</v>
      </c>
      <c r="K102" s="5" t="s">
        <v>373</v>
      </c>
      <c r="L102" s="5" t="s">
        <v>373</v>
      </c>
      <c r="M102" s="13" t="s">
        <v>370</v>
      </c>
      <c r="N102" s="37">
        <v>213.3</v>
      </c>
      <c r="O102" s="37">
        <v>334.8</v>
      </c>
      <c r="P102" s="4">
        <f t="shared" si="25"/>
        <v>1.5696202531645569</v>
      </c>
      <c r="Q102" s="13">
        <v>20</v>
      </c>
      <c r="R102" s="22">
        <v>1</v>
      </c>
      <c r="S102" s="13">
        <v>15</v>
      </c>
      <c r="T102" s="37">
        <v>269</v>
      </c>
      <c r="U102" s="37">
        <v>283.8</v>
      </c>
      <c r="V102" s="4">
        <f t="shared" si="26"/>
        <v>1.0550185873605948</v>
      </c>
      <c r="W102" s="13">
        <v>30</v>
      </c>
      <c r="X102" s="37">
        <v>12.5</v>
      </c>
      <c r="Y102" s="37">
        <v>21</v>
      </c>
      <c r="Z102" s="4">
        <f t="shared" si="27"/>
        <v>1.68</v>
      </c>
      <c r="AA102" s="13">
        <v>20</v>
      </c>
      <c r="AB102" s="37" t="s">
        <v>370</v>
      </c>
      <c r="AC102" s="37" t="s">
        <v>370</v>
      </c>
      <c r="AD102" s="4" t="s">
        <v>370</v>
      </c>
      <c r="AE102" s="13" t="s">
        <v>370</v>
      </c>
      <c r="AF102" s="5" t="s">
        <v>383</v>
      </c>
      <c r="AG102" s="5" t="s">
        <v>383</v>
      </c>
      <c r="AH102" s="5" t="s">
        <v>383</v>
      </c>
      <c r="AI102" s="13">
        <v>5</v>
      </c>
      <c r="AJ102" s="5">
        <v>22</v>
      </c>
      <c r="AK102" s="5">
        <v>0.7</v>
      </c>
      <c r="AL102" s="4">
        <f t="shared" si="43"/>
        <v>3.1818181818181815E-2</v>
      </c>
      <c r="AM102" s="13">
        <v>15</v>
      </c>
      <c r="AN102" s="37">
        <v>429</v>
      </c>
      <c r="AO102" s="37">
        <v>429</v>
      </c>
      <c r="AP102" s="4">
        <f t="shared" si="44"/>
        <v>1</v>
      </c>
      <c r="AQ102" s="13">
        <v>20</v>
      </c>
      <c r="AR102" s="20">
        <f t="shared" si="30"/>
        <v>1.1010019617615143</v>
      </c>
      <c r="AS102" s="20">
        <f t="shared" si="45"/>
        <v>1.1010019617615143</v>
      </c>
      <c r="AT102" s="35">
        <v>450.6</v>
      </c>
      <c r="AU102" s="21">
        <f t="shared" si="21"/>
        <v>122.8909090909091</v>
      </c>
      <c r="AV102" s="21">
        <f t="shared" si="22"/>
        <v>135.30000000000001</v>
      </c>
      <c r="AW102" s="83">
        <f t="shared" si="23"/>
        <v>12.409090909090907</v>
      </c>
      <c r="AX102" s="21">
        <v>228.3</v>
      </c>
      <c r="AY102" s="21">
        <v>222.3</v>
      </c>
      <c r="AZ102" s="81">
        <f t="shared" si="24"/>
        <v>-315.3</v>
      </c>
      <c r="BA102" s="104"/>
      <c r="BB102" s="84"/>
      <c r="BC102" s="110"/>
      <c r="BD102" s="37">
        <f t="shared" si="31"/>
        <v>0</v>
      </c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2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2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2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2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2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2"/>
      <c r="HK102" s="11"/>
      <c r="HL102" s="11"/>
    </row>
    <row r="103" spans="1:220" s="2" customFormat="1" ht="15" customHeight="1" x14ac:dyDescent="0.25">
      <c r="A103" s="16" t="s">
        <v>104</v>
      </c>
      <c r="B103" s="37">
        <v>0</v>
      </c>
      <c r="C103" s="37">
        <v>0</v>
      </c>
      <c r="D103" s="4">
        <f t="shared" si="20"/>
        <v>0</v>
      </c>
      <c r="E103" s="13">
        <v>0</v>
      </c>
      <c r="F103" s="5" t="s">
        <v>373</v>
      </c>
      <c r="G103" s="5" t="s">
        <v>373</v>
      </c>
      <c r="H103" s="5" t="s">
        <v>373</v>
      </c>
      <c r="I103" s="13" t="s">
        <v>370</v>
      </c>
      <c r="J103" s="5" t="s">
        <v>373</v>
      </c>
      <c r="K103" s="5" t="s">
        <v>373</v>
      </c>
      <c r="L103" s="5" t="s">
        <v>373</v>
      </c>
      <c r="M103" s="13" t="s">
        <v>370</v>
      </c>
      <c r="N103" s="37">
        <v>59.2</v>
      </c>
      <c r="O103" s="37">
        <v>218</v>
      </c>
      <c r="P103" s="4">
        <f t="shared" si="25"/>
        <v>3.6824324324324325</v>
      </c>
      <c r="Q103" s="13">
        <v>20</v>
      </c>
      <c r="R103" s="22">
        <v>1</v>
      </c>
      <c r="S103" s="13">
        <v>15</v>
      </c>
      <c r="T103" s="37">
        <v>42</v>
      </c>
      <c r="U103" s="37">
        <v>49.4</v>
      </c>
      <c r="V103" s="4">
        <f t="shared" si="26"/>
        <v>1.1761904761904762</v>
      </c>
      <c r="W103" s="13">
        <v>20</v>
      </c>
      <c r="X103" s="37">
        <v>1.7</v>
      </c>
      <c r="Y103" s="37">
        <v>2.5</v>
      </c>
      <c r="Z103" s="4">
        <f t="shared" si="27"/>
        <v>1.4705882352941178</v>
      </c>
      <c r="AA103" s="13">
        <v>30</v>
      </c>
      <c r="AB103" s="37" t="s">
        <v>370</v>
      </c>
      <c r="AC103" s="37" t="s">
        <v>370</v>
      </c>
      <c r="AD103" s="4" t="s">
        <v>370</v>
      </c>
      <c r="AE103" s="13" t="s">
        <v>370</v>
      </c>
      <c r="AF103" s="5" t="s">
        <v>383</v>
      </c>
      <c r="AG103" s="5" t="s">
        <v>383</v>
      </c>
      <c r="AH103" s="5" t="s">
        <v>383</v>
      </c>
      <c r="AI103" s="13">
        <v>5</v>
      </c>
      <c r="AJ103" s="5">
        <v>22</v>
      </c>
      <c r="AK103" s="5">
        <v>2.2999999999999998</v>
      </c>
      <c r="AL103" s="4">
        <f t="shared" si="43"/>
        <v>0.10454545454545454</v>
      </c>
      <c r="AM103" s="13">
        <v>15</v>
      </c>
      <c r="AN103" s="37">
        <v>181</v>
      </c>
      <c r="AO103" s="37">
        <v>186</v>
      </c>
      <c r="AP103" s="4">
        <f t="shared" si="44"/>
        <v>1.0276243093922652</v>
      </c>
      <c r="AQ103" s="13">
        <v>20</v>
      </c>
      <c r="AR103" s="20">
        <f t="shared" si="30"/>
        <v>1.4867564436442402</v>
      </c>
      <c r="AS103" s="20">
        <f t="shared" si="45"/>
        <v>1.228675644364424</v>
      </c>
      <c r="AT103" s="35">
        <v>650</v>
      </c>
      <c r="AU103" s="21">
        <f t="shared" si="21"/>
        <v>177.27272727272728</v>
      </c>
      <c r="AV103" s="21">
        <f t="shared" si="22"/>
        <v>217.8</v>
      </c>
      <c r="AW103" s="83">
        <f t="shared" si="23"/>
        <v>40.527272727272731</v>
      </c>
      <c r="AX103" s="21">
        <v>236.3</v>
      </c>
      <c r="AY103" s="21">
        <v>246.8</v>
      </c>
      <c r="AZ103" s="81">
        <f t="shared" si="24"/>
        <v>-265.3</v>
      </c>
      <c r="BA103" s="104"/>
      <c r="BB103" s="84"/>
      <c r="BC103" s="110"/>
      <c r="BD103" s="37">
        <f t="shared" si="31"/>
        <v>0</v>
      </c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2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2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2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2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2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2"/>
      <c r="HK103" s="11"/>
      <c r="HL103" s="11"/>
    </row>
    <row r="104" spans="1:220" s="2" customFormat="1" ht="15" customHeight="1" x14ac:dyDescent="0.25">
      <c r="A104" s="16" t="s">
        <v>105</v>
      </c>
      <c r="B104" s="37">
        <v>0</v>
      </c>
      <c r="C104" s="37">
        <v>0</v>
      </c>
      <c r="D104" s="4">
        <f t="shared" si="20"/>
        <v>0</v>
      </c>
      <c r="E104" s="13">
        <v>0</v>
      </c>
      <c r="F104" s="5" t="s">
        <v>373</v>
      </c>
      <c r="G104" s="5" t="s">
        <v>373</v>
      </c>
      <c r="H104" s="5" t="s">
        <v>373</v>
      </c>
      <c r="I104" s="13" t="s">
        <v>370</v>
      </c>
      <c r="J104" s="5" t="s">
        <v>373</v>
      </c>
      <c r="K104" s="5" t="s">
        <v>373</v>
      </c>
      <c r="L104" s="5" t="s">
        <v>373</v>
      </c>
      <c r="M104" s="13" t="s">
        <v>370</v>
      </c>
      <c r="N104" s="37">
        <v>38.4</v>
      </c>
      <c r="O104" s="37">
        <v>108.1</v>
      </c>
      <c r="P104" s="4">
        <f t="shared" si="25"/>
        <v>2.8151041666666665</v>
      </c>
      <c r="Q104" s="13">
        <v>20</v>
      </c>
      <c r="R104" s="22">
        <v>1</v>
      </c>
      <c r="S104" s="13">
        <v>15</v>
      </c>
      <c r="T104" s="37">
        <v>24</v>
      </c>
      <c r="U104" s="37">
        <v>31.5</v>
      </c>
      <c r="V104" s="4">
        <f t="shared" si="26"/>
        <v>1.3125</v>
      </c>
      <c r="W104" s="13">
        <v>15</v>
      </c>
      <c r="X104" s="37">
        <v>1.3</v>
      </c>
      <c r="Y104" s="37">
        <v>3.3</v>
      </c>
      <c r="Z104" s="4">
        <f t="shared" si="27"/>
        <v>2.5384615384615383</v>
      </c>
      <c r="AA104" s="13">
        <v>35</v>
      </c>
      <c r="AB104" s="37" t="s">
        <v>370</v>
      </c>
      <c r="AC104" s="37" t="s">
        <v>370</v>
      </c>
      <c r="AD104" s="4" t="s">
        <v>370</v>
      </c>
      <c r="AE104" s="13" t="s">
        <v>370</v>
      </c>
      <c r="AF104" s="5" t="s">
        <v>383</v>
      </c>
      <c r="AG104" s="5" t="s">
        <v>383</v>
      </c>
      <c r="AH104" s="5" t="s">
        <v>383</v>
      </c>
      <c r="AI104" s="13">
        <v>5</v>
      </c>
      <c r="AJ104" s="5">
        <v>0</v>
      </c>
      <c r="AK104" s="5">
        <v>0</v>
      </c>
      <c r="AL104" s="4">
        <f t="shared" si="43"/>
        <v>1</v>
      </c>
      <c r="AM104" s="13">
        <v>15</v>
      </c>
      <c r="AN104" s="37">
        <v>106</v>
      </c>
      <c r="AO104" s="37">
        <v>106</v>
      </c>
      <c r="AP104" s="4">
        <f t="shared" si="44"/>
        <v>1</v>
      </c>
      <c r="AQ104" s="13">
        <v>20</v>
      </c>
      <c r="AR104" s="20">
        <f t="shared" si="30"/>
        <v>1.7902978098290598</v>
      </c>
      <c r="AS104" s="20">
        <f t="shared" si="45"/>
        <v>1.2590297809829059</v>
      </c>
      <c r="AT104" s="35">
        <v>502</v>
      </c>
      <c r="AU104" s="21">
        <f t="shared" si="21"/>
        <v>136.90909090909091</v>
      </c>
      <c r="AV104" s="21">
        <f t="shared" si="22"/>
        <v>172.4</v>
      </c>
      <c r="AW104" s="83">
        <f t="shared" si="23"/>
        <v>35.490909090909099</v>
      </c>
      <c r="AX104" s="21">
        <v>145.6</v>
      </c>
      <c r="AY104" s="21">
        <v>145.6</v>
      </c>
      <c r="AZ104" s="81">
        <f t="shared" si="24"/>
        <v>-118.79999999999998</v>
      </c>
      <c r="BA104" s="104"/>
      <c r="BB104" s="84"/>
      <c r="BC104" s="110"/>
      <c r="BD104" s="37">
        <f t="shared" si="31"/>
        <v>0</v>
      </c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2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2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2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2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2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2"/>
      <c r="HK104" s="11"/>
      <c r="HL104" s="11"/>
    </row>
    <row r="105" spans="1:220" s="2" customFormat="1" ht="15" customHeight="1" x14ac:dyDescent="0.25">
      <c r="A105" s="36" t="s">
        <v>106</v>
      </c>
      <c r="B105" s="37"/>
      <c r="C105" s="37"/>
      <c r="D105" s="4"/>
      <c r="E105" s="13"/>
      <c r="F105" s="5"/>
      <c r="G105" s="5"/>
      <c r="H105" s="5"/>
      <c r="I105" s="13"/>
      <c r="J105" s="5"/>
      <c r="K105" s="5"/>
      <c r="L105" s="5"/>
      <c r="M105" s="13"/>
      <c r="N105" s="37"/>
      <c r="O105" s="37"/>
      <c r="P105" s="4"/>
      <c r="Q105" s="13"/>
      <c r="R105" s="22"/>
      <c r="S105" s="13"/>
      <c r="T105" s="37"/>
      <c r="U105" s="37"/>
      <c r="V105" s="4"/>
      <c r="W105" s="13"/>
      <c r="X105" s="37"/>
      <c r="Y105" s="37"/>
      <c r="Z105" s="4"/>
      <c r="AA105" s="13"/>
      <c r="AB105" s="37"/>
      <c r="AC105" s="37"/>
      <c r="AD105" s="4"/>
      <c r="AE105" s="13"/>
      <c r="AF105" s="5"/>
      <c r="AG105" s="5"/>
      <c r="AH105" s="5"/>
      <c r="AI105" s="13"/>
      <c r="AJ105" s="5"/>
      <c r="AK105" s="5"/>
      <c r="AL105" s="4"/>
      <c r="AM105" s="13"/>
      <c r="AN105" s="37"/>
      <c r="AO105" s="37"/>
      <c r="AP105" s="4"/>
      <c r="AQ105" s="13"/>
      <c r="AR105" s="20"/>
      <c r="AS105" s="20"/>
      <c r="AT105" s="35"/>
      <c r="AU105" s="21"/>
      <c r="AV105" s="21"/>
      <c r="AW105" s="83"/>
      <c r="AX105" s="21"/>
      <c r="AY105" s="21"/>
      <c r="AZ105" s="81"/>
      <c r="BA105" s="104"/>
      <c r="BB105" s="84"/>
      <c r="BC105" s="110"/>
      <c r="BD105" s="37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2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2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2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2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2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2"/>
      <c r="HK105" s="11"/>
      <c r="HL105" s="11"/>
    </row>
    <row r="106" spans="1:220" s="2" customFormat="1" ht="15" customHeight="1" x14ac:dyDescent="0.25">
      <c r="A106" s="16" t="s">
        <v>107</v>
      </c>
      <c r="B106" s="37">
        <v>55252</v>
      </c>
      <c r="C106" s="37">
        <v>60450</v>
      </c>
      <c r="D106" s="4">
        <f t="shared" si="20"/>
        <v>1.0940780424238037</v>
      </c>
      <c r="E106" s="13">
        <v>10</v>
      </c>
      <c r="F106" s="5" t="s">
        <v>373</v>
      </c>
      <c r="G106" s="5" t="s">
        <v>373</v>
      </c>
      <c r="H106" s="5" t="s">
        <v>373</v>
      </c>
      <c r="I106" s="13" t="s">
        <v>370</v>
      </c>
      <c r="J106" s="5" t="s">
        <v>373</v>
      </c>
      <c r="K106" s="5" t="s">
        <v>373</v>
      </c>
      <c r="L106" s="5" t="s">
        <v>373</v>
      </c>
      <c r="M106" s="13" t="s">
        <v>370</v>
      </c>
      <c r="N106" s="37">
        <v>5341.9</v>
      </c>
      <c r="O106" s="37">
        <v>3589.8</v>
      </c>
      <c r="P106" s="4">
        <f t="shared" si="25"/>
        <v>0.67200808701023984</v>
      </c>
      <c r="Q106" s="13">
        <v>20</v>
      </c>
      <c r="R106" s="22">
        <v>1</v>
      </c>
      <c r="S106" s="13">
        <v>15</v>
      </c>
      <c r="T106" s="37">
        <v>8</v>
      </c>
      <c r="U106" s="37">
        <v>9.9</v>
      </c>
      <c r="V106" s="4">
        <f t="shared" si="26"/>
        <v>1.2375</v>
      </c>
      <c r="W106" s="13">
        <v>30</v>
      </c>
      <c r="X106" s="37">
        <v>1.5</v>
      </c>
      <c r="Y106" s="37">
        <v>26.5</v>
      </c>
      <c r="Z106" s="4">
        <f t="shared" si="27"/>
        <v>17.666666666666668</v>
      </c>
      <c r="AA106" s="13">
        <v>20</v>
      </c>
      <c r="AB106" s="37" t="s">
        <v>370</v>
      </c>
      <c r="AC106" s="37" t="s">
        <v>370</v>
      </c>
      <c r="AD106" s="4" t="s">
        <v>370</v>
      </c>
      <c r="AE106" s="13" t="s">
        <v>370</v>
      </c>
      <c r="AF106" s="5" t="s">
        <v>383</v>
      </c>
      <c r="AG106" s="5" t="s">
        <v>383</v>
      </c>
      <c r="AH106" s="5" t="s">
        <v>383</v>
      </c>
      <c r="AI106" s="13">
        <v>10</v>
      </c>
      <c r="AJ106" s="5">
        <v>28</v>
      </c>
      <c r="AK106" s="5">
        <v>0</v>
      </c>
      <c r="AL106" s="4">
        <f t="shared" ref="AL106:AL120" si="46">IF((AM106=0),0,IF(AJ106=0,1,IF(AK106&lt;0,0,AK106/AJ106)))</f>
        <v>0</v>
      </c>
      <c r="AM106" s="13">
        <v>15</v>
      </c>
      <c r="AN106" s="37">
        <v>95</v>
      </c>
      <c r="AO106" s="37">
        <v>63</v>
      </c>
      <c r="AP106" s="4">
        <f t="shared" ref="AP106:AP120" si="47">IF((AQ106=0),0,IF(AN106=0,1,IF(AO106&lt;0,0,AO106/AN106)))</f>
        <v>0.66315789473684206</v>
      </c>
      <c r="AQ106" s="13">
        <v>20</v>
      </c>
      <c r="AR106" s="20">
        <f t="shared" si="30"/>
        <v>3.4084802568654848</v>
      </c>
      <c r="AS106" s="20">
        <f t="shared" ref="AS106:AS120" si="48">IF(AR106&gt;1.2,IF((AR106-1.2)*0.1+1.2&gt;1.3,1.3,(AR106-1.2)*0.1+1.2),AR106)</f>
        <v>1.3</v>
      </c>
      <c r="AT106" s="35">
        <v>2047</v>
      </c>
      <c r="AU106" s="21">
        <f t="shared" si="21"/>
        <v>558.27272727272725</v>
      </c>
      <c r="AV106" s="21">
        <f t="shared" si="22"/>
        <v>725.8</v>
      </c>
      <c r="AW106" s="83">
        <f t="shared" si="23"/>
        <v>167.5272727272727</v>
      </c>
      <c r="AX106" s="21">
        <v>53.8</v>
      </c>
      <c r="AY106" s="21">
        <v>106.8</v>
      </c>
      <c r="AZ106" s="81">
        <f t="shared" si="24"/>
        <v>565.20000000000005</v>
      </c>
      <c r="BA106" s="104"/>
      <c r="BB106" s="84"/>
      <c r="BC106" s="110"/>
      <c r="BD106" s="37">
        <f t="shared" si="31"/>
        <v>565.20000000000005</v>
      </c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2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2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2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2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2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2"/>
      <c r="HK106" s="11"/>
      <c r="HL106" s="11"/>
    </row>
    <row r="107" spans="1:220" s="2" customFormat="1" ht="15" customHeight="1" x14ac:dyDescent="0.25">
      <c r="A107" s="16" t="s">
        <v>108</v>
      </c>
      <c r="B107" s="37">
        <v>0</v>
      </c>
      <c r="C107" s="37">
        <v>0</v>
      </c>
      <c r="D107" s="4">
        <f t="shared" si="20"/>
        <v>0</v>
      </c>
      <c r="E107" s="13">
        <v>0</v>
      </c>
      <c r="F107" s="5" t="s">
        <v>373</v>
      </c>
      <c r="G107" s="5" t="s">
        <v>373</v>
      </c>
      <c r="H107" s="5" t="s">
        <v>373</v>
      </c>
      <c r="I107" s="13" t="s">
        <v>370</v>
      </c>
      <c r="J107" s="5" t="s">
        <v>373</v>
      </c>
      <c r="K107" s="5" t="s">
        <v>373</v>
      </c>
      <c r="L107" s="5" t="s">
        <v>373</v>
      </c>
      <c r="M107" s="13" t="s">
        <v>370</v>
      </c>
      <c r="N107" s="37">
        <v>7194</v>
      </c>
      <c r="O107" s="37">
        <v>5080.2</v>
      </c>
      <c r="P107" s="4">
        <f t="shared" si="25"/>
        <v>0.7061718098415346</v>
      </c>
      <c r="Q107" s="13">
        <v>20</v>
      </c>
      <c r="R107" s="22">
        <v>1</v>
      </c>
      <c r="S107" s="13">
        <v>15</v>
      </c>
      <c r="T107" s="37">
        <v>7</v>
      </c>
      <c r="U107" s="37">
        <v>47.3</v>
      </c>
      <c r="V107" s="4">
        <f t="shared" si="26"/>
        <v>6.7571428571428571</v>
      </c>
      <c r="W107" s="13">
        <v>25</v>
      </c>
      <c r="X107" s="37">
        <v>2.5</v>
      </c>
      <c r="Y107" s="37">
        <v>177.7</v>
      </c>
      <c r="Z107" s="4">
        <f t="shared" si="27"/>
        <v>71.08</v>
      </c>
      <c r="AA107" s="13">
        <v>25</v>
      </c>
      <c r="AB107" s="37" t="s">
        <v>370</v>
      </c>
      <c r="AC107" s="37" t="s">
        <v>370</v>
      </c>
      <c r="AD107" s="4" t="s">
        <v>370</v>
      </c>
      <c r="AE107" s="13" t="s">
        <v>370</v>
      </c>
      <c r="AF107" s="5" t="s">
        <v>383</v>
      </c>
      <c r="AG107" s="5" t="s">
        <v>383</v>
      </c>
      <c r="AH107" s="5" t="s">
        <v>383</v>
      </c>
      <c r="AI107" s="13">
        <v>10</v>
      </c>
      <c r="AJ107" s="5">
        <v>28</v>
      </c>
      <c r="AK107" s="5">
        <v>15.1</v>
      </c>
      <c r="AL107" s="4">
        <f t="shared" si="46"/>
        <v>0.53928571428571426</v>
      </c>
      <c r="AM107" s="13">
        <v>15</v>
      </c>
      <c r="AN107" s="37">
        <v>92</v>
      </c>
      <c r="AO107" s="37">
        <v>512</v>
      </c>
      <c r="AP107" s="4">
        <f t="shared" si="47"/>
        <v>5.5652173913043477</v>
      </c>
      <c r="AQ107" s="13">
        <v>20</v>
      </c>
      <c r="AR107" s="20">
        <f t="shared" si="30"/>
        <v>17.453713676381458</v>
      </c>
      <c r="AS107" s="20">
        <f t="shared" si="48"/>
        <v>1.3</v>
      </c>
      <c r="AT107" s="35">
        <v>1415</v>
      </c>
      <c r="AU107" s="21">
        <f t="shared" si="21"/>
        <v>385.90909090909088</v>
      </c>
      <c r="AV107" s="21">
        <f t="shared" si="22"/>
        <v>501.7</v>
      </c>
      <c r="AW107" s="83">
        <f t="shared" si="23"/>
        <v>115.79090909090911</v>
      </c>
      <c r="AX107" s="21">
        <v>311.10000000000002</v>
      </c>
      <c r="AY107" s="21">
        <v>311.10000000000002</v>
      </c>
      <c r="AZ107" s="81">
        <f t="shared" si="24"/>
        <v>-120.50000000000006</v>
      </c>
      <c r="BA107" s="104"/>
      <c r="BB107" s="84"/>
      <c r="BC107" s="110"/>
      <c r="BD107" s="37">
        <f t="shared" si="31"/>
        <v>0</v>
      </c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2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2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2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2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2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2"/>
      <c r="HK107" s="11"/>
      <c r="HL107" s="11"/>
    </row>
    <row r="108" spans="1:220" s="2" customFormat="1" ht="15" customHeight="1" x14ac:dyDescent="0.25">
      <c r="A108" s="16" t="s">
        <v>109</v>
      </c>
      <c r="B108" s="37">
        <v>0</v>
      </c>
      <c r="C108" s="37">
        <v>90</v>
      </c>
      <c r="D108" s="4">
        <f t="shared" si="20"/>
        <v>0</v>
      </c>
      <c r="E108" s="13">
        <v>0</v>
      </c>
      <c r="F108" s="5" t="s">
        <v>373</v>
      </c>
      <c r="G108" s="5" t="s">
        <v>373</v>
      </c>
      <c r="H108" s="5" t="s">
        <v>373</v>
      </c>
      <c r="I108" s="13" t="s">
        <v>370</v>
      </c>
      <c r="J108" s="5" t="s">
        <v>373</v>
      </c>
      <c r="K108" s="5" t="s">
        <v>373</v>
      </c>
      <c r="L108" s="5" t="s">
        <v>373</v>
      </c>
      <c r="M108" s="13" t="s">
        <v>370</v>
      </c>
      <c r="N108" s="37">
        <v>4978</v>
      </c>
      <c r="O108" s="37">
        <v>3118.3</v>
      </c>
      <c r="P108" s="4">
        <f t="shared" si="25"/>
        <v>0.62641623141824032</v>
      </c>
      <c r="Q108" s="13">
        <v>20</v>
      </c>
      <c r="R108" s="22">
        <v>1</v>
      </c>
      <c r="S108" s="13">
        <v>15</v>
      </c>
      <c r="T108" s="37">
        <v>340</v>
      </c>
      <c r="U108" s="37">
        <v>188.6</v>
      </c>
      <c r="V108" s="4">
        <f t="shared" si="26"/>
        <v>0.55470588235294116</v>
      </c>
      <c r="W108" s="13">
        <v>25</v>
      </c>
      <c r="X108" s="37">
        <v>105</v>
      </c>
      <c r="Y108" s="37">
        <v>8.4</v>
      </c>
      <c r="Z108" s="4">
        <f t="shared" si="27"/>
        <v>0.08</v>
      </c>
      <c r="AA108" s="13">
        <v>25</v>
      </c>
      <c r="AB108" s="37" t="s">
        <v>370</v>
      </c>
      <c r="AC108" s="37" t="s">
        <v>370</v>
      </c>
      <c r="AD108" s="4" t="s">
        <v>370</v>
      </c>
      <c r="AE108" s="13" t="s">
        <v>370</v>
      </c>
      <c r="AF108" s="5" t="s">
        <v>383</v>
      </c>
      <c r="AG108" s="5" t="s">
        <v>383</v>
      </c>
      <c r="AH108" s="5" t="s">
        <v>383</v>
      </c>
      <c r="AI108" s="13">
        <v>10</v>
      </c>
      <c r="AJ108" s="5">
        <v>28</v>
      </c>
      <c r="AK108" s="5">
        <v>1.8</v>
      </c>
      <c r="AL108" s="4">
        <f t="shared" si="46"/>
        <v>6.4285714285714293E-2</v>
      </c>
      <c r="AM108" s="13">
        <v>15</v>
      </c>
      <c r="AN108" s="37">
        <v>835</v>
      </c>
      <c r="AO108" s="37">
        <v>829</v>
      </c>
      <c r="AP108" s="4">
        <f t="shared" si="47"/>
        <v>0.99281437125748506</v>
      </c>
      <c r="AQ108" s="13">
        <v>20</v>
      </c>
      <c r="AR108" s="20">
        <f t="shared" si="30"/>
        <v>0.53513787355519793</v>
      </c>
      <c r="AS108" s="20">
        <f t="shared" si="48"/>
        <v>0.53513787355519793</v>
      </c>
      <c r="AT108" s="35">
        <v>3108</v>
      </c>
      <c r="AU108" s="21">
        <f t="shared" si="21"/>
        <v>847.63636363636374</v>
      </c>
      <c r="AV108" s="21">
        <f t="shared" si="22"/>
        <v>453.6</v>
      </c>
      <c r="AW108" s="83">
        <f t="shared" si="23"/>
        <v>-394.03636363636372</v>
      </c>
      <c r="AX108" s="21">
        <v>167.9</v>
      </c>
      <c r="AY108" s="21">
        <v>122.1</v>
      </c>
      <c r="AZ108" s="81">
        <f t="shared" si="24"/>
        <v>163.60000000000005</v>
      </c>
      <c r="BA108" s="104"/>
      <c r="BB108" s="84"/>
      <c r="BC108" s="110"/>
      <c r="BD108" s="37">
        <f t="shared" si="31"/>
        <v>163.60000000000005</v>
      </c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2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2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2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2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2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2"/>
      <c r="HK108" s="11"/>
      <c r="HL108" s="11"/>
    </row>
    <row r="109" spans="1:220" s="2" customFormat="1" ht="15" customHeight="1" x14ac:dyDescent="0.25">
      <c r="A109" s="16" t="s">
        <v>110</v>
      </c>
      <c r="B109" s="37">
        <v>2280</v>
      </c>
      <c r="C109" s="37">
        <v>2225</v>
      </c>
      <c r="D109" s="4">
        <f t="shared" si="20"/>
        <v>0.97587719298245612</v>
      </c>
      <c r="E109" s="13">
        <v>10</v>
      </c>
      <c r="F109" s="5" t="s">
        <v>373</v>
      </c>
      <c r="G109" s="5" t="s">
        <v>373</v>
      </c>
      <c r="H109" s="5" t="s">
        <v>373</v>
      </c>
      <c r="I109" s="13" t="s">
        <v>370</v>
      </c>
      <c r="J109" s="5" t="s">
        <v>373</v>
      </c>
      <c r="K109" s="5" t="s">
        <v>373</v>
      </c>
      <c r="L109" s="5" t="s">
        <v>373</v>
      </c>
      <c r="M109" s="13" t="s">
        <v>370</v>
      </c>
      <c r="N109" s="37">
        <v>12668.9</v>
      </c>
      <c r="O109" s="37">
        <v>3623.2</v>
      </c>
      <c r="P109" s="4">
        <f t="shared" si="25"/>
        <v>0.28599168041424272</v>
      </c>
      <c r="Q109" s="13">
        <v>20</v>
      </c>
      <c r="R109" s="22">
        <v>1</v>
      </c>
      <c r="S109" s="13">
        <v>15</v>
      </c>
      <c r="T109" s="37">
        <v>4</v>
      </c>
      <c r="U109" s="37">
        <v>0</v>
      </c>
      <c r="V109" s="4">
        <f t="shared" si="26"/>
        <v>0</v>
      </c>
      <c r="W109" s="13">
        <v>20</v>
      </c>
      <c r="X109" s="37">
        <v>1.5</v>
      </c>
      <c r="Y109" s="37">
        <v>4.5999999999999996</v>
      </c>
      <c r="Z109" s="4">
        <f t="shared" si="27"/>
        <v>3.0666666666666664</v>
      </c>
      <c r="AA109" s="13">
        <v>30</v>
      </c>
      <c r="AB109" s="37" t="s">
        <v>370</v>
      </c>
      <c r="AC109" s="37" t="s">
        <v>370</v>
      </c>
      <c r="AD109" s="4" t="s">
        <v>370</v>
      </c>
      <c r="AE109" s="13" t="s">
        <v>370</v>
      </c>
      <c r="AF109" s="5" t="s">
        <v>383</v>
      </c>
      <c r="AG109" s="5" t="s">
        <v>383</v>
      </c>
      <c r="AH109" s="5" t="s">
        <v>383</v>
      </c>
      <c r="AI109" s="13">
        <v>10</v>
      </c>
      <c r="AJ109" s="5">
        <v>28</v>
      </c>
      <c r="AK109" s="5">
        <v>28.1</v>
      </c>
      <c r="AL109" s="4">
        <f t="shared" si="46"/>
        <v>1.0035714285714286</v>
      </c>
      <c r="AM109" s="13">
        <v>15</v>
      </c>
      <c r="AN109" s="37">
        <v>40</v>
      </c>
      <c r="AO109" s="37">
        <v>35</v>
      </c>
      <c r="AP109" s="4">
        <f t="shared" si="47"/>
        <v>0.875</v>
      </c>
      <c r="AQ109" s="13">
        <v>20</v>
      </c>
      <c r="AR109" s="20">
        <f t="shared" si="30"/>
        <v>1.1925552074360066</v>
      </c>
      <c r="AS109" s="20">
        <f t="shared" si="48"/>
        <v>1.1925552074360066</v>
      </c>
      <c r="AT109" s="35">
        <v>985</v>
      </c>
      <c r="AU109" s="21">
        <f t="shared" si="21"/>
        <v>268.63636363636363</v>
      </c>
      <c r="AV109" s="21">
        <f t="shared" si="22"/>
        <v>320.39999999999998</v>
      </c>
      <c r="AW109" s="83">
        <f t="shared" si="23"/>
        <v>51.763636363636351</v>
      </c>
      <c r="AX109" s="21">
        <v>237.9</v>
      </c>
      <c r="AY109" s="21">
        <v>237.3</v>
      </c>
      <c r="AZ109" s="81">
        <f t="shared" si="24"/>
        <v>-154.80000000000004</v>
      </c>
      <c r="BA109" s="104"/>
      <c r="BB109" s="84"/>
      <c r="BC109" s="110"/>
      <c r="BD109" s="37">
        <f t="shared" si="31"/>
        <v>0</v>
      </c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2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2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2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2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2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2"/>
      <c r="HK109" s="11"/>
      <c r="HL109" s="11"/>
    </row>
    <row r="110" spans="1:220" s="2" customFormat="1" ht="15" customHeight="1" x14ac:dyDescent="0.25">
      <c r="A110" s="16" t="s">
        <v>111</v>
      </c>
      <c r="B110" s="37">
        <v>0</v>
      </c>
      <c r="C110" s="37">
        <v>0</v>
      </c>
      <c r="D110" s="4">
        <f t="shared" si="20"/>
        <v>0</v>
      </c>
      <c r="E110" s="13">
        <v>0</v>
      </c>
      <c r="F110" s="5" t="s">
        <v>373</v>
      </c>
      <c r="G110" s="5" t="s">
        <v>373</v>
      </c>
      <c r="H110" s="5" t="s">
        <v>373</v>
      </c>
      <c r="I110" s="13" t="s">
        <v>370</v>
      </c>
      <c r="J110" s="5" t="s">
        <v>373</v>
      </c>
      <c r="K110" s="5" t="s">
        <v>373</v>
      </c>
      <c r="L110" s="5" t="s">
        <v>373</v>
      </c>
      <c r="M110" s="13" t="s">
        <v>370</v>
      </c>
      <c r="N110" s="37">
        <v>8012.1</v>
      </c>
      <c r="O110" s="37">
        <v>6863.8</v>
      </c>
      <c r="P110" s="4">
        <f t="shared" si="25"/>
        <v>0.85667927260019217</v>
      </c>
      <c r="Q110" s="13">
        <v>20</v>
      </c>
      <c r="R110" s="22">
        <v>1</v>
      </c>
      <c r="S110" s="13">
        <v>15</v>
      </c>
      <c r="T110" s="37">
        <v>6</v>
      </c>
      <c r="U110" s="37">
        <v>485.5</v>
      </c>
      <c r="V110" s="4">
        <f t="shared" si="26"/>
        <v>80.916666666666671</v>
      </c>
      <c r="W110" s="13">
        <v>25</v>
      </c>
      <c r="X110" s="37">
        <v>1.5</v>
      </c>
      <c r="Y110" s="37">
        <v>0</v>
      </c>
      <c r="Z110" s="4">
        <f t="shared" si="27"/>
        <v>0</v>
      </c>
      <c r="AA110" s="13">
        <v>25</v>
      </c>
      <c r="AB110" s="37" t="s">
        <v>370</v>
      </c>
      <c r="AC110" s="37" t="s">
        <v>370</v>
      </c>
      <c r="AD110" s="4" t="s">
        <v>370</v>
      </c>
      <c r="AE110" s="13" t="s">
        <v>370</v>
      </c>
      <c r="AF110" s="5" t="s">
        <v>383</v>
      </c>
      <c r="AG110" s="5" t="s">
        <v>383</v>
      </c>
      <c r="AH110" s="5" t="s">
        <v>383</v>
      </c>
      <c r="AI110" s="13">
        <v>10</v>
      </c>
      <c r="AJ110" s="5">
        <v>28</v>
      </c>
      <c r="AK110" s="5">
        <v>20.2</v>
      </c>
      <c r="AL110" s="4">
        <f t="shared" si="46"/>
        <v>0.72142857142857142</v>
      </c>
      <c r="AM110" s="13">
        <v>15</v>
      </c>
      <c r="AN110" s="37">
        <v>70</v>
      </c>
      <c r="AO110" s="37">
        <v>629</v>
      </c>
      <c r="AP110" s="4">
        <f t="shared" si="47"/>
        <v>8.9857142857142858</v>
      </c>
      <c r="AQ110" s="13">
        <v>20</v>
      </c>
      <c r="AR110" s="20">
        <f t="shared" si="30"/>
        <v>18.713216386703206</v>
      </c>
      <c r="AS110" s="20">
        <f t="shared" si="48"/>
        <v>1.3</v>
      </c>
      <c r="AT110" s="35">
        <v>1116</v>
      </c>
      <c r="AU110" s="21">
        <f t="shared" si="21"/>
        <v>304.36363636363637</v>
      </c>
      <c r="AV110" s="21">
        <f t="shared" si="22"/>
        <v>395.7</v>
      </c>
      <c r="AW110" s="83">
        <f t="shared" si="23"/>
        <v>91.336363636363615</v>
      </c>
      <c r="AX110" s="21">
        <v>82.9</v>
      </c>
      <c r="AY110" s="21">
        <v>120.7</v>
      </c>
      <c r="AZ110" s="81">
        <f t="shared" si="24"/>
        <v>192.09999999999997</v>
      </c>
      <c r="BA110" s="104"/>
      <c r="BB110" s="84"/>
      <c r="BC110" s="110"/>
      <c r="BD110" s="37">
        <f t="shared" si="31"/>
        <v>192.09999999999997</v>
      </c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2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2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2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2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2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2"/>
      <c r="HK110" s="11"/>
      <c r="HL110" s="11"/>
    </row>
    <row r="111" spans="1:220" s="2" customFormat="1" ht="15" customHeight="1" x14ac:dyDescent="0.25">
      <c r="A111" s="16" t="s">
        <v>112</v>
      </c>
      <c r="B111" s="37">
        <v>98470</v>
      </c>
      <c r="C111" s="37">
        <v>113190</v>
      </c>
      <c r="D111" s="4">
        <f t="shared" ref="D111:D174" si="49">IF((E111=0),0,IF(B111=0,1,IF(C111&lt;0,0,C111/B111)))</f>
        <v>1.1494871534477507</v>
      </c>
      <c r="E111" s="13">
        <v>10</v>
      </c>
      <c r="F111" s="5" t="s">
        <v>373</v>
      </c>
      <c r="G111" s="5" t="s">
        <v>373</v>
      </c>
      <c r="H111" s="5" t="s">
        <v>373</v>
      </c>
      <c r="I111" s="13" t="s">
        <v>370</v>
      </c>
      <c r="J111" s="5" t="s">
        <v>373</v>
      </c>
      <c r="K111" s="5" t="s">
        <v>373</v>
      </c>
      <c r="L111" s="5" t="s">
        <v>373</v>
      </c>
      <c r="M111" s="13" t="s">
        <v>370</v>
      </c>
      <c r="N111" s="37">
        <v>2912.2</v>
      </c>
      <c r="O111" s="37">
        <v>1878</v>
      </c>
      <c r="P111" s="4">
        <f t="shared" si="25"/>
        <v>0.64487329166952823</v>
      </c>
      <c r="Q111" s="13">
        <v>20</v>
      </c>
      <c r="R111" s="22">
        <v>1</v>
      </c>
      <c r="S111" s="13">
        <v>15</v>
      </c>
      <c r="T111" s="37">
        <v>3</v>
      </c>
      <c r="U111" s="37">
        <v>3.1</v>
      </c>
      <c r="V111" s="4">
        <f t="shared" si="26"/>
        <v>1.0333333333333334</v>
      </c>
      <c r="W111" s="13">
        <v>30</v>
      </c>
      <c r="X111" s="37">
        <v>0.55000000000000004</v>
      </c>
      <c r="Y111" s="37">
        <v>0.8</v>
      </c>
      <c r="Z111" s="4">
        <f t="shared" si="27"/>
        <v>1.4545454545454546</v>
      </c>
      <c r="AA111" s="13">
        <v>20</v>
      </c>
      <c r="AB111" s="37" t="s">
        <v>370</v>
      </c>
      <c r="AC111" s="37" t="s">
        <v>370</v>
      </c>
      <c r="AD111" s="4" t="s">
        <v>370</v>
      </c>
      <c r="AE111" s="13" t="s">
        <v>370</v>
      </c>
      <c r="AF111" s="5" t="s">
        <v>383</v>
      </c>
      <c r="AG111" s="5" t="s">
        <v>383</v>
      </c>
      <c r="AH111" s="5" t="s">
        <v>383</v>
      </c>
      <c r="AI111" s="13">
        <v>10</v>
      </c>
      <c r="AJ111" s="5">
        <v>28</v>
      </c>
      <c r="AK111" s="5">
        <v>15.8</v>
      </c>
      <c r="AL111" s="4">
        <f t="shared" si="46"/>
        <v>0.56428571428571428</v>
      </c>
      <c r="AM111" s="13">
        <v>15</v>
      </c>
      <c r="AN111" s="37">
        <v>21</v>
      </c>
      <c r="AO111" s="37">
        <v>18</v>
      </c>
      <c r="AP111" s="4">
        <f t="shared" si="47"/>
        <v>0.8571428571428571</v>
      </c>
      <c r="AQ111" s="13">
        <v>20</v>
      </c>
      <c r="AR111" s="20">
        <f t="shared" si="30"/>
        <v>0.9622337639686156</v>
      </c>
      <c r="AS111" s="20">
        <f t="shared" si="48"/>
        <v>0.9622337639686156</v>
      </c>
      <c r="AT111" s="35">
        <v>4210</v>
      </c>
      <c r="AU111" s="21">
        <f t="shared" ref="AU111:AU174" si="50">AT111/11*3</f>
        <v>1148.1818181818182</v>
      </c>
      <c r="AV111" s="21">
        <f t="shared" ref="AV111:AV174" si="51">ROUND(AS111*AU111,1)</f>
        <v>1104.8</v>
      </c>
      <c r="AW111" s="83">
        <f t="shared" ref="AW111:AW174" si="52">AV111-AU111</f>
        <v>-43.381818181818289</v>
      </c>
      <c r="AX111" s="21">
        <v>340.9</v>
      </c>
      <c r="AY111" s="21">
        <v>437.8</v>
      </c>
      <c r="AZ111" s="81">
        <f t="shared" ref="AZ111:AZ174" si="53">AV111-AX111-AY111</f>
        <v>326.09999999999997</v>
      </c>
      <c r="BA111" s="104"/>
      <c r="BB111" s="84"/>
      <c r="BC111" s="110"/>
      <c r="BD111" s="37">
        <f t="shared" si="31"/>
        <v>326.09999999999997</v>
      </c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2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2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2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2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2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2"/>
      <c r="HK111" s="11"/>
      <c r="HL111" s="11"/>
    </row>
    <row r="112" spans="1:220" s="2" customFormat="1" ht="15" customHeight="1" x14ac:dyDescent="0.25">
      <c r="A112" s="16" t="s">
        <v>113</v>
      </c>
      <c r="B112" s="37">
        <v>0</v>
      </c>
      <c r="C112" s="37">
        <v>0</v>
      </c>
      <c r="D112" s="4">
        <f t="shared" si="49"/>
        <v>0</v>
      </c>
      <c r="E112" s="13">
        <v>0</v>
      </c>
      <c r="F112" s="5" t="s">
        <v>373</v>
      </c>
      <c r="G112" s="5" t="s">
        <v>373</v>
      </c>
      <c r="H112" s="5" t="s">
        <v>373</v>
      </c>
      <c r="I112" s="13" t="s">
        <v>370</v>
      </c>
      <c r="J112" s="5" t="s">
        <v>373</v>
      </c>
      <c r="K112" s="5" t="s">
        <v>373</v>
      </c>
      <c r="L112" s="5" t="s">
        <v>373</v>
      </c>
      <c r="M112" s="13" t="s">
        <v>370</v>
      </c>
      <c r="N112" s="37">
        <v>315.3</v>
      </c>
      <c r="O112" s="37">
        <v>392</v>
      </c>
      <c r="P112" s="4">
        <f t="shared" ref="P112:P175" si="54">IF((Q112=0),0,IF(N112=0,1,IF(O112&lt;0,0,O112/N112)))</f>
        <v>1.2432603869330796</v>
      </c>
      <c r="Q112" s="13">
        <v>20</v>
      </c>
      <c r="R112" s="22">
        <v>1</v>
      </c>
      <c r="S112" s="13">
        <v>15</v>
      </c>
      <c r="T112" s="37">
        <v>195</v>
      </c>
      <c r="U112" s="37">
        <v>16.8</v>
      </c>
      <c r="V112" s="4">
        <f t="shared" ref="V112:V175" si="55">IF((W112=0),0,IF(T112=0,1,IF(U112&lt;0,0,U112/T112)))</f>
        <v>8.6153846153846164E-2</v>
      </c>
      <c r="W112" s="13">
        <v>20</v>
      </c>
      <c r="X112" s="37">
        <v>96</v>
      </c>
      <c r="Y112" s="37">
        <v>19.600000000000001</v>
      </c>
      <c r="Z112" s="4">
        <f t="shared" ref="Z112:Z175" si="56">IF((AA112=0),0,IF(X112=0,1,IF(Y112&lt;0,0,Y112/X112)))</f>
        <v>0.20416666666666669</v>
      </c>
      <c r="AA112" s="13">
        <v>30</v>
      </c>
      <c r="AB112" s="37" t="s">
        <v>370</v>
      </c>
      <c r="AC112" s="37" t="s">
        <v>370</v>
      </c>
      <c r="AD112" s="4" t="s">
        <v>370</v>
      </c>
      <c r="AE112" s="13" t="s">
        <v>370</v>
      </c>
      <c r="AF112" s="5" t="s">
        <v>383</v>
      </c>
      <c r="AG112" s="5" t="s">
        <v>383</v>
      </c>
      <c r="AH112" s="5" t="s">
        <v>383</v>
      </c>
      <c r="AI112" s="13">
        <v>10</v>
      </c>
      <c r="AJ112" s="5">
        <v>28</v>
      </c>
      <c r="AK112" s="5">
        <v>18.399999999999999</v>
      </c>
      <c r="AL112" s="4">
        <f t="shared" si="46"/>
        <v>0.65714285714285714</v>
      </c>
      <c r="AM112" s="13">
        <v>15</v>
      </c>
      <c r="AN112" s="37">
        <v>1013</v>
      </c>
      <c r="AO112" s="37">
        <v>1102</v>
      </c>
      <c r="AP112" s="4">
        <f t="shared" si="47"/>
        <v>1.0878578479763079</v>
      </c>
      <c r="AQ112" s="13">
        <v>20</v>
      </c>
      <c r="AR112" s="20">
        <f t="shared" ref="AR112:AR175" si="57">((D112*E112)+(P112*Q112)+R112*S112+(V112*W112)+(Z112*AA112)+AP112*AQ112+(AL112*AM112))/(E112+Q112+S112+W112+AA112+AQ112+AM112)</f>
        <v>0.66106320398672958</v>
      </c>
      <c r="AS112" s="20">
        <f t="shared" si="48"/>
        <v>0.66106320398672958</v>
      </c>
      <c r="AT112" s="35">
        <v>4159</v>
      </c>
      <c r="AU112" s="21">
        <f t="shared" si="50"/>
        <v>1134.2727272727273</v>
      </c>
      <c r="AV112" s="21">
        <f t="shared" si="51"/>
        <v>749.8</v>
      </c>
      <c r="AW112" s="83">
        <f t="shared" si="52"/>
        <v>-384.4727272727273</v>
      </c>
      <c r="AX112" s="21">
        <v>298.3</v>
      </c>
      <c r="AY112" s="21">
        <v>280.3</v>
      </c>
      <c r="AZ112" s="81">
        <f t="shared" si="53"/>
        <v>171.19999999999993</v>
      </c>
      <c r="BA112" s="104"/>
      <c r="BB112" s="84"/>
      <c r="BC112" s="110"/>
      <c r="BD112" s="37">
        <f t="shared" ref="BD112:BD175" si="58">IF(OR((AZ112&lt;0),BA112="+"),0,IF((AX112+AY112+AZ112)&gt;AT112,(AT112-AX112-AY112),AZ112))</f>
        <v>171.19999999999993</v>
      </c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2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2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2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2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2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2"/>
      <c r="HK112" s="11"/>
      <c r="HL112" s="11"/>
    </row>
    <row r="113" spans="1:220" s="2" customFormat="1" ht="15" customHeight="1" x14ac:dyDescent="0.25">
      <c r="A113" s="16" t="s">
        <v>114</v>
      </c>
      <c r="B113" s="37">
        <v>0</v>
      </c>
      <c r="C113" s="37">
        <v>0</v>
      </c>
      <c r="D113" s="4">
        <f t="shared" si="49"/>
        <v>0</v>
      </c>
      <c r="E113" s="13">
        <v>0</v>
      </c>
      <c r="F113" s="5" t="s">
        <v>373</v>
      </c>
      <c r="G113" s="5" t="s">
        <v>373</v>
      </c>
      <c r="H113" s="5" t="s">
        <v>373</v>
      </c>
      <c r="I113" s="13" t="s">
        <v>370</v>
      </c>
      <c r="J113" s="5" t="s">
        <v>373</v>
      </c>
      <c r="K113" s="5" t="s">
        <v>373</v>
      </c>
      <c r="L113" s="5" t="s">
        <v>373</v>
      </c>
      <c r="M113" s="13" t="s">
        <v>370</v>
      </c>
      <c r="N113" s="37">
        <v>1179.5</v>
      </c>
      <c r="O113" s="37">
        <v>1194.9000000000001</v>
      </c>
      <c r="P113" s="4">
        <f t="shared" si="54"/>
        <v>1.0130563798219585</v>
      </c>
      <c r="Q113" s="13">
        <v>20</v>
      </c>
      <c r="R113" s="22">
        <v>1</v>
      </c>
      <c r="S113" s="13">
        <v>15</v>
      </c>
      <c r="T113" s="37">
        <v>151</v>
      </c>
      <c r="U113" s="37">
        <v>130.6</v>
      </c>
      <c r="V113" s="4">
        <f t="shared" si="55"/>
        <v>0.86490066225165563</v>
      </c>
      <c r="W113" s="13">
        <v>25</v>
      </c>
      <c r="X113" s="37">
        <v>64</v>
      </c>
      <c r="Y113" s="37">
        <v>284.8</v>
      </c>
      <c r="Z113" s="4">
        <f t="shared" si="56"/>
        <v>4.45</v>
      </c>
      <c r="AA113" s="13">
        <v>25</v>
      </c>
      <c r="AB113" s="37" t="s">
        <v>370</v>
      </c>
      <c r="AC113" s="37" t="s">
        <v>370</v>
      </c>
      <c r="AD113" s="4" t="s">
        <v>370</v>
      </c>
      <c r="AE113" s="13" t="s">
        <v>370</v>
      </c>
      <c r="AF113" s="5" t="s">
        <v>383</v>
      </c>
      <c r="AG113" s="5" t="s">
        <v>383</v>
      </c>
      <c r="AH113" s="5" t="s">
        <v>383</v>
      </c>
      <c r="AI113" s="13">
        <v>10</v>
      </c>
      <c r="AJ113" s="5">
        <v>28</v>
      </c>
      <c r="AK113" s="5">
        <v>0</v>
      </c>
      <c r="AL113" s="4">
        <f t="shared" si="46"/>
        <v>0</v>
      </c>
      <c r="AM113" s="13">
        <v>15</v>
      </c>
      <c r="AN113" s="37">
        <v>522</v>
      </c>
      <c r="AO113" s="37">
        <v>401</v>
      </c>
      <c r="AP113" s="4">
        <f t="shared" si="47"/>
        <v>0.76819923371647514</v>
      </c>
      <c r="AQ113" s="13">
        <v>20</v>
      </c>
      <c r="AR113" s="20">
        <f t="shared" si="57"/>
        <v>1.529146906892167</v>
      </c>
      <c r="AS113" s="20">
        <f t="shared" si="48"/>
        <v>1.2329146906892166</v>
      </c>
      <c r="AT113" s="35">
        <v>2647</v>
      </c>
      <c r="AU113" s="21">
        <f t="shared" si="50"/>
        <v>721.90909090909088</v>
      </c>
      <c r="AV113" s="21">
        <f t="shared" si="51"/>
        <v>890.1</v>
      </c>
      <c r="AW113" s="83">
        <f t="shared" si="52"/>
        <v>168.19090909090914</v>
      </c>
      <c r="AX113" s="21">
        <v>174.2</v>
      </c>
      <c r="AY113" s="21">
        <v>252.7</v>
      </c>
      <c r="AZ113" s="81">
        <f t="shared" si="53"/>
        <v>463.2000000000001</v>
      </c>
      <c r="BA113" s="104"/>
      <c r="BB113" s="84"/>
      <c r="BC113" s="110"/>
      <c r="BD113" s="37">
        <f t="shared" si="58"/>
        <v>463.2000000000001</v>
      </c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2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2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2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2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2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2"/>
      <c r="HK113" s="11"/>
      <c r="HL113" s="11"/>
    </row>
    <row r="114" spans="1:220" s="2" customFormat="1" ht="15" customHeight="1" x14ac:dyDescent="0.25">
      <c r="A114" s="16" t="s">
        <v>115</v>
      </c>
      <c r="B114" s="37">
        <v>3050</v>
      </c>
      <c r="C114" s="37">
        <v>3691</v>
      </c>
      <c r="D114" s="4">
        <f t="shared" si="49"/>
        <v>1.2101639344262296</v>
      </c>
      <c r="E114" s="13">
        <v>10</v>
      </c>
      <c r="F114" s="5" t="s">
        <v>373</v>
      </c>
      <c r="G114" s="5" t="s">
        <v>373</v>
      </c>
      <c r="H114" s="5" t="s">
        <v>373</v>
      </c>
      <c r="I114" s="13" t="s">
        <v>370</v>
      </c>
      <c r="J114" s="5" t="s">
        <v>373</v>
      </c>
      <c r="K114" s="5" t="s">
        <v>373</v>
      </c>
      <c r="L114" s="5" t="s">
        <v>373</v>
      </c>
      <c r="M114" s="13" t="s">
        <v>370</v>
      </c>
      <c r="N114" s="37">
        <v>1066.8</v>
      </c>
      <c r="O114" s="37">
        <v>1306.4000000000001</v>
      </c>
      <c r="P114" s="4">
        <f t="shared" si="54"/>
        <v>1.2245969253843272</v>
      </c>
      <c r="Q114" s="13">
        <v>20</v>
      </c>
      <c r="R114" s="22">
        <v>1</v>
      </c>
      <c r="S114" s="13">
        <v>15</v>
      </c>
      <c r="T114" s="37">
        <v>12</v>
      </c>
      <c r="U114" s="37">
        <v>0.7</v>
      </c>
      <c r="V114" s="4">
        <f t="shared" si="55"/>
        <v>5.8333333333333327E-2</v>
      </c>
      <c r="W114" s="13">
        <v>20</v>
      </c>
      <c r="X114" s="37">
        <v>6.5</v>
      </c>
      <c r="Y114" s="37">
        <v>35.299999999999997</v>
      </c>
      <c r="Z114" s="4">
        <f t="shared" si="56"/>
        <v>5.4307692307692301</v>
      </c>
      <c r="AA114" s="13">
        <v>30</v>
      </c>
      <c r="AB114" s="37" t="s">
        <v>370</v>
      </c>
      <c r="AC114" s="37" t="s">
        <v>370</v>
      </c>
      <c r="AD114" s="4" t="s">
        <v>370</v>
      </c>
      <c r="AE114" s="13" t="s">
        <v>370</v>
      </c>
      <c r="AF114" s="5" t="s">
        <v>383</v>
      </c>
      <c r="AG114" s="5" t="s">
        <v>383</v>
      </c>
      <c r="AH114" s="5" t="s">
        <v>383</v>
      </c>
      <c r="AI114" s="13">
        <v>10</v>
      </c>
      <c r="AJ114" s="5">
        <v>28</v>
      </c>
      <c r="AK114" s="5">
        <v>46.7</v>
      </c>
      <c r="AL114" s="4">
        <f t="shared" si="46"/>
        <v>1.6678571428571429</v>
      </c>
      <c r="AM114" s="13">
        <v>15</v>
      </c>
      <c r="AN114" s="37">
        <v>221</v>
      </c>
      <c r="AO114" s="37">
        <v>221</v>
      </c>
      <c r="AP114" s="4">
        <f t="shared" si="47"/>
        <v>1</v>
      </c>
      <c r="AQ114" s="13">
        <v>20</v>
      </c>
      <c r="AR114" s="20">
        <f t="shared" si="57"/>
        <v>2.0053936814196121</v>
      </c>
      <c r="AS114" s="20">
        <f t="shared" si="48"/>
        <v>1.2805393681419612</v>
      </c>
      <c r="AT114" s="35">
        <v>6054</v>
      </c>
      <c r="AU114" s="21">
        <f t="shared" si="50"/>
        <v>1651.090909090909</v>
      </c>
      <c r="AV114" s="21">
        <f t="shared" si="51"/>
        <v>2114.3000000000002</v>
      </c>
      <c r="AW114" s="83">
        <f t="shared" si="52"/>
        <v>463.20909090909117</v>
      </c>
      <c r="AX114" s="21">
        <v>726</v>
      </c>
      <c r="AY114" s="21">
        <v>214.4</v>
      </c>
      <c r="AZ114" s="81">
        <f t="shared" si="53"/>
        <v>1173.9000000000001</v>
      </c>
      <c r="BA114" s="104"/>
      <c r="BB114" s="84"/>
      <c r="BC114" s="110"/>
      <c r="BD114" s="37">
        <f t="shared" si="58"/>
        <v>1173.9000000000001</v>
      </c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2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2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2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2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2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2"/>
      <c r="HK114" s="11"/>
      <c r="HL114" s="11"/>
    </row>
    <row r="115" spans="1:220" s="2" customFormat="1" ht="15" customHeight="1" x14ac:dyDescent="0.25">
      <c r="A115" s="16" t="s">
        <v>116</v>
      </c>
      <c r="B115" s="37">
        <v>0</v>
      </c>
      <c r="C115" s="37">
        <v>0</v>
      </c>
      <c r="D115" s="4">
        <f t="shared" si="49"/>
        <v>0</v>
      </c>
      <c r="E115" s="13">
        <v>0</v>
      </c>
      <c r="F115" s="5" t="s">
        <v>373</v>
      </c>
      <c r="G115" s="5" t="s">
        <v>373</v>
      </c>
      <c r="H115" s="5" t="s">
        <v>373</v>
      </c>
      <c r="I115" s="13" t="s">
        <v>370</v>
      </c>
      <c r="J115" s="5" t="s">
        <v>373</v>
      </c>
      <c r="K115" s="5" t="s">
        <v>373</v>
      </c>
      <c r="L115" s="5" t="s">
        <v>373</v>
      </c>
      <c r="M115" s="13" t="s">
        <v>370</v>
      </c>
      <c r="N115" s="37">
        <v>2163.1</v>
      </c>
      <c r="O115" s="37">
        <v>2481.4</v>
      </c>
      <c r="P115" s="4">
        <f t="shared" si="54"/>
        <v>1.1471499237205862</v>
      </c>
      <c r="Q115" s="13">
        <v>20</v>
      </c>
      <c r="R115" s="22">
        <v>1</v>
      </c>
      <c r="S115" s="13">
        <v>15</v>
      </c>
      <c r="T115" s="37" t="s">
        <v>402</v>
      </c>
      <c r="U115" s="37" t="s">
        <v>403</v>
      </c>
      <c r="V115" s="4">
        <f t="shared" si="55"/>
        <v>0</v>
      </c>
      <c r="W115" s="13">
        <v>0</v>
      </c>
      <c r="X115" s="37" t="s">
        <v>402</v>
      </c>
      <c r="Y115" s="37" t="s">
        <v>403</v>
      </c>
      <c r="Z115" s="4">
        <f t="shared" si="56"/>
        <v>0</v>
      </c>
      <c r="AA115" s="13">
        <v>0</v>
      </c>
      <c r="AB115" s="37" t="s">
        <v>370</v>
      </c>
      <c r="AC115" s="37" t="s">
        <v>370</v>
      </c>
      <c r="AD115" s="4" t="s">
        <v>370</v>
      </c>
      <c r="AE115" s="13" t="s">
        <v>370</v>
      </c>
      <c r="AF115" s="5" t="s">
        <v>383</v>
      </c>
      <c r="AG115" s="5" t="s">
        <v>383</v>
      </c>
      <c r="AH115" s="5" t="s">
        <v>383</v>
      </c>
      <c r="AI115" s="13">
        <v>10</v>
      </c>
      <c r="AJ115" s="5">
        <v>28</v>
      </c>
      <c r="AK115" s="5">
        <v>0</v>
      </c>
      <c r="AL115" s="4">
        <f t="shared" si="46"/>
        <v>0</v>
      </c>
      <c r="AM115" s="13">
        <v>15</v>
      </c>
      <c r="AN115" s="37">
        <v>0</v>
      </c>
      <c r="AO115" s="37">
        <v>0</v>
      </c>
      <c r="AP115" s="4">
        <f t="shared" si="47"/>
        <v>0</v>
      </c>
      <c r="AQ115" s="13">
        <v>0</v>
      </c>
      <c r="AR115" s="20">
        <f t="shared" si="57"/>
        <v>0.75885996948823442</v>
      </c>
      <c r="AS115" s="20">
        <f t="shared" si="48"/>
        <v>0.75885996948823442</v>
      </c>
      <c r="AT115" s="35">
        <v>3133</v>
      </c>
      <c r="AU115" s="21">
        <f t="shared" si="50"/>
        <v>854.4545454545455</v>
      </c>
      <c r="AV115" s="21">
        <f t="shared" si="51"/>
        <v>648.4</v>
      </c>
      <c r="AW115" s="83">
        <f t="shared" si="52"/>
        <v>-206.05454545454552</v>
      </c>
      <c r="AX115" s="21">
        <v>220</v>
      </c>
      <c r="AY115" s="21">
        <v>342.1</v>
      </c>
      <c r="AZ115" s="81">
        <f t="shared" si="53"/>
        <v>86.299999999999955</v>
      </c>
      <c r="BA115" s="104"/>
      <c r="BB115" s="84"/>
      <c r="BC115" s="110"/>
      <c r="BD115" s="37">
        <f t="shared" si="58"/>
        <v>86.299999999999955</v>
      </c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2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2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2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2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2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2"/>
      <c r="HK115" s="11"/>
      <c r="HL115" s="11"/>
    </row>
    <row r="116" spans="1:220" s="2" customFormat="1" ht="15" customHeight="1" x14ac:dyDescent="0.25">
      <c r="A116" s="16" t="s">
        <v>117</v>
      </c>
      <c r="B116" s="37">
        <v>1932479.6</v>
      </c>
      <c r="C116" s="37">
        <v>1860205.1</v>
      </c>
      <c r="D116" s="4">
        <f t="shared" si="49"/>
        <v>0.96260012266106199</v>
      </c>
      <c r="E116" s="13">
        <v>10</v>
      </c>
      <c r="F116" s="5" t="s">
        <v>373</v>
      </c>
      <c r="G116" s="5" t="s">
        <v>373</v>
      </c>
      <c r="H116" s="5" t="s">
        <v>373</v>
      </c>
      <c r="I116" s="13" t="s">
        <v>370</v>
      </c>
      <c r="J116" s="5" t="s">
        <v>373</v>
      </c>
      <c r="K116" s="5" t="s">
        <v>373</v>
      </c>
      <c r="L116" s="5" t="s">
        <v>373</v>
      </c>
      <c r="M116" s="13" t="s">
        <v>370</v>
      </c>
      <c r="N116" s="37">
        <v>36729.1</v>
      </c>
      <c r="O116" s="37">
        <v>11205.3</v>
      </c>
      <c r="P116" s="4">
        <f t="shared" si="54"/>
        <v>0.3050796235137806</v>
      </c>
      <c r="Q116" s="13">
        <v>20</v>
      </c>
      <c r="R116" s="22">
        <v>1</v>
      </c>
      <c r="S116" s="13">
        <v>15</v>
      </c>
      <c r="T116" s="37">
        <v>16</v>
      </c>
      <c r="U116" s="37">
        <v>32.200000000000003</v>
      </c>
      <c r="V116" s="4">
        <f t="shared" si="55"/>
        <v>2.0125000000000002</v>
      </c>
      <c r="W116" s="13">
        <v>30</v>
      </c>
      <c r="X116" s="37">
        <v>1.5</v>
      </c>
      <c r="Y116" s="37">
        <v>33.700000000000003</v>
      </c>
      <c r="Z116" s="4">
        <f t="shared" si="56"/>
        <v>22.466666666666669</v>
      </c>
      <c r="AA116" s="13">
        <v>20</v>
      </c>
      <c r="AB116" s="37" t="s">
        <v>370</v>
      </c>
      <c r="AC116" s="37" t="s">
        <v>370</v>
      </c>
      <c r="AD116" s="4" t="s">
        <v>370</v>
      </c>
      <c r="AE116" s="13" t="s">
        <v>370</v>
      </c>
      <c r="AF116" s="5" t="s">
        <v>383</v>
      </c>
      <c r="AG116" s="5" t="s">
        <v>383</v>
      </c>
      <c r="AH116" s="5" t="s">
        <v>383</v>
      </c>
      <c r="AI116" s="13">
        <v>10</v>
      </c>
      <c r="AJ116" s="5">
        <v>28</v>
      </c>
      <c r="AK116" s="5">
        <v>21.8</v>
      </c>
      <c r="AL116" s="4">
        <f t="shared" si="46"/>
        <v>0.77857142857142858</v>
      </c>
      <c r="AM116" s="13">
        <v>15</v>
      </c>
      <c r="AN116" s="37">
        <v>125</v>
      </c>
      <c r="AO116" s="37">
        <v>71</v>
      </c>
      <c r="AP116" s="4">
        <f t="shared" si="47"/>
        <v>0.56799999999999995</v>
      </c>
      <c r="AQ116" s="13">
        <v>20</v>
      </c>
      <c r="AR116" s="20">
        <f t="shared" si="57"/>
        <v>4.3344192189137773</v>
      </c>
      <c r="AS116" s="20">
        <f t="shared" si="48"/>
        <v>1.3</v>
      </c>
      <c r="AT116" s="35">
        <v>1441</v>
      </c>
      <c r="AU116" s="21">
        <f t="shared" si="50"/>
        <v>393</v>
      </c>
      <c r="AV116" s="21">
        <f t="shared" si="51"/>
        <v>510.9</v>
      </c>
      <c r="AW116" s="83">
        <f t="shared" si="52"/>
        <v>117.89999999999998</v>
      </c>
      <c r="AX116" s="21">
        <v>429.8</v>
      </c>
      <c r="AY116" s="21">
        <v>432.8</v>
      </c>
      <c r="AZ116" s="81">
        <f t="shared" si="53"/>
        <v>-351.70000000000005</v>
      </c>
      <c r="BA116" s="104"/>
      <c r="BB116" s="84"/>
      <c r="BC116" s="110"/>
      <c r="BD116" s="37">
        <f t="shared" si="58"/>
        <v>0</v>
      </c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2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2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2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2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2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2"/>
      <c r="HK116" s="11"/>
      <c r="HL116" s="11"/>
    </row>
    <row r="117" spans="1:220" s="2" customFormat="1" ht="15" customHeight="1" x14ac:dyDescent="0.25">
      <c r="A117" s="16" t="s">
        <v>118</v>
      </c>
      <c r="B117" s="37">
        <v>24220</v>
      </c>
      <c r="C117" s="37">
        <v>17721</v>
      </c>
      <c r="D117" s="4">
        <f t="shared" si="49"/>
        <v>0.73166804293971921</v>
      </c>
      <c r="E117" s="13">
        <v>10</v>
      </c>
      <c r="F117" s="5" t="s">
        <v>373</v>
      </c>
      <c r="G117" s="5" t="s">
        <v>373</v>
      </c>
      <c r="H117" s="5" t="s">
        <v>373</v>
      </c>
      <c r="I117" s="13" t="s">
        <v>370</v>
      </c>
      <c r="J117" s="5" t="s">
        <v>373</v>
      </c>
      <c r="K117" s="5" t="s">
        <v>373</v>
      </c>
      <c r="L117" s="5" t="s">
        <v>373</v>
      </c>
      <c r="M117" s="13" t="s">
        <v>370</v>
      </c>
      <c r="N117" s="37">
        <v>778.6</v>
      </c>
      <c r="O117" s="37">
        <v>711.6</v>
      </c>
      <c r="P117" s="4">
        <f t="shared" si="54"/>
        <v>0.9139481119958901</v>
      </c>
      <c r="Q117" s="13">
        <v>20</v>
      </c>
      <c r="R117" s="22">
        <v>1</v>
      </c>
      <c r="S117" s="13">
        <v>15</v>
      </c>
      <c r="T117" s="37">
        <v>4</v>
      </c>
      <c r="U117" s="37">
        <v>3.3</v>
      </c>
      <c r="V117" s="4">
        <f t="shared" si="55"/>
        <v>0.82499999999999996</v>
      </c>
      <c r="W117" s="13">
        <v>25</v>
      </c>
      <c r="X117" s="37">
        <v>1.5</v>
      </c>
      <c r="Y117" s="37">
        <v>0.7</v>
      </c>
      <c r="Z117" s="4">
        <f t="shared" si="56"/>
        <v>0.46666666666666662</v>
      </c>
      <c r="AA117" s="13">
        <v>25</v>
      </c>
      <c r="AB117" s="37" t="s">
        <v>370</v>
      </c>
      <c r="AC117" s="37" t="s">
        <v>370</v>
      </c>
      <c r="AD117" s="4" t="s">
        <v>370</v>
      </c>
      <c r="AE117" s="13" t="s">
        <v>370</v>
      </c>
      <c r="AF117" s="5" t="s">
        <v>383</v>
      </c>
      <c r="AG117" s="5" t="s">
        <v>383</v>
      </c>
      <c r="AH117" s="5" t="s">
        <v>383</v>
      </c>
      <c r="AI117" s="13">
        <v>10</v>
      </c>
      <c r="AJ117" s="5">
        <v>28</v>
      </c>
      <c r="AK117" s="5">
        <v>58.6</v>
      </c>
      <c r="AL117" s="4">
        <f t="shared" si="46"/>
        <v>2.092857142857143</v>
      </c>
      <c r="AM117" s="13">
        <v>15</v>
      </c>
      <c r="AN117" s="37">
        <v>71</v>
      </c>
      <c r="AO117" s="37">
        <v>80</v>
      </c>
      <c r="AP117" s="4">
        <f t="shared" si="47"/>
        <v>1.1267605633802817</v>
      </c>
      <c r="AQ117" s="13">
        <v>20</v>
      </c>
      <c r="AR117" s="20">
        <f t="shared" si="57"/>
        <v>0.97550290574188037</v>
      </c>
      <c r="AS117" s="20">
        <f t="shared" si="48"/>
        <v>0.97550290574188037</v>
      </c>
      <c r="AT117" s="35">
        <v>2997</v>
      </c>
      <c r="AU117" s="21">
        <f t="shared" si="50"/>
        <v>817.36363636363626</v>
      </c>
      <c r="AV117" s="21">
        <f t="shared" si="51"/>
        <v>797.3</v>
      </c>
      <c r="AW117" s="83">
        <f t="shared" si="52"/>
        <v>-20.063636363636306</v>
      </c>
      <c r="AX117" s="21">
        <v>156.69999999999999</v>
      </c>
      <c r="AY117" s="21">
        <v>211.1</v>
      </c>
      <c r="AZ117" s="81">
        <f t="shared" si="53"/>
        <v>429.49999999999989</v>
      </c>
      <c r="BA117" s="104"/>
      <c r="BB117" s="84"/>
      <c r="BC117" s="110"/>
      <c r="BD117" s="37">
        <f t="shared" si="58"/>
        <v>429.49999999999989</v>
      </c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2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2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2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2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2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2"/>
      <c r="HK117" s="11"/>
      <c r="HL117" s="11"/>
    </row>
    <row r="118" spans="1:220" s="2" customFormat="1" ht="15" customHeight="1" x14ac:dyDescent="0.25">
      <c r="A118" s="16" t="s">
        <v>119</v>
      </c>
      <c r="B118" s="37">
        <v>13529.8</v>
      </c>
      <c r="C118" s="37">
        <v>18281.5</v>
      </c>
      <c r="D118" s="4">
        <f t="shared" si="49"/>
        <v>1.3512025307099884</v>
      </c>
      <c r="E118" s="13">
        <v>10</v>
      </c>
      <c r="F118" s="5" t="s">
        <v>373</v>
      </c>
      <c r="G118" s="5" t="s">
        <v>373</v>
      </c>
      <c r="H118" s="5" t="s">
        <v>373</v>
      </c>
      <c r="I118" s="13" t="s">
        <v>370</v>
      </c>
      <c r="J118" s="5" t="s">
        <v>373</v>
      </c>
      <c r="K118" s="5" t="s">
        <v>373</v>
      </c>
      <c r="L118" s="5" t="s">
        <v>373</v>
      </c>
      <c r="M118" s="13" t="s">
        <v>370</v>
      </c>
      <c r="N118" s="37">
        <v>877.6</v>
      </c>
      <c r="O118" s="37">
        <v>907.4</v>
      </c>
      <c r="P118" s="4">
        <f t="shared" si="54"/>
        <v>1.0339562443026435</v>
      </c>
      <c r="Q118" s="13">
        <v>20</v>
      </c>
      <c r="R118" s="22">
        <v>1</v>
      </c>
      <c r="S118" s="13">
        <v>15</v>
      </c>
      <c r="T118" s="37">
        <v>6</v>
      </c>
      <c r="U118" s="37">
        <v>0.5</v>
      </c>
      <c r="V118" s="4">
        <f t="shared" si="55"/>
        <v>8.3333333333333329E-2</v>
      </c>
      <c r="W118" s="13">
        <v>30</v>
      </c>
      <c r="X118" s="37">
        <v>1.5</v>
      </c>
      <c r="Y118" s="37">
        <v>0.5</v>
      </c>
      <c r="Z118" s="4">
        <f t="shared" si="56"/>
        <v>0.33333333333333331</v>
      </c>
      <c r="AA118" s="13">
        <v>20</v>
      </c>
      <c r="AB118" s="37" t="s">
        <v>370</v>
      </c>
      <c r="AC118" s="37" t="s">
        <v>370</v>
      </c>
      <c r="AD118" s="4" t="s">
        <v>370</v>
      </c>
      <c r="AE118" s="13" t="s">
        <v>370</v>
      </c>
      <c r="AF118" s="5" t="s">
        <v>383</v>
      </c>
      <c r="AG118" s="5" t="s">
        <v>383</v>
      </c>
      <c r="AH118" s="5" t="s">
        <v>383</v>
      </c>
      <c r="AI118" s="13">
        <v>10</v>
      </c>
      <c r="AJ118" s="5">
        <v>28</v>
      </c>
      <c r="AK118" s="5">
        <v>1.2</v>
      </c>
      <c r="AL118" s="4">
        <f t="shared" si="46"/>
        <v>4.2857142857142858E-2</v>
      </c>
      <c r="AM118" s="13">
        <v>15</v>
      </c>
      <c r="AN118" s="37">
        <v>160</v>
      </c>
      <c r="AO118" s="37">
        <v>258</v>
      </c>
      <c r="AP118" s="4">
        <f t="shared" si="47"/>
        <v>1.6125</v>
      </c>
      <c r="AQ118" s="13">
        <v>20</v>
      </c>
      <c r="AR118" s="20">
        <f t="shared" si="57"/>
        <v>0.70192826155905053</v>
      </c>
      <c r="AS118" s="20">
        <f t="shared" si="48"/>
        <v>0.70192826155905053</v>
      </c>
      <c r="AT118" s="35">
        <v>3529</v>
      </c>
      <c r="AU118" s="21">
        <f t="shared" si="50"/>
        <v>962.4545454545455</v>
      </c>
      <c r="AV118" s="21">
        <f t="shared" si="51"/>
        <v>675.6</v>
      </c>
      <c r="AW118" s="83">
        <f t="shared" si="52"/>
        <v>-286.85454545454547</v>
      </c>
      <c r="AX118" s="21">
        <v>396.3</v>
      </c>
      <c r="AY118" s="21">
        <v>413.2</v>
      </c>
      <c r="AZ118" s="81">
        <f t="shared" si="53"/>
        <v>-133.89999999999998</v>
      </c>
      <c r="BA118" s="104" t="s">
        <v>416</v>
      </c>
      <c r="BB118" s="84"/>
      <c r="BC118" s="110"/>
      <c r="BD118" s="37">
        <f t="shared" si="58"/>
        <v>0</v>
      </c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2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2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2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2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2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2"/>
      <c r="HK118" s="11"/>
      <c r="HL118" s="11"/>
    </row>
    <row r="119" spans="1:220" s="2" customFormat="1" ht="15" customHeight="1" x14ac:dyDescent="0.25">
      <c r="A119" s="16" t="s">
        <v>120</v>
      </c>
      <c r="B119" s="37">
        <v>0</v>
      </c>
      <c r="C119" s="37">
        <v>0</v>
      </c>
      <c r="D119" s="4">
        <f t="shared" si="49"/>
        <v>0</v>
      </c>
      <c r="E119" s="13">
        <v>0</v>
      </c>
      <c r="F119" s="5" t="s">
        <v>373</v>
      </c>
      <c r="G119" s="5" t="s">
        <v>373</v>
      </c>
      <c r="H119" s="5" t="s">
        <v>373</v>
      </c>
      <c r="I119" s="13" t="s">
        <v>370</v>
      </c>
      <c r="J119" s="5" t="s">
        <v>373</v>
      </c>
      <c r="K119" s="5" t="s">
        <v>373</v>
      </c>
      <c r="L119" s="5" t="s">
        <v>373</v>
      </c>
      <c r="M119" s="13" t="s">
        <v>370</v>
      </c>
      <c r="N119" s="37">
        <v>2360.6</v>
      </c>
      <c r="O119" s="37">
        <v>637.1</v>
      </c>
      <c r="P119" s="4">
        <f t="shared" si="54"/>
        <v>0.26988901126832165</v>
      </c>
      <c r="Q119" s="13">
        <v>20</v>
      </c>
      <c r="R119" s="22">
        <v>1</v>
      </c>
      <c r="S119" s="13">
        <v>15</v>
      </c>
      <c r="T119" s="37">
        <v>9</v>
      </c>
      <c r="U119" s="37">
        <v>3.4</v>
      </c>
      <c r="V119" s="4">
        <f t="shared" si="55"/>
        <v>0.37777777777777777</v>
      </c>
      <c r="W119" s="13">
        <v>30</v>
      </c>
      <c r="X119" s="37">
        <v>1.5</v>
      </c>
      <c r="Y119" s="37">
        <v>4.4000000000000004</v>
      </c>
      <c r="Z119" s="4">
        <f t="shared" si="56"/>
        <v>2.9333333333333336</v>
      </c>
      <c r="AA119" s="13">
        <v>20</v>
      </c>
      <c r="AB119" s="37" t="s">
        <v>370</v>
      </c>
      <c r="AC119" s="37" t="s">
        <v>370</v>
      </c>
      <c r="AD119" s="4" t="s">
        <v>370</v>
      </c>
      <c r="AE119" s="13" t="s">
        <v>370</v>
      </c>
      <c r="AF119" s="5" t="s">
        <v>383</v>
      </c>
      <c r="AG119" s="5" t="s">
        <v>383</v>
      </c>
      <c r="AH119" s="5" t="s">
        <v>383</v>
      </c>
      <c r="AI119" s="13">
        <v>10</v>
      </c>
      <c r="AJ119" s="5">
        <v>28</v>
      </c>
      <c r="AK119" s="5">
        <v>5.2</v>
      </c>
      <c r="AL119" s="4">
        <f t="shared" si="46"/>
        <v>0.18571428571428572</v>
      </c>
      <c r="AM119" s="13">
        <v>15</v>
      </c>
      <c r="AN119" s="37">
        <v>154</v>
      </c>
      <c r="AO119" s="37">
        <v>148</v>
      </c>
      <c r="AP119" s="4">
        <f t="shared" si="47"/>
        <v>0.96103896103896103</v>
      </c>
      <c r="AQ119" s="13">
        <v>20</v>
      </c>
      <c r="AR119" s="20">
        <f t="shared" si="57"/>
        <v>0.93670228109883291</v>
      </c>
      <c r="AS119" s="20">
        <f t="shared" si="48"/>
        <v>0.93670228109883291</v>
      </c>
      <c r="AT119" s="35">
        <v>2348</v>
      </c>
      <c r="AU119" s="21">
        <f t="shared" si="50"/>
        <v>640.36363636363637</v>
      </c>
      <c r="AV119" s="21">
        <f t="shared" si="51"/>
        <v>599.79999999999995</v>
      </c>
      <c r="AW119" s="83">
        <f t="shared" si="52"/>
        <v>-40.563636363636419</v>
      </c>
      <c r="AX119" s="21">
        <v>135.4</v>
      </c>
      <c r="AY119" s="21">
        <v>229.2</v>
      </c>
      <c r="AZ119" s="81">
        <f t="shared" si="53"/>
        <v>235.2</v>
      </c>
      <c r="BA119" s="104"/>
      <c r="BB119" s="84"/>
      <c r="BC119" s="110"/>
      <c r="BD119" s="37">
        <f t="shared" si="58"/>
        <v>235.2</v>
      </c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2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2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2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2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2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2"/>
      <c r="HK119" s="11"/>
      <c r="HL119" s="11"/>
    </row>
    <row r="120" spans="1:220" s="2" customFormat="1" ht="15" customHeight="1" x14ac:dyDescent="0.25">
      <c r="A120" s="16" t="s">
        <v>121</v>
      </c>
      <c r="B120" s="37">
        <v>0</v>
      </c>
      <c r="C120" s="37">
        <v>0</v>
      </c>
      <c r="D120" s="4">
        <f t="shared" si="49"/>
        <v>0</v>
      </c>
      <c r="E120" s="13">
        <v>0</v>
      </c>
      <c r="F120" s="5" t="s">
        <v>373</v>
      </c>
      <c r="G120" s="5" t="s">
        <v>373</v>
      </c>
      <c r="H120" s="5" t="s">
        <v>373</v>
      </c>
      <c r="I120" s="13" t="s">
        <v>370</v>
      </c>
      <c r="J120" s="5" t="s">
        <v>373</v>
      </c>
      <c r="K120" s="5" t="s">
        <v>373</v>
      </c>
      <c r="L120" s="5" t="s">
        <v>373</v>
      </c>
      <c r="M120" s="13" t="s">
        <v>370</v>
      </c>
      <c r="N120" s="37">
        <v>4762.8</v>
      </c>
      <c r="O120" s="37">
        <v>2729.5</v>
      </c>
      <c r="P120" s="4">
        <f t="shared" si="54"/>
        <v>0.57308725959519613</v>
      </c>
      <c r="Q120" s="13">
        <v>20</v>
      </c>
      <c r="R120" s="22">
        <v>1</v>
      </c>
      <c r="S120" s="13">
        <v>15</v>
      </c>
      <c r="T120" s="37">
        <v>18</v>
      </c>
      <c r="U120" s="37">
        <v>114.5</v>
      </c>
      <c r="V120" s="4">
        <f t="shared" si="55"/>
        <v>6.3611111111111107</v>
      </c>
      <c r="W120" s="13">
        <v>5</v>
      </c>
      <c r="X120" s="37">
        <v>82</v>
      </c>
      <c r="Y120" s="37">
        <v>67.2</v>
      </c>
      <c r="Z120" s="4">
        <f t="shared" si="56"/>
        <v>0.81951219512195128</v>
      </c>
      <c r="AA120" s="13">
        <v>45</v>
      </c>
      <c r="AB120" s="37" t="s">
        <v>370</v>
      </c>
      <c r="AC120" s="37" t="s">
        <v>370</v>
      </c>
      <c r="AD120" s="4" t="s">
        <v>370</v>
      </c>
      <c r="AE120" s="13" t="s">
        <v>370</v>
      </c>
      <c r="AF120" s="5" t="s">
        <v>383</v>
      </c>
      <c r="AG120" s="5" t="s">
        <v>383</v>
      </c>
      <c r="AH120" s="5" t="s">
        <v>383</v>
      </c>
      <c r="AI120" s="13">
        <v>10</v>
      </c>
      <c r="AJ120" s="5">
        <v>28</v>
      </c>
      <c r="AK120" s="5">
        <v>19.899999999999999</v>
      </c>
      <c r="AL120" s="4">
        <f t="shared" si="46"/>
        <v>0.71071428571428563</v>
      </c>
      <c r="AM120" s="13">
        <v>15</v>
      </c>
      <c r="AN120" s="37">
        <v>188</v>
      </c>
      <c r="AO120" s="37">
        <v>343</v>
      </c>
      <c r="AP120" s="4">
        <f t="shared" si="47"/>
        <v>1.824468085106383</v>
      </c>
      <c r="AQ120" s="13">
        <v>20</v>
      </c>
      <c r="AR120" s="20">
        <f t="shared" si="57"/>
        <v>1.1857952126315767</v>
      </c>
      <c r="AS120" s="20">
        <f t="shared" si="48"/>
        <v>1.1857952126315767</v>
      </c>
      <c r="AT120" s="35">
        <v>2159</v>
      </c>
      <c r="AU120" s="21">
        <f t="shared" si="50"/>
        <v>588.81818181818187</v>
      </c>
      <c r="AV120" s="21">
        <f t="shared" si="51"/>
        <v>698.2</v>
      </c>
      <c r="AW120" s="83">
        <f t="shared" si="52"/>
        <v>109.38181818181818</v>
      </c>
      <c r="AX120" s="21">
        <v>122.9</v>
      </c>
      <c r="AY120" s="21">
        <v>202.1</v>
      </c>
      <c r="AZ120" s="81">
        <f t="shared" si="53"/>
        <v>373.20000000000005</v>
      </c>
      <c r="BA120" s="104"/>
      <c r="BB120" s="84"/>
      <c r="BC120" s="110"/>
      <c r="BD120" s="37">
        <f t="shared" si="58"/>
        <v>373.20000000000005</v>
      </c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2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2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2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2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2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2"/>
      <c r="HK120" s="11"/>
      <c r="HL120" s="11"/>
    </row>
    <row r="121" spans="1:220" s="2" customFormat="1" ht="15" customHeight="1" x14ac:dyDescent="0.25">
      <c r="A121" s="36" t="s">
        <v>122</v>
      </c>
      <c r="B121" s="37"/>
      <c r="C121" s="37"/>
      <c r="D121" s="4"/>
      <c r="E121" s="13"/>
      <c r="F121" s="5"/>
      <c r="G121" s="5"/>
      <c r="H121" s="5"/>
      <c r="I121" s="13"/>
      <c r="J121" s="5"/>
      <c r="K121" s="5"/>
      <c r="L121" s="5"/>
      <c r="M121" s="13"/>
      <c r="N121" s="37"/>
      <c r="O121" s="37"/>
      <c r="P121" s="4"/>
      <c r="Q121" s="13"/>
      <c r="R121" s="22"/>
      <c r="S121" s="13"/>
      <c r="T121" s="37"/>
      <c r="U121" s="37"/>
      <c r="V121" s="4"/>
      <c r="W121" s="13"/>
      <c r="X121" s="37"/>
      <c r="Y121" s="37"/>
      <c r="Z121" s="4"/>
      <c r="AA121" s="13"/>
      <c r="AB121" s="37"/>
      <c r="AC121" s="37"/>
      <c r="AD121" s="4"/>
      <c r="AE121" s="13"/>
      <c r="AF121" s="5"/>
      <c r="AG121" s="5"/>
      <c r="AH121" s="5"/>
      <c r="AI121" s="13"/>
      <c r="AJ121" s="5"/>
      <c r="AK121" s="5"/>
      <c r="AL121" s="4"/>
      <c r="AM121" s="13"/>
      <c r="AN121" s="37"/>
      <c r="AO121" s="37"/>
      <c r="AP121" s="4"/>
      <c r="AQ121" s="13"/>
      <c r="AR121" s="20"/>
      <c r="AS121" s="20"/>
      <c r="AT121" s="35"/>
      <c r="AU121" s="21"/>
      <c r="AV121" s="21"/>
      <c r="AW121" s="83"/>
      <c r="AX121" s="21"/>
      <c r="AY121" s="21"/>
      <c r="AZ121" s="81"/>
      <c r="BA121" s="104"/>
      <c r="BB121" s="84"/>
      <c r="BC121" s="110"/>
      <c r="BD121" s="37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2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2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2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2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2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2"/>
      <c r="HK121" s="11"/>
      <c r="HL121" s="11"/>
    </row>
    <row r="122" spans="1:220" s="2" customFormat="1" ht="15" customHeight="1" x14ac:dyDescent="0.25">
      <c r="A122" s="16" t="s">
        <v>123</v>
      </c>
      <c r="B122" s="37">
        <v>1275.5999999999999</v>
      </c>
      <c r="C122" s="37">
        <v>1234.5</v>
      </c>
      <c r="D122" s="4">
        <f t="shared" si="49"/>
        <v>0.96777986829727192</v>
      </c>
      <c r="E122" s="13">
        <v>10</v>
      </c>
      <c r="F122" s="5" t="s">
        <v>373</v>
      </c>
      <c r="G122" s="5" t="s">
        <v>373</v>
      </c>
      <c r="H122" s="5" t="s">
        <v>373</v>
      </c>
      <c r="I122" s="13" t="s">
        <v>370</v>
      </c>
      <c r="J122" s="5" t="s">
        <v>373</v>
      </c>
      <c r="K122" s="5" t="s">
        <v>373</v>
      </c>
      <c r="L122" s="5" t="s">
        <v>373</v>
      </c>
      <c r="M122" s="13" t="s">
        <v>370</v>
      </c>
      <c r="N122" s="37">
        <v>93.7</v>
      </c>
      <c r="O122" s="37">
        <v>60</v>
      </c>
      <c r="P122" s="4">
        <f t="shared" si="54"/>
        <v>0.64034151547491991</v>
      </c>
      <c r="Q122" s="13">
        <v>20</v>
      </c>
      <c r="R122" s="22">
        <v>1</v>
      </c>
      <c r="S122" s="13">
        <v>15</v>
      </c>
      <c r="T122" s="37">
        <v>8</v>
      </c>
      <c r="U122" s="37">
        <v>3.5</v>
      </c>
      <c r="V122" s="4">
        <f t="shared" si="55"/>
        <v>0.4375</v>
      </c>
      <c r="W122" s="13">
        <v>25</v>
      </c>
      <c r="X122" s="37">
        <v>0.9</v>
      </c>
      <c r="Y122" s="37">
        <v>1.3</v>
      </c>
      <c r="Z122" s="4">
        <f t="shared" si="56"/>
        <v>1.4444444444444444</v>
      </c>
      <c r="AA122" s="13">
        <v>25</v>
      </c>
      <c r="AB122" s="37" t="s">
        <v>370</v>
      </c>
      <c r="AC122" s="37" t="s">
        <v>370</v>
      </c>
      <c r="AD122" s="4" t="s">
        <v>370</v>
      </c>
      <c r="AE122" s="13" t="s">
        <v>370</v>
      </c>
      <c r="AF122" s="5" t="s">
        <v>383</v>
      </c>
      <c r="AG122" s="5" t="s">
        <v>383</v>
      </c>
      <c r="AH122" s="5" t="s">
        <v>383</v>
      </c>
      <c r="AI122" s="13">
        <v>5</v>
      </c>
      <c r="AJ122" s="5">
        <v>31</v>
      </c>
      <c r="AK122" s="5">
        <v>0</v>
      </c>
      <c r="AL122" s="4">
        <f t="shared" ref="AL122:AL128" si="59">IF((AM122=0),0,IF(AJ122=0,1,IF(AK122&lt;0,0,AK122/AJ122)))</f>
        <v>0</v>
      </c>
      <c r="AM122" s="13">
        <v>15</v>
      </c>
      <c r="AN122" s="37">
        <v>74</v>
      </c>
      <c r="AO122" s="37">
        <v>67</v>
      </c>
      <c r="AP122" s="4">
        <f t="shared" ref="AP122:AP128" si="60">IF((AQ122=0),0,IF(AN122=0,1,IF(AO122&lt;0,0,AO122/AN122)))</f>
        <v>0.90540540540540537</v>
      </c>
      <c r="AQ122" s="13">
        <v>20</v>
      </c>
      <c r="AR122" s="20">
        <f t="shared" si="57"/>
        <v>0.78954883239761786</v>
      </c>
      <c r="AS122" s="20">
        <f t="shared" ref="AS122:AS128" si="61">IF(AR122&gt;1.2,IF((AR122-1.2)*0.1+1.2&gt;1.3,1.3,(AR122-1.2)*0.1+1.2),AR122)</f>
        <v>0.78954883239761786</v>
      </c>
      <c r="AT122" s="35">
        <v>586</v>
      </c>
      <c r="AU122" s="21">
        <f t="shared" si="50"/>
        <v>159.81818181818181</v>
      </c>
      <c r="AV122" s="21">
        <f t="shared" si="51"/>
        <v>126.2</v>
      </c>
      <c r="AW122" s="83">
        <f t="shared" si="52"/>
        <v>-33.61818181818181</v>
      </c>
      <c r="AX122" s="21">
        <v>75.099999999999994</v>
      </c>
      <c r="AY122" s="21">
        <v>89</v>
      </c>
      <c r="AZ122" s="81">
        <f t="shared" si="53"/>
        <v>-37.899999999999991</v>
      </c>
      <c r="BA122" s="104" t="s">
        <v>416</v>
      </c>
      <c r="BB122" s="84"/>
      <c r="BC122" s="110"/>
      <c r="BD122" s="37">
        <f t="shared" si="58"/>
        <v>0</v>
      </c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2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2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2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2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2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2"/>
      <c r="HK122" s="11"/>
      <c r="HL122" s="11"/>
    </row>
    <row r="123" spans="1:220" s="2" customFormat="1" ht="15" customHeight="1" x14ac:dyDescent="0.25">
      <c r="A123" s="16" t="s">
        <v>124</v>
      </c>
      <c r="B123" s="37">
        <v>3380.6</v>
      </c>
      <c r="C123" s="37">
        <v>3472.9</v>
      </c>
      <c r="D123" s="4">
        <f t="shared" si="49"/>
        <v>1.0273028456487014</v>
      </c>
      <c r="E123" s="13">
        <v>10</v>
      </c>
      <c r="F123" s="5" t="s">
        <v>373</v>
      </c>
      <c r="G123" s="5" t="s">
        <v>373</v>
      </c>
      <c r="H123" s="5" t="s">
        <v>373</v>
      </c>
      <c r="I123" s="13" t="s">
        <v>370</v>
      </c>
      <c r="J123" s="5" t="s">
        <v>373</v>
      </c>
      <c r="K123" s="5" t="s">
        <v>373</v>
      </c>
      <c r="L123" s="5" t="s">
        <v>373</v>
      </c>
      <c r="M123" s="13" t="s">
        <v>370</v>
      </c>
      <c r="N123" s="37">
        <v>1235.3</v>
      </c>
      <c r="O123" s="37">
        <v>1042</v>
      </c>
      <c r="P123" s="4">
        <f t="shared" si="54"/>
        <v>0.84351979276289168</v>
      </c>
      <c r="Q123" s="13">
        <v>20</v>
      </c>
      <c r="R123" s="22">
        <v>1</v>
      </c>
      <c r="S123" s="13">
        <v>15</v>
      </c>
      <c r="T123" s="37">
        <v>90</v>
      </c>
      <c r="U123" s="37">
        <v>9.9</v>
      </c>
      <c r="V123" s="4">
        <f t="shared" si="55"/>
        <v>0.11</v>
      </c>
      <c r="W123" s="13">
        <v>30</v>
      </c>
      <c r="X123" s="37">
        <v>3</v>
      </c>
      <c r="Y123" s="37">
        <v>6.5</v>
      </c>
      <c r="Z123" s="4">
        <f t="shared" si="56"/>
        <v>2.1666666666666665</v>
      </c>
      <c r="AA123" s="13">
        <v>20</v>
      </c>
      <c r="AB123" s="37" t="s">
        <v>370</v>
      </c>
      <c r="AC123" s="37" t="s">
        <v>370</v>
      </c>
      <c r="AD123" s="4" t="s">
        <v>370</v>
      </c>
      <c r="AE123" s="13" t="s">
        <v>370</v>
      </c>
      <c r="AF123" s="5" t="s">
        <v>383</v>
      </c>
      <c r="AG123" s="5" t="s">
        <v>383</v>
      </c>
      <c r="AH123" s="5" t="s">
        <v>383</v>
      </c>
      <c r="AI123" s="13">
        <v>5</v>
      </c>
      <c r="AJ123" s="5">
        <v>31</v>
      </c>
      <c r="AK123" s="5">
        <v>41</v>
      </c>
      <c r="AL123" s="4">
        <f t="shared" si="59"/>
        <v>1.3225806451612903</v>
      </c>
      <c r="AM123" s="13">
        <v>15</v>
      </c>
      <c r="AN123" s="37">
        <v>156</v>
      </c>
      <c r="AO123" s="37">
        <v>156</v>
      </c>
      <c r="AP123" s="4">
        <f t="shared" si="60"/>
        <v>1</v>
      </c>
      <c r="AQ123" s="13">
        <v>20</v>
      </c>
      <c r="AR123" s="20">
        <f t="shared" si="57"/>
        <v>0.98934974863459635</v>
      </c>
      <c r="AS123" s="20">
        <f t="shared" si="61"/>
        <v>0.98934974863459635</v>
      </c>
      <c r="AT123" s="35">
        <v>1310</v>
      </c>
      <c r="AU123" s="21">
        <f t="shared" si="50"/>
        <v>357.27272727272725</v>
      </c>
      <c r="AV123" s="21">
        <f t="shared" si="51"/>
        <v>353.5</v>
      </c>
      <c r="AW123" s="83">
        <f t="shared" si="52"/>
        <v>-3.7727272727272521</v>
      </c>
      <c r="AX123" s="21">
        <v>185.4</v>
      </c>
      <c r="AY123" s="21">
        <v>225.4</v>
      </c>
      <c r="AZ123" s="81">
        <f t="shared" si="53"/>
        <v>-57.300000000000011</v>
      </c>
      <c r="BA123" s="104" t="s">
        <v>416</v>
      </c>
      <c r="BB123" s="84"/>
      <c r="BC123" s="110"/>
      <c r="BD123" s="37">
        <f t="shared" si="58"/>
        <v>0</v>
      </c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2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2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2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2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2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2"/>
      <c r="HK123" s="11"/>
      <c r="HL123" s="11"/>
    </row>
    <row r="124" spans="1:220" s="2" customFormat="1" ht="15" customHeight="1" x14ac:dyDescent="0.25">
      <c r="A124" s="16" t="s">
        <v>125</v>
      </c>
      <c r="B124" s="37">
        <v>83.1</v>
      </c>
      <c r="C124" s="37">
        <v>83.2</v>
      </c>
      <c r="D124" s="4">
        <f t="shared" si="49"/>
        <v>1.0012033694344165</v>
      </c>
      <c r="E124" s="13">
        <v>10</v>
      </c>
      <c r="F124" s="5" t="s">
        <v>373</v>
      </c>
      <c r="G124" s="5" t="s">
        <v>373</v>
      </c>
      <c r="H124" s="5" t="s">
        <v>373</v>
      </c>
      <c r="I124" s="13" t="s">
        <v>370</v>
      </c>
      <c r="J124" s="5" t="s">
        <v>373</v>
      </c>
      <c r="K124" s="5" t="s">
        <v>373</v>
      </c>
      <c r="L124" s="5" t="s">
        <v>373</v>
      </c>
      <c r="M124" s="13" t="s">
        <v>370</v>
      </c>
      <c r="N124" s="37">
        <v>125.8</v>
      </c>
      <c r="O124" s="37">
        <v>119.5</v>
      </c>
      <c r="P124" s="4">
        <f t="shared" si="54"/>
        <v>0.94992050874403822</v>
      </c>
      <c r="Q124" s="13">
        <v>20</v>
      </c>
      <c r="R124" s="22">
        <v>1</v>
      </c>
      <c r="S124" s="13">
        <v>15</v>
      </c>
      <c r="T124" s="37">
        <v>15</v>
      </c>
      <c r="U124" s="37">
        <v>0</v>
      </c>
      <c r="V124" s="4">
        <f t="shared" si="55"/>
        <v>0</v>
      </c>
      <c r="W124" s="13">
        <v>15</v>
      </c>
      <c r="X124" s="37">
        <v>3</v>
      </c>
      <c r="Y124" s="37">
        <v>1.1000000000000001</v>
      </c>
      <c r="Z124" s="4">
        <f t="shared" si="56"/>
        <v>0.3666666666666667</v>
      </c>
      <c r="AA124" s="13">
        <v>35</v>
      </c>
      <c r="AB124" s="37" t="s">
        <v>370</v>
      </c>
      <c r="AC124" s="37" t="s">
        <v>370</v>
      </c>
      <c r="AD124" s="4" t="s">
        <v>370</v>
      </c>
      <c r="AE124" s="13" t="s">
        <v>370</v>
      </c>
      <c r="AF124" s="5" t="s">
        <v>383</v>
      </c>
      <c r="AG124" s="5" t="s">
        <v>383</v>
      </c>
      <c r="AH124" s="5" t="s">
        <v>383</v>
      </c>
      <c r="AI124" s="13">
        <v>5</v>
      </c>
      <c r="AJ124" s="5">
        <v>31</v>
      </c>
      <c r="AK124" s="5">
        <v>0</v>
      </c>
      <c r="AL124" s="4">
        <f t="shared" si="59"/>
        <v>0</v>
      </c>
      <c r="AM124" s="13">
        <v>15</v>
      </c>
      <c r="AN124" s="37">
        <v>100</v>
      </c>
      <c r="AO124" s="37">
        <v>100</v>
      </c>
      <c r="AP124" s="4">
        <f t="shared" si="60"/>
        <v>1</v>
      </c>
      <c r="AQ124" s="13">
        <v>20</v>
      </c>
      <c r="AR124" s="20">
        <f t="shared" si="57"/>
        <v>0.59110597848121749</v>
      </c>
      <c r="AS124" s="20">
        <f t="shared" si="61"/>
        <v>0.59110597848121749</v>
      </c>
      <c r="AT124" s="35">
        <v>482</v>
      </c>
      <c r="AU124" s="21">
        <f t="shared" si="50"/>
        <v>131.45454545454547</v>
      </c>
      <c r="AV124" s="21">
        <f t="shared" si="51"/>
        <v>77.7</v>
      </c>
      <c r="AW124" s="83">
        <f t="shared" si="52"/>
        <v>-53.754545454545465</v>
      </c>
      <c r="AX124" s="21">
        <v>79.3</v>
      </c>
      <c r="AY124" s="21">
        <v>87.8</v>
      </c>
      <c r="AZ124" s="81">
        <f t="shared" si="53"/>
        <v>-89.399999999999991</v>
      </c>
      <c r="BA124" s="104" t="s">
        <v>416</v>
      </c>
      <c r="BB124" s="84"/>
      <c r="BC124" s="110"/>
      <c r="BD124" s="37">
        <f t="shared" si="58"/>
        <v>0</v>
      </c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2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2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2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2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2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2"/>
      <c r="HK124" s="11"/>
      <c r="HL124" s="11"/>
    </row>
    <row r="125" spans="1:220" s="2" customFormat="1" ht="15" customHeight="1" x14ac:dyDescent="0.25">
      <c r="A125" s="16" t="s">
        <v>126</v>
      </c>
      <c r="B125" s="37">
        <v>893</v>
      </c>
      <c r="C125" s="37">
        <v>884.6</v>
      </c>
      <c r="D125" s="4">
        <f t="shared" si="49"/>
        <v>0.99059350503919374</v>
      </c>
      <c r="E125" s="13">
        <v>10</v>
      </c>
      <c r="F125" s="5" t="s">
        <v>373</v>
      </c>
      <c r="G125" s="5" t="s">
        <v>373</v>
      </c>
      <c r="H125" s="5" t="s">
        <v>373</v>
      </c>
      <c r="I125" s="13" t="s">
        <v>370</v>
      </c>
      <c r="J125" s="5" t="s">
        <v>373</v>
      </c>
      <c r="K125" s="5" t="s">
        <v>373</v>
      </c>
      <c r="L125" s="5" t="s">
        <v>373</v>
      </c>
      <c r="M125" s="13" t="s">
        <v>370</v>
      </c>
      <c r="N125" s="37">
        <v>524.29999999999995</v>
      </c>
      <c r="O125" s="37">
        <v>208.6</v>
      </c>
      <c r="P125" s="4">
        <f t="shared" si="54"/>
        <v>0.39786381842456608</v>
      </c>
      <c r="Q125" s="13">
        <v>20</v>
      </c>
      <c r="R125" s="22">
        <v>1</v>
      </c>
      <c r="S125" s="13">
        <v>15</v>
      </c>
      <c r="T125" s="37">
        <v>179</v>
      </c>
      <c r="U125" s="37">
        <v>74.8</v>
      </c>
      <c r="V125" s="4">
        <f t="shared" si="55"/>
        <v>0.41787709497206704</v>
      </c>
      <c r="W125" s="13">
        <v>30</v>
      </c>
      <c r="X125" s="37">
        <v>8</v>
      </c>
      <c r="Y125" s="37">
        <v>10.199999999999999</v>
      </c>
      <c r="Z125" s="4">
        <f t="shared" si="56"/>
        <v>1.2749999999999999</v>
      </c>
      <c r="AA125" s="13">
        <v>20</v>
      </c>
      <c r="AB125" s="37" t="s">
        <v>370</v>
      </c>
      <c r="AC125" s="37" t="s">
        <v>370</v>
      </c>
      <c r="AD125" s="4" t="s">
        <v>370</v>
      </c>
      <c r="AE125" s="13" t="s">
        <v>370</v>
      </c>
      <c r="AF125" s="5" t="s">
        <v>383</v>
      </c>
      <c r="AG125" s="5" t="s">
        <v>383</v>
      </c>
      <c r="AH125" s="5" t="s">
        <v>383</v>
      </c>
      <c r="AI125" s="13">
        <v>5</v>
      </c>
      <c r="AJ125" s="5">
        <v>31</v>
      </c>
      <c r="AK125" s="5">
        <v>0</v>
      </c>
      <c r="AL125" s="4">
        <f t="shared" si="59"/>
        <v>0</v>
      </c>
      <c r="AM125" s="13">
        <v>15</v>
      </c>
      <c r="AN125" s="37">
        <v>332</v>
      </c>
      <c r="AO125" s="37">
        <v>332</v>
      </c>
      <c r="AP125" s="4">
        <f t="shared" si="60"/>
        <v>1</v>
      </c>
      <c r="AQ125" s="13">
        <v>20</v>
      </c>
      <c r="AR125" s="20">
        <f t="shared" si="57"/>
        <v>0.69922710975419433</v>
      </c>
      <c r="AS125" s="20">
        <f t="shared" si="61"/>
        <v>0.69922710975419433</v>
      </c>
      <c r="AT125" s="35">
        <v>793</v>
      </c>
      <c r="AU125" s="21">
        <f t="shared" si="50"/>
        <v>216.27272727272728</v>
      </c>
      <c r="AV125" s="21">
        <f t="shared" si="51"/>
        <v>151.19999999999999</v>
      </c>
      <c r="AW125" s="83">
        <f t="shared" si="52"/>
        <v>-65.072727272727292</v>
      </c>
      <c r="AX125" s="21">
        <v>91.2</v>
      </c>
      <c r="AY125" s="21">
        <v>113.1</v>
      </c>
      <c r="AZ125" s="81">
        <f t="shared" si="53"/>
        <v>-53.100000000000009</v>
      </c>
      <c r="BA125" s="104"/>
      <c r="BB125" s="84"/>
      <c r="BC125" s="110"/>
      <c r="BD125" s="37">
        <f t="shared" si="58"/>
        <v>0</v>
      </c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2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2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2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2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2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2"/>
      <c r="HK125" s="11"/>
      <c r="HL125" s="11"/>
    </row>
    <row r="126" spans="1:220" s="2" customFormat="1" ht="15" customHeight="1" x14ac:dyDescent="0.25">
      <c r="A126" s="16" t="s">
        <v>127</v>
      </c>
      <c r="B126" s="37">
        <v>1653.1</v>
      </c>
      <c r="C126" s="37">
        <v>1582</v>
      </c>
      <c r="D126" s="4">
        <f t="shared" si="49"/>
        <v>0.95698989776783017</v>
      </c>
      <c r="E126" s="13">
        <v>10</v>
      </c>
      <c r="F126" s="5" t="s">
        <v>373</v>
      </c>
      <c r="G126" s="5" t="s">
        <v>373</v>
      </c>
      <c r="H126" s="5" t="s">
        <v>373</v>
      </c>
      <c r="I126" s="13" t="s">
        <v>370</v>
      </c>
      <c r="J126" s="5" t="s">
        <v>373</v>
      </c>
      <c r="K126" s="5" t="s">
        <v>373</v>
      </c>
      <c r="L126" s="5" t="s">
        <v>373</v>
      </c>
      <c r="M126" s="13" t="s">
        <v>370</v>
      </c>
      <c r="N126" s="37">
        <v>285.5</v>
      </c>
      <c r="O126" s="37">
        <v>157.1</v>
      </c>
      <c r="P126" s="4">
        <f t="shared" si="54"/>
        <v>0.55026269702276709</v>
      </c>
      <c r="Q126" s="13">
        <v>20</v>
      </c>
      <c r="R126" s="22">
        <v>1</v>
      </c>
      <c r="S126" s="13">
        <v>15</v>
      </c>
      <c r="T126" s="37">
        <v>22</v>
      </c>
      <c r="U126" s="37">
        <v>4.7</v>
      </c>
      <c r="V126" s="4">
        <f t="shared" si="55"/>
        <v>0.21363636363636365</v>
      </c>
      <c r="W126" s="13">
        <v>30</v>
      </c>
      <c r="X126" s="37">
        <v>1.48</v>
      </c>
      <c r="Y126" s="37">
        <v>1.5</v>
      </c>
      <c r="Z126" s="4">
        <f t="shared" si="56"/>
        <v>1.0135135135135136</v>
      </c>
      <c r="AA126" s="13">
        <v>20</v>
      </c>
      <c r="AB126" s="37" t="s">
        <v>370</v>
      </c>
      <c r="AC126" s="37" t="s">
        <v>370</v>
      </c>
      <c r="AD126" s="4" t="s">
        <v>370</v>
      </c>
      <c r="AE126" s="13" t="s">
        <v>370</v>
      </c>
      <c r="AF126" s="5" t="s">
        <v>383</v>
      </c>
      <c r="AG126" s="5" t="s">
        <v>383</v>
      </c>
      <c r="AH126" s="5" t="s">
        <v>383</v>
      </c>
      <c r="AI126" s="13">
        <v>5</v>
      </c>
      <c r="AJ126" s="5">
        <v>31</v>
      </c>
      <c r="AK126" s="5">
        <v>0</v>
      </c>
      <c r="AL126" s="4">
        <f t="shared" si="59"/>
        <v>0</v>
      </c>
      <c r="AM126" s="13">
        <v>15</v>
      </c>
      <c r="AN126" s="37">
        <v>171</v>
      </c>
      <c r="AO126" s="37">
        <v>171</v>
      </c>
      <c r="AP126" s="4">
        <f t="shared" si="60"/>
        <v>1</v>
      </c>
      <c r="AQ126" s="13">
        <v>20</v>
      </c>
      <c r="AR126" s="20">
        <f t="shared" si="57"/>
        <v>0.63272703151919096</v>
      </c>
      <c r="AS126" s="20">
        <f t="shared" si="61"/>
        <v>0.63272703151919096</v>
      </c>
      <c r="AT126" s="35">
        <v>781</v>
      </c>
      <c r="AU126" s="21">
        <f t="shared" si="50"/>
        <v>213</v>
      </c>
      <c r="AV126" s="21">
        <f t="shared" si="51"/>
        <v>134.80000000000001</v>
      </c>
      <c r="AW126" s="83">
        <f t="shared" si="52"/>
        <v>-78.199999999999989</v>
      </c>
      <c r="AX126" s="21">
        <v>62.6</v>
      </c>
      <c r="AY126" s="21">
        <v>101.6</v>
      </c>
      <c r="AZ126" s="81">
        <f t="shared" si="53"/>
        <v>-29.399999999999977</v>
      </c>
      <c r="BA126" s="104" t="s">
        <v>416</v>
      </c>
      <c r="BB126" s="84"/>
      <c r="BC126" s="110"/>
      <c r="BD126" s="37">
        <f t="shared" si="58"/>
        <v>0</v>
      </c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2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2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2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2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2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2"/>
      <c r="HK126" s="11"/>
      <c r="HL126" s="11"/>
    </row>
    <row r="127" spans="1:220" s="2" customFormat="1" ht="15" customHeight="1" x14ac:dyDescent="0.25">
      <c r="A127" s="16" t="s">
        <v>128</v>
      </c>
      <c r="B127" s="37">
        <v>150.6</v>
      </c>
      <c r="C127" s="37">
        <v>151.30000000000001</v>
      </c>
      <c r="D127" s="4">
        <f t="shared" si="49"/>
        <v>1.0046480743691901</v>
      </c>
      <c r="E127" s="13">
        <v>10</v>
      </c>
      <c r="F127" s="5" t="s">
        <v>373</v>
      </c>
      <c r="G127" s="5" t="s">
        <v>373</v>
      </c>
      <c r="H127" s="5" t="s">
        <v>373</v>
      </c>
      <c r="I127" s="13" t="s">
        <v>370</v>
      </c>
      <c r="J127" s="5" t="s">
        <v>373</v>
      </c>
      <c r="K127" s="5" t="s">
        <v>373</v>
      </c>
      <c r="L127" s="5" t="s">
        <v>373</v>
      </c>
      <c r="M127" s="13" t="s">
        <v>370</v>
      </c>
      <c r="N127" s="37">
        <v>168.7</v>
      </c>
      <c r="O127" s="37">
        <v>256.3</v>
      </c>
      <c r="P127" s="4">
        <f t="shared" si="54"/>
        <v>1.5192649673977476</v>
      </c>
      <c r="Q127" s="13">
        <v>20</v>
      </c>
      <c r="R127" s="22">
        <v>1</v>
      </c>
      <c r="S127" s="13">
        <v>15</v>
      </c>
      <c r="T127" s="37">
        <v>42</v>
      </c>
      <c r="U127" s="37">
        <v>31.6</v>
      </c>
      <c r="V127" s="4">
        <f t="shared" si="55"/>
        <v>0.75238095238095237</v>
      </c>
      <c r="W127" s="13">
        <v>30</v>
      </c>
      <c r="X127" s="37">
        <v>8</v>
      </c>
      <c r="Y127" s="37">
        <v>2</v>
      </c>
      <c r="Z127" s="4">
        <f t="shared" si="56"/>
        <v>0.25</v>
      </c>
      <c r="AA127" s="13">
        <v>20</v>
      </c>
      <c r="AB127" s="37" t="s">
        <v>370</v>
      </c>
      <c r="AC127" s="37" t="s">
        <v>370</v>
      </c>
      <c r="AD127" s="4" t="s">
        <v>370</v>
      </c>
      <c r="AE127" s="13" t="s">
        <v>370</v>
      </c>
      <c r="AF127" s="5" t="s">
        <v>383</v>
      </c>
      <c r="AG127" s="5" t="s">
        <v>383</v>
      </c>
      <c r="AH127" s="5" t="s">
        <v>383</v>
      </c>
      <c r="AI127" s="13">
        <v>5</v>
      </c>
      <c r="AJ127" s="5">
        <v>31</v>
      </c>
      <c r="AK127" s="5">
        <v>0</v>
      </c>
      <c r="AL127" s="4">
        <f t="shared" si="59"/>
        <v>0</v>
      </c>
      <c r="AM127" s="13">
        <v>15</v>
      </c>
      <c r="AN127" s="37">
        <v>301</v>
      </c>
      <c r="AO127" s="37">
        <v>312</v>
      </c>
      <c r="AP127" s="4">
        <f t="shared" si="60"/>
        <v>1.0365448504983388</v>
      </c>
      <c r="AQ127" s="13">
        <v>20</v>
      </c>
      <c r="AR127" s="20">
        <f t="shared" si="57"/>
        <v>0.79795465902340146</v>
      </c>
      <c r="AS127" s="20">
        <f t="shared" si="61"/>
        <v>0.79795465902340146</v>
      </c>
      <c r="AT127" s="35">
        <v>650</v>
      </c>
      <c r="AU127" s="21">
        <f t="shared" si="50"/>
        <v>177.27272727272728</v>
      </c>
      <c r="AV127" s="21">
        <f t="shared" si="51"/>
        <v>141.5</v>
      </c>
      <c r="AW127" s="83">
        <f t="shared" si="52"/>
        <v>-35.77272727272728</v>
      </c>
      <c r="AX127" s="21">
        <v>66.400000000000006</v>
      </c>
      <c r="AY127" s="21">
        <v>157.6</v>
      </c>
      <c r="AZ127" s="81">
        <f t="shared" si="53"/>
        <v>-82.5</v>
      </c>
      <c r="BA127" s="104"/>
      <c r="BB127" s="84"/>
      <c r="BC127" s="110"/>
      <c r="BD127" s="37">
        <f t="shared" si="58"/>
        <v>0</v>
      </c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2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2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2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2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2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2"/>
      <c r="HK127" s="11"/>
      <c r="HL127" s="11"/>
    </row>
    <row r="128" spans="1:220" s="2" customFormat="1" ht="15" customHeight="1" x14ac:dyDescent="0.25">
      <c r="A128" s="16" t="s">
        <v>129</v>
      </c>
      <c r="B128" s="37">
        <v>277</v>
      </c>
      <c r="C128" s="37">
        <v>273.39999999999998</v>
      </c>
      <c r="D128" s="4">
        <f t="shared" si="49"/>
        <v>0.98700361010830318</v>
      </c>
      <c r="E128" s="13">
        <v>10</v>
      </c>
      <c r="F128" s="5" t="s">
        <v>373</v>
      </c>
      <c r="G128" s="5" t="s">
        <v>373</v>
      </c>
      <c r="H128" s="5" t="s">
        <v>373</v>
      </c>
      <c r="I128" s="13" t="s">
        <v>370</v>
      </c>
      <c r="J128" s="5" t="s">
        <v>373</v>
      </c>
      <c r="K128" s="5" t="s">
        <v>373</v>
      </c>
      <c r="L128" s="5" t="s">
        <v>373</v>
      </c>
      <c r="M128" s="13" t="s">
        <v>370</v>
      </c>
      <c r="N128" s="37">
        <v>155.6</v>
      </c>
      <c r="O128" s="37">
        <v>146</v>
      </c>
      <c r="P128" s="4">
        <f t="shared" si="54"/>
        <v>0.93830334190231368</v>
      </c>
      <c r="Q128" s="13">
        <v>20</v>
      </c>
      <c r="R128" s="22">
        <v>1</v>
      </c>
      <c r="S128" s="13">
        <v>15</v>
      </c>
      <c r="T128" s="37">
        <v>212</v>
      </c>
      <c r="U128" s="37">
        <v>117.9</v>
      </c>
      <c r="V128" s="4">
        <f t="shared" si="55"/>
        <v>0.55613207547169818</v>
      </c>
      <c r="W128" s="13">
        <v>35</v>
      </c>
      <c r="X128" s="37">
        <v>4</v>
      </c>
      <c r="Y128" s="37">
        <v>6.4</v>
      </c>
      <c r="Z128" s="4">
        <f t="shared" si="56"/>
        <v>1.6</v>
      </c>
      <c r="AA128" s="13">
        <v>15</v>
      </c>
      <c r="AB128" s="37" t="s">
        <v>370</v>
      </c>
      <c r="AC128" s="37" t="s">
        <v>370</v>
      </c>
      <c r="AD128" s="4" t="s">
        <v>370</v>
      </c>
      <c r="AE128" s="13" t="s">
        <v>370</v>
      </c>
      <c r="AF128" s="5" t="s">
        <v>383</v>
      </c>
      <c r="AG128" s="5" t="s">
        <v>383</v>
      </c>
      <c r="AH128" s="5" t="s">
        <v>383</v>
      </c>
      <c r="AI128" s="13">
        <v>5</v>
      </c>
      <c r="AJ128" s="5">
        <v>31</v>
      </c>
      <c r="AK128" s="5">
        <v>0</v>
      </c>
      <c r="AL128" s="4">
        <f t="shared" si="59"/>
        <v>0</v>
      </c>
      <c r="AM128" s="13">
        <v>15</v>
      </c>
      <c r="AN128" s="37">
        <v>421</v>
      </c>
      <c r="AO128" s="37">
        <v>368</v>
      </c>
      <c r="AP128" s="4">
        <f t="shared" si="60"/>
        <v>0.87410926365795727</v>
      </c>
      <c r="AQ128" s="13">
        <v>20</v>
      </c>
      <c r="AR128" s="20">
        <f t="shared" si="57"/>
        <v>0.80448392964459914</v>
      </c>
      <c r="AS128" s="20">
        <f t="shared" si="61"/>
        <v>0.80448392964459914</v>
      </c>
      <c r="AT128" s="35">
        <v>862</v>
      </c>
      <c r="AU128" s="21">
        <f t="shared" si="50"/>
        <v>235.09090909090907</v>
      </c>
      <c r="AV128" s="21">
        <f t="shared" si="51"/>
        <v>189.1</v>
      </c>
      <c r="AW128" s="83">
        <f t="shared" si="52"/>
        <v>-45.990909090909071</v>
      </c>
      <c r="AX128" s="21">
        <v>113.9</v>
      </c>
      <c r="AY128" s="21">
        <v>152.6</v>
      </c>
      <c r="AZ128" s="81">
        <f t="shared" si="53"/>
        <v>-77.400000000000006</v>
      </c>
      <c r="BA128" s="104"/>
      <c r="BB128" s="84"/>
      <c r="BC128" s="110"/>
      <c r="BD128" s="37">
        <f t="shared" si="58"/>
        <v>0</v>
      </c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2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2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2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2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2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2"/>
      <c r="HK128" s="11"/>
      <c r="HL128" s="11"/>
    </row>
    <row r="129" spans="1:220" s="2" customFormat="1" ht="15" customHeight="1" x14ac:dyDescent="0.25">
      <c r="A129" s="36" t="s">
        <v>130</v>
      </c>
      <c r="B129" s="37"/>
      <c r="C129" s="37"/>
      <c r="D129" s="4"/>
      <c r="E129" s="13"/>
      <c r="F129" s="5"/>
      <c r="G129" s="5"/>
      <c r="H129" s="5"/>
      <c r="I129" s="13"/>
      <c r="J129" s="5"/>
      <c r="K129" s="5"/>
      <c r="L129" s="5"/>
      <c r="M129" s="13"/>
      <c r="N129" s="37"/>
      <c r="O129" s="37"/>
      <c r="P129" s="4"/>
      <c r="Q129" s="13"/>
      <c r="R129" s="22"/>
      <c r="S129" s="13"/>
      <c r="T129" s="37"/>
      <c r="U129" s="37"/>
      <c r="V129" s="4"/>
      <c r="W129" s="13"/>
      <c r="X129" s="37"/>
      <c r="Y129" s="37"/>
      <c r="Z129" s="4"/>
      <c r="AA129" s="13"/>
      <c r="AB129" s="37"/>
      <c r="AC129" s="37"/>
      <c r="AD129" s="4"/>
      <c r="AE129" s="13"/>
      <c r="AF129" s="5"/>
      <c r="AG129" s="5"/>
      <c r="AH129" s="5"/>
      <c r="AI129" s="13"/>
      <c r="AJ129" s="5"/>
      <c r="AK129" s="5"/>
      <c r="AL129" s="4"/>
      <c r="AM129" s="13"/>
      <c r="AN129" s="37"/>
      <c r="AO129" s="37"/>
      <c r="AP129" s="4"/>
      <c r="AQ129" s="13"/>
      <c r="AR129" s="20"/>
      <c r="AS129" s="20"/>
      <c r="AT129" s="35"/>
      <c r="AU129" s="21"/>
      <c r="AV129" s="21"/>
      <c r="AW129" s="83"/>
      <c r="AX129" s="21"/>
      <c r="AY129" s="21"/>
      <c r="AZ129" s="81"/>
      <c r="BA129" s="104"/>
      <c r="BB129" s="84"/>
      <c r="BC129" s="110"/>
      <c r="BD129" s="37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2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2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2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2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2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2"/>
      <c r="HK129" s="11"/>
      <c r="HL129" s="11"/>
    </row>
    <row r="130" spans="1:220" s="2" customFormat="1" ht="15" customHeight="1" x14ac:dyDescent="0.25">
      <c r="A130" s="16" t="s">
        <v>131</v>
      </c>
      <c r="B130" s="37">
        <v>4650</v>
      </c>
      <c r="C130" s="37">
        <v>4580</v>
      </c>
      <c r="D130" s="4">
        <f t="shared" si="49"/>
        <v>0.98494623655913982</v>
      </c>
      <c r="E130" s="13">
        <v>10</v>
      </c>
      <c r="F130" s="5" t="s">
        <v>373</v>
      </c>
      <c r="G130" s="5" t="s">
        <v>373</v>
      </c>
      <c r="H130" s="5" t="s">
        <v>373</v>
      </c>
      <c r="I130" s="13" t="s">
        <v>370</v>
      </c>
      <c r="J130" s="5" t="s">
        <v>373</v>
      </c>
      <c r="K130" s="5" t="s">
        <v>373</v>
      </c>
      <c r="L130" s="5" t="s">
        <v>373</v>
      </c>
      <c r="M130" s="13" t="s">
        <v>370</v>
      </c>
      <c r="N130" s="37">
        <v>406.4</v>
      </c>
      <c r="O130" s="37">
        <v>545.6</v>
      </c>
      <c r="P130" s="4">
        <f t="shared" si="54"/>
        <v>1.3425196850393701</v>
      </c>
      <c r="Q130" s="13">
        <v>20</v>
      </c>
      <c r="R130" s="22">
        <v>1</v>
      </c>
      <c r="S130" s="13">
        <v>15</v>
      </c>
      <c r="T130" s="37">
        <v>1014</v>
      </c>
      <c r="U130" s="37">
        <v>948.5</v>
      </c>
      <c r="V130" s="4">
        <f t="shared" si="55"/>
        <v>0.93540433925049304</v>
      </c>
      <c r="W130" s="13">
        <v>30</v>
      </c>
      <c r="X130" s="37">
        <v>40</v>
      </c>
      <c r="Y130" s="37">
        <v>35.5</v>
      </c>
      <c r="Z130" s="4">
        <f t="shared" si="56"/>
        <v>0.88749999999999996</v>
      </c>
      <c r="AA130" s="13">
        <v>20</v>
      </c>
      <c r="AB130" s="37" t="s">
        <v>370</v>
      </c>
      <c r="AC130" s="37" t="s">
        <v>370</v>
      </c>
      <c r="AD130" s="4" t="s">
        <v>370</v>
      </c>
      <c r="AE130" s="13" t="s">
        <v>370</v>
      </c>
      <c r="AF130" s="5" t="s">
        <v>383</v>
      </c>
      <c r="AG130" s="5" t="s">
        <v>383</v>
      </c>
      <c r="AH130" s="5" t="s">
        <v>383</v>
      </c>
      <c r="AI130" s="13">
        <v>5</v>
      </c>
      <c r="AJ130" s="5">
        <v>44</v>
      </c>
      <c r="AK130" s="5">
        <v>27.3</v>
      </c>
      <c r="AL130" s="4">
        <f t="shared" ref="AL130:AL138" si="62">IF((AM130=0),0,IF(AJ130=0,1,IF(AK130&lt;0,0,AK130/AJ130)))</f>
        <v>0.62045454545454548</v>
      </c>
      <c r="AM130" s="13">
        <v>15</v>
      </c>
      <c r="AN130" s="37">
        <v>1177</v>
      </c>
      <c r="AO130" s="37">
        <v>1167</v>
      </c>
      <c r="AP130" s="4">
        <f t="shared" ref="AP130:AP138" si="63">IF((AQ130=0),0,IF(AN130=0,1,IF(AO130&lt;0,0,AO130/AN130)))</f>
        <v>0.99150382327952424</v>
      </c>
      <c r="AQ130" s="13">
        <v>20</v>
      </c>
      <c r="AR130" s="20">
        <f t="shared" si="57"/>
        <v>0.97422216070232504</v>
      </c>
      <c r="AS130" s="20">
        <f t="shared" ref="AS130:AS138" si="64">IF(AR130&gt;1.2,IF((AR130-1.2)*0.1+1.2&gt;1.3,1.3,(AR130-1.2)*0.1+1.2),AR130)</f>
        <v>0.97422216070232504</v>
      </c>
      <c r="AT130" s="35">
        <v>1232</v>
      </c>
      <c r="AU130" s="21">
        <f t="shared" si="50"/>
        <v>336</v>
      </c>
      <c r="AV130" s="21">
        <f t="shared" si="51"/>
        <v>327.3</v>
      </c>
      <c r="AW130" s="83">
        <f t="shared" si="52"/>
        <v>-8.6999999999999886</v>
      </c>
      <c r="AX130" s="21">
        <v>209.9</v>
      </c>
      <c r="AY130" s="21">
        <v>257.60000000000002</v>
      </c>
      <c r="AZ130" s="81">
        <f t="shared" si="53"/>
        <v>-140.20000000000002</v>
      </c>
      <c r="BA130" s="104" t="s">
        <v>416</v>
      </c>
      <c r="BB130" s="84"/>
      <c r="BC130" s="110"/>
      <c r="BD130" s="37">
        <f t="shared" si="58"/>
        <v>0</v>
      </c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2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2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2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2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2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2"/>
      <c r="HK130" s="11"/>
      <c r="HL130" s="11"/>
    </row>
    <row r="131" spans="1:220" s="2" customFormat="1" ht="15" customHeight="1" x14ac:dyDescent="0.25">
      <c r="A131" s="16" t="s">
        <v>132</v>
      </c>
      <c r="B131" s="37">
        <v>0</v>
      </c>
      <c r="C131" s="37">
        <v>0</v>
      </c>
      <c r="D131" s="4">
        <f t="shared" si="49"/>
        <v>0</v>
      </c>
      <c r="E131" s="13">
        <v>0</v>
      </c>
      <c r="F131" s="5" t="s">
        <v>373</v>
      </c>
      <c r="G131" s="5" t="s">
        <v>373</v>
      </c>
      <c r="H131" s="5" t="s">
        <v>373</v>
      </c>
      <c r="I131" s="13" t="s">
        <v>370</v>
      </c>
      <c r="J131" s="5" t="s">
        <v>373</v>
      </c>
      <c r="K131" s="5" t="s">
        <v>373</v>
      </c>
      <c r="L131" s="5" t="s">
        <v>373</v>
      </c>
      <c r="M131" s="13" t="s">
        <v>370</v>
      </c>
      <c r="N131" s="37">
        <v>57.5</v>
      </c>
      <c r="O131" s="37">
        <v>233.8</v>
      </c>
      <c r="P131" s="4">
        <f t="shared" si="54"/>
        <v>4.0660869565217395</v>
      </c>
      <c r="Q131" s="13">
        <v>20</v>
      </c>
      <c r="R131" s="22">
        <v>1</v>
      </c>
      <c r="S131" s="13">
        <v>15</v>
      </c>
      <c r="T131" s="37">
        <v>470</v>
      </c>
      <c r="U131" s="37">
        <v>391.8</v>
      </c>
      <c r="V131" s="4">
        <f t="shared" si="55"/>
        <v>0.83361702127659576</v>
      </c>
      <c r="W131" s="13">
        <v>40</v>
      </c>
      <c r="X131" s="37">
        <v>12</v>
      </c>
      <c r="Y131" s="37">
        <v>8.1</v>
      </c>
      <c r="Z131" s="4">
        <f t="shared" si="56"/>
        <v>0.67499999999999993</v>
      </c>
      <c r="AA131" s="13">
        <v>10</v>
      </c>
      <c r="AB131" s="37" t="s">
        <v>370</v>
      </c>
      <c r="AC131" s="37" t="s">
        <v>370</v>
      </c>
      <c r="AD131" s="4" t="s">
        <v>370</v>
      </c>
      <c r="AE131" s="13" t="s">
        <v>370</v>
      </c>
      <c r="AF131" s="5" t="s">
        <v>383</v>
      </c>
      <c r="AG131" s="5" t="s">
        <v>383</v>
      </c>
      <c r="AH131" s="5" t="s">
        <v>383</v>
      </c>
      <c r="AI131" s="13">
        <v>5</v>
      </c>
      <c r="AJ131" s="5">
        <v>44</v>
      </c>
      <c r="AK131" s="5">
        <v>33.200000000000003</v>
      </c>
      <c r="AL131" s="4">
        <f t="shared" si="62"/>
        <v>0.75454545454545463</v>
      </c>
      <c r="AM131" s="13">
        <v>15</v>
      </c>
      <c r="AN131" s="37">
        <v>512</v>
      </c>
      <c r="AO131" s="37">
        <v>512</v>
      </c>
      <c r="AP131" s="4">
        <f t="shared" si="63"/>
        <v>1</v>
      </c>
      <c r="AQ131" s="13">
        <v>20</v>
      </c>
      <c r="AR131" s="20">
        <f t="shared" si="57"/>
        <v>1.3977883483306703</v>
      </c>
      <c r="AS131" s="20">
        <f t="shared" si="64"/>
        <v>1.2197788348330669</v>
      </c>
      <c r="AT131" s="35">
        <v>1256</v>
      </c>
      <c r="AU131" s="21">
        <f t="shared" si="50"/>
        <v>342.54545454545456</v>
      </c>
      <c r="AV131" s="21">
        <f t="shared" si="51"/>
        <v>417.8</v>
      </c>
      <c r="AW131" s="83">
        <f t="shared" si="52"/>
        <v>75.25454545454545</v>
      </c>
      <c r="AX131" s="21">
        <v>252.1</v>
      </c>
      <c r="AY131" s="21">
        <v>246.9</v>
      </c>
      <c r="AZ131" s="81">
        <f t="shared" si="53"/>
        <v>-81.199999999999989</v>
      </c>
      <c r="BA131" s="104"/>
      <c r="BB131" s="84"/>
      <c r="BC131" s="110"/>
      <c r="BD131" s="37">
        <f t="shared" si="58"/>
        <v>0</v>
      </c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2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2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2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2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2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2"/>
      <c r="HK131" s="11"/>
      <c r="HL131" s="11"/>
    </row>
    <row r="132" spans="1:220" s="2" customFormat="1" ht="15" customHeight="1" x14ac:dyDescent="0.25">
      <c r="A132" s="16" t="s">
        <v>133</v>
      </c>
      <c r="B132" s="37">
        <v>10684</v>
      </c>
      <c r="C132" s="37">
        <v>14674.8</v>
      </c>
      <c r="D132" s="4">
        <f t="shared" si="49"/>
        <v>1.3735305129165105</v>
      </c>
      <c r="E132" s="13">
        <v>10</v>
      </c>
      <c r="F132" s="5" t="s">
        <v>373</v>
      </c>
      <c r="G132" s="5" t="s">
        <v>373</v>
      </c>
      <c r="H132" s="5" t="s">
        <v>373</v>
      </c>
      <c r="I132" s="13" t="s">
        <v>370</v>
      </c>
      <c r="J132" s="5" t="s">
        <v>373</v>
      </c>
      <c r="K132" s="5" t="s">
        <v>373</v>
      </c>
      <c r="L132" s="5" t="s">
        <v>373</v>
      </c>
      <c r="M132" s="13" t="s">
        <v>370</v>
      </c>
      <c r="N132" s="37">
        <v>1005.6</v>
      </c>
      <c r="O132" s="37">
        <v>1308</v>
      </c>
      <c r="P132" s="4">
        <f t="shared" si="54"/>
        <v>1.3007159904534606</v>
      </c>
      <c r="Q132" s="13">
        <v>20</v>
      </c>
      <c r="R132" s="22">
        <v>1</v>
      </c>
      <c r="S132" s="13">
        <v>15</v>
      </c>
      <c r="T132" s="37">
        <v>48</v>
      </c>
      <c r="U132" s="37">
        <v>198.6</v>
      </c>
      <c r="V132" s="4">
        <f t="shared" si="55"/>
        <v>4.1375000000000002</v>
      </c>
      <c r="W132" s="13">
        <v>20</v>
      </c>
      <c r="X132" s="37">
        <v>15</v>
      </c>
      <c r="Y132" s="37">
        <v>17.8</v>
      </c>
      <c r="Z132" s="4">
        <f t="shared" si="56"/>
        <v>1.1866666666666668</v>
      </c>
      <c r="AA132" s="13">
        <v>30</v>
      </c>
      <c r="AB132" s="37" t="s">
        <v>370</v>
      </c>
      <c r="AC132" s="37" t="s">
        <v>370</v>
      </c>
      <c r="AD132" s="4" t="s">
        <v>370</v>
      </c>
      <c r="AE132" s="13" t="s">
        <v>370</v>
      </c>
      <c r="AF132" s="5" t="s">
        <v>383</v>
      </c>
      <c r="AG132" s="5" t="s">
        <v>383</v>
      </c>
      <c r="AH132" s="5" t="s">
        <v>383</v>
      </c>
      <c r="AI132" s="13">
        <v>5</v>
      </c>
      <c r="AJ132" s="5">
        <v>44</v>
      </c>
      <c r="AK132" s="5">
        <v>32.700000000000003</v>
      </c>
      <c r="AL132" s="4">
        <f t="shared" si="62"/>
        <v>0.74318181818181828</v>
      </c>
      <c r="AM132" s="13">
        <v>15</v>
      </c>
      <c r="AN132" s="37">
        <v>274</v>
      </c>
      <c r="AO132" s="37">
        <v>334</v>
      </c>
      <c r="AP132" s="4">
        <f t="shared" si="63"/>
        <v>1.218978102189781</v>
      </c>
      <c r="AQ132" s="13">
        <v>20</v>
      </c>
      <c r="AR132" s="20">
        <f t="shared" si="57"/>
        <v>1.6048224173442864</v>
      </c>
      <c r="AS132" s="20">
        <f t="shared" si="64"/>
        <v>1.2404822417344286</v>
      </c>
      <c r="AT132" s="35">
        <v>2002</v>
      </c>
      <c r="AU132" s="21">
        <f t="shared" si="50"/>
        <v>546</v>
      </c>
      <c r="AV132" s="21">
        <f t="shared" si="51"/>
        <v>677.3</v>
      </c>
      <c r="AW132" s="83">
        <f t="shared" si="52"/>
        <v>131.29999999999995</v>
      </c>
      <c r="AX132" s="21">
        <v>565</v>
      </c>
      <c r="AY132" s="21">
        <v>560.9</v>
      </c>
      <c r="AZ132" s="81">
        <f t="shared" si="53"/>
        <v>-448.6</v>
      </c>
      <c r="BA132" s="104" t="s">
        <v>416</v>
      </c>
      <c r="BB132" s="84"/>
      <c r="BC132" s="110"/>
      <c r="BD132" s="37">
        <f t="shared" si="58"/>
        <v>0</v>
      </c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2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2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2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2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2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2"/>
      <c r="HK132" s="11"/>
      <c r="HL132" s="11"/>
    </row>
    <row r="133" spans="1:220" s="2" customFormat="1" ht="15" customHeight="1" x14ac:dyDescent="0.25">
      <c r="A133" s="16" t="s">
        <v>134</v>
      </c>
      <c r="B133" s="37">
        <v>0</v>
      </c>
      <c r="C133" s="37">
        <v>0</v>
      </c>
      <c r="D133" s="4">
        <f t="shared" si="49"/>
        <v>0</v>
      </c>
      <c r="E133" s="13">
        <v>0</v>
      </c>
      <c r="F133" s="5" t="s">
        <v>373</v>
      </c>
      <c r="G133" s="5" t="s">
        <v>373</v>
      </c>
      <c r="H133" s="5" t="s">
        <v>373</v>
      </c>
      <c r="I133" s="13" t="s">
        <v>370</v>
      </c>
      <c r="J133" s="5" t="s">
        <v>373</v>
      </c>
      <c r="K133" s="5" t="s">
        <v>373</v>
      </c>
      <c r="L133" s="5" t="s">
        <v>373</v>
      </c>
      <c r="M133" s="13" t="s">
        <v>370</v>
      </c>
      <c r="N133" s="37">
        <v>146</v>
      </c>
      <c r="O133" s="37">
        <v>295.5</v>
      </c>
      <c r="P133" s="4">
        <f t="shared" si="54"/>
        <v>2.0239726027397262</v>
      </c>
      <c r="Q133" s="13">
        <v>20</v>
      </c>
      <c r="R133" s="22">
        <v>1</v>
      </c>
      <c r="S133" s="13">
        <v>15</v>
      </c>
      <c r="T133" s="37">
        <v>134</v>
      </c>
      <c r="U133" s="37">
        <v>317.5</v>
      </c>
      <c r="V133" s="4">
        <f t="shared" si="55"/>
        <v>2.3694029850746268</v>
      </c>
      <c r="W133" s="13">
        <v>20</v>
      </c>
      <c r="X133" s="37">
        <v>21</v>
      </c>
      <c r="Y133" s="37">
        <v>22.9</v>
      </c>
      <c r="Z133" s="4">
        <f t="shared" si="56"/>
        <v>1.0904761904761904</v>
      </c>
      <c r="AA133" s="13">
        <v>10</v>
      </c>
      <c r="AB133" s="37" t="s">
        <v>370</v>
      </c>
      <c r="AC133" s="37" t="s">
        <v>370</v>
      </c>
      <c r="AD133" s="4" t="s">
        <v>370</v>
      </c>
      <c r="AE133" s="13" t="s">
        <v>370</v>
      </c>
      <c r="AF133" s="5" t="s">
        <v>383</v>
      </c>
      <c r="AG133" s="5" t="s">
        <v>383</v>
      </c>
      <c r="AH133" s="5" t="s">
        <v>383</v>
      </c>
      <c r="AI133" s="13">
        <v>5</v>
      </c>
      <c r="AJ133" s="5">
        <v>44</v>
      </c>
      <c r="AK133" s="5">
        <v>16.2</v>
      </c>
      <c r="AL133" s="4">
        <f t="shared" si="62"/>
        <v>0.36818181818181817</v>
      </c>
      <c r="AM133" s="13">
        <v>15</v>
      </c>
      <c r="AN133" s="37">
        <v>618</v>
      </c>
      <c r="AO133" s="37">
        <v>611</v>
      </c>
      <c r="AP133" s="4">
        <f t="shared" si="63"/>
        <v>0.98867313915857602</v>
      </c>
      <c r="AQ133" s="13">
        <v>20</v>
      </c>
      <c r="AR133" s="20">
        <f t="shared" si="57"/>
        <v>1.3906846371694774</v>
      </c>
      <c r="AS133" s="20">
        <f t="shared" si="64"/>
        <v>1.2190684637169478</v>
      </c>
      <c r="AT133" s="35">
        <v>679</v>
      </c>
      <c r="AU133" s="21">
        <f t="shared" si="50"/>
        <v>185.18181818181819</v>
      </c>
      <c r="AV133" s="21">
        <f t="shared" si="51"/>
        <v>225.7</v>
      </c>
      <c r="AW133" s="83">
        <f t="shared" si="52"/>
        <v>40.518181818181802</v>
      </c>
      <c r="AX133" s="21">
        <v>295.39999999999998</v>
      </c>
      <c r="AY133" s="21">
        <v>297.5</v>
      </c>
      <c r="AZ133" s="81">
        <f t="shared" si="53"/>
        <v>-367.2</v>
      </c>
      <c r="BA133" s="104"/>
      <c r="BB133" s="84"/>
      <c r="BC133" s="110"/>
      <c r="BD133" s="37">
        <f t="shared" si="58"/>
        <v>0</v>
      </c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2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2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2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2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2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2"/>
      <c r="HK133" s="11"/>
      <c r="HL133" s="11"/>
    </row>
    <row r="134" spans="1:220" s="2" customFormat="1" ht="15" customHeight="1" x14ac:dyDescent="0.25">
      <c r="A134" s="16" t="s">
        <v>135</v>
      </c>
      <c r="B134" s="37">
        <v>0</v>
      </c>
      <c r="C134" s="37">
        <v>0</v>
      </c>
      <c r="D134" s="4">
        <f t="shared" si="49"/>
        <v>0</v>
      </c>
      <c r="E134" s="13">
        <v>0</v>
      </c>
      <c r="F134" s="5" t="s">
        <v>373</v>
      </c>
      <c r="G134" s="5" t="s">
        <v>373</v>
      </c>
      <c r="H134" s="5" t="s">
        <v>373</v>
      </c>
      <c r="I134" s="13" t="s">
        <v>370</v>
      </c>
      <c r="J134" s="5" t="s">
        <v>373</v>
      </c>
      <c r="K134" s="5" t="s">
        <v>373</v>
      </c>
      <c r="L134" s="5" t="s">
        <v>373</v>
      </c>
      <c r="M134" s="13" t="s">
        <v>370</v>
      </c>
      <c r="N134" s="37">
        <v>97.6</v>
      </c>
      <c r="O134" s="37">
        <v>165.5</v>
      </c>
      <c r="P134" s="4">
        <f t="shared" si="54"/>
        <v>1.6956967213114755</v>
      </c>
      <c r="Q134" s="13">
        <v>20</v>
      </c>
      <c r="R134" s="22">
        <v>1</v>
      </c>
      <c r="S134" s="13">
        <v>15</v>
      </c>
      <c r="T134" s="37">
        <v>14</v>
      </c>
      <c r="U134" s="37">
        <v>0</v>
      </c>
      <c r="V134" s="4">
        <f t="shared" si="55"/>
        <v>0</v>
      </c>
      <c r="W134" s="13">
        <v>20</v>
      </c>
      <c r="X134" s="37">
        <v>6</v>
      </c>
      <c r="Y134" s="37">
        <v>6.9</v>
      </c>
      <c r="Z134" s="4">
        <f t="shared" si="56"/>
        <v>1.1500000000000001</v>
      </c>
      <c r="AA134" s="13">
        <v>30</v>
      </c>
      <c r="AB134" s="37" t="s">
        <v>370</v>
      </c>
      <c r="AC134" s="37" t="s">
        <v>370</v>
      </c>
      <c r="AD134" s="4" t="s">
        <v>370</v>
      </c>
      <c r="AE134" s="13" t="s">
        <v>370</v>
      </c>
      <c r="AF134" s="5" t="s">
        <v>383</v>
      </c>
      <c r="AG134" s="5" t="s">
        <v>383</v>
      </c>
      <c r="AH134" s="5" t="s">
        <v>383</v>
      </c>
      <c r="AI134" s="13">
        <v>5</v>
      </c>
      <c r="AJ134" s="5">
        <v>44</v>
      </c>
      <c r="AK134" s="5">
        <v>8</v>
      </c>
      <c r="AL134" s="4">
        <f t="shared" si="62"/>
        <v>0.18181818181818182</v>
      </c>
      <c r="AM134" s="13">
        <v>15</v>
      </c>
      <c r="AN134" s="37">
        <v>54</v>
      </c>
      <c r="AO134" s="37">
        <v>54</v>
      </c>
      <c r="AP134" s="4">
        <f t="shared" si="63"/>
        <v>1</v>
      </c>
      <c r="AQ134" s="13">
        <v>20</v>
      </c>
      <c r="AR134" s="20">
        <f t="shared" si="57"/>
        <v>0.88451005961251872</v>
      </c>
      <c r="AS134" s="20">
        <f t="shared" si="64"/>
        <v>0.88451005961251872</v>
      </c>
      <c r="AT134" s="35">
        <v>401</v>
      </c>
      <c r="AU134" s="21">
        <f t="shared" si="50"/>
        <v>109.36363636363636</v>
      </c>
      <c r="AV134" s="21">
        <f t="shared" si="51"/>
        <v>96.7</v>
      </c>
      <c r="AW134" s="83">
        <f t="shared" si="52"/>
        <v>-12.663636363636357</v>
      </c>
      <c r="AX134" s="21">
        <v>34.6</v>
      </c>
      <c r="AY134" s="21">
        <v>77.2</v>
      </c>
      <c r="AZ134" s="81">
        <f t="shared" si="53"/>
        <v>-15.100000000000001</v>
      </c>
      <c r="BA134" s="104"/>
      <c r="BB134" s="84"/>
      <c r="BC134" s="110"/>
      <c r="BD134" s="37">
        <f t="shared" si="58"/>
        <v>0</v>
      </c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2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2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2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2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2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2"/>
      <c r="HK134" s="11"/>
      <c r="HL134" s="11"/>
    </row>
    <row r="135" spans="1:220" s="2" customFormat="1" ht="15" customHeight="1" x14ac:dyDescent="0.25">
      <c r="A135" s="16" t="s">
        <v>136</v>
      </c>
      <c r="B135" s="37">
        <v>0</v>
      </c>
      <c r="C135" s="37">
        <v>0</v>
      </c>
      <c r="D135" s="4">
        <f t="shared" si="49"/>
        <v>0</v>
      </c>
      <c r="E135" s="13">
        <v>0</v>
      </c>
      <c r="F135" s="5" t="s">
        <v>373</v>
      </c>
      <c r="G135" s="5" t="s">
        <v>373</v>
      </c>
      <c r="H135" s="5" t="s">
        <v>373</v>
      </c>
      <c r="I135" s="13" t="s">
        <v>370</v>
      </c>
      <c r="J135" s="5" t="s">
        <v>373</v>
      </c>
      <c r="K135" s="5" t="s">
        <v>373</v>
      </c>
      <c r="L135" s="5" t="s">
        <v>373</v>
      </c>
      <c r="M135" s="13" t="s">
        <v>370</v>
      </c>
      <c r="N135" s="37">
        <v>37.5</v>
      </c>
      <c r="O135" s="37">
        <v>30.2</v>
      </c>
      <c r="P135" s="4">
        <f t="shared" si="54"/>
        <v>0.80533333333333335</v>
      </c>
      <c r="Q135" s="13">
        <v>20</v>
      </c>
      <c r="R135" s="22">
        <v>1</v>
      </c>
      <c r="S135" s="13">
        <v>15</v>
      </c>
      <c r="T135" s="37">
        <v>293</v>
      </c>
      <c r="U135" s="37">
        <v>265.5</v>
      </c>
      <c r="V135" s="4">
        <f t="shared" si="55"/>
        <v>0.90614334470989766</v>
      </c>
      <c r="W135" s="13">
        <v>35</v>
      </c>
      <c r="X135" s="37">
        <v>6</v>
      </c>
      <c r="Y135" s="37">
        <v>7.3</v>
      </c>
      <c r="Z135" s="4">
        <f t="shared" si="56"/>
        <v>1.2166666666666666</v>
      </c>
      <c r="AA135" s="13">
        <v>15</v>
      </c>
      <c r="AB135" s="37" t="s">
        <v>370</v>
      </c>
      <c r="AC135" s="37" t="s">
        <v>370</v>
      </c>
      <c r="AD135" s="4" t="s">
        <v>370</v>
      </c>
      <c r="AE135" s="13" t="s">
        <v>370</v>
      </c>
      <c r="AF135" s="5" t="s">
        <v>383</v>
      </c>
      <c r="AG135" s="5" t="s">
        <v>383</v>
      </c>
      <c r="AH135" s="5" t="s">
        <v>383</v>
      </c>
      <c r="AI135" s="13">
        <v>5</v>
      </c>
      <c r="AJ135" s="5">
        <v>44</v>
      </c>
      <c r="AK135" s="5">
        <v>39.4</v>
      </c>
      <c r="AL135" s="4">
        <f t="shared" si="62"/>
        <v>0.89545454545454539</v>
      </c>
      <c r="AM135" s="13">
        <v>15</v>
      </c>
      <c r="AN135" s="37">
        <v>344</v>
      </c>
      <c r="AO135" s="37">
        <v>340</v>
      </c>
      <c r="AP135" s="4">
        <f t="shared" si="63"/>
        <v>0.98837209302325579</v>
      </c>
      <c r="AQ135" s="13">
        <v>20</v>
      </c>
      <c r="AR135" s="20">
        <f t="shared" si="57"/>
        <v>0.95225786478163643</v>
      </c>
      <c r="AS135" s="20">
        <f t="shared" si="64"/>
        <v>0.95225786478163643</v>
      </c>
      <c r="AT135" s="35">
        <v>308</v>
      </c>
      <c r="AU135" s="21">
        <f t="shared" si="50"/>
        <v>84</v>
      </c>
      <c r="AV135" s="21">
        <f t="shared" si="51"/>
        <v>80</v>
      </c>
      <c r="AW135" s="83">
        <f t="shared" si="52"/>
        <v>-4</v>
      </c>
      <c r="AX135" s="21">
        <v>71.2</v>
      </c>
      <c r="AY135" s="21">
        <v>75.599999999999994</v>
      </c>
      <c r="AZ135" s="81">
        <f t="shared" si="53"/>
        <v>-66.8</v>
      </c>
      <c r="BA135" s="104"/>
      <c r="BB135" s="84"/>
      <c r="BC135" s="110"/>
      <c r="BD135" s="37">
        <f t="shared" si="58"/>
        <v>0</v>
      </c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2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2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2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2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2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2"/>
      <c r="HK135" s="11"/>
      <c r="HL135" s="11"/>
    </row>
    <row r="136" spans="1:220" s="2" customFormat="1" ht="15" customHeight="1" x14ac:dyDescent="0.25">
      <c r="A136" s="16" t="s">
        <v>137</v>
      </c>
      <c r="B136" s="37">
        <v>1287</v>
      </c>
      <c r="C136" s="37">
        <v>1613</v>
      </c>
      <c r="D136" s="4">
        <f t="shared" si="49"/>
        <v>1.2533022533022533</v>
      </c>
      <c r="E136" s="13">
        <v>10</v>
      </c>
      <c r="F136" s="5" t="s">
        <v>373</v>
      </c>
      <c r="G136" s="5" t="s">
        <v>373</v>
      </c>
      <c r="H136" s="5" t="s">
        <v>373</v>
      </c>
      <c r="I136" s="13" t="s">
        <v>370</v>
      </c>
      <c r="J136" s="5" t="s">
        <v>373</v>
      </c>
      <c r="K136" s="5" t="s">
        <v>373</v>
      </c>
      <c r="L136" s="5" t="s">
        <v>373</v>
      </c>
      <c r="M136" s="13" t="s">
        <v>370</v>
      </c>
      <c r="N136" s="37">
        <v>420</v>
      </c>
      <c r="O136" s="37">
        <v>488.4</v>
      </c>
      <c r="P136" s="4">
        <f t="shared" si="54"/>
        <v>1.1628571428571428</v>
      </c>
      <c r="Q136" s="13">
        <v>20</v>
      </c>
      <c r="R136" s="22">
        <v>1</v>
      </c>
      <c r="S136" s="13">
        <v>15</v>
      </c>
      <c r="T136" s="37">
        <v>798</v>
      </c>
      <c r="U136" s="37">
        <v>687.4</v>
      </c>
      <c r="V136" s="4">
        <f t="shared" si="55"/>
        <v>0.86140350877192984</v>
      </c>
      <c r="W136" s="13">
        <v>35</v>
      </c>
      <c r="X136" s="37">
        <v>27</v>
      </c>
      <c r="Y136" s="37">
        <v>26.2</v>
      </c>
      <c r="Z136" s="4">
        <f t="shared" si="56"/>
        <v>0.97037037037037033</v>
      </c>
      <c r="AA136" s="13">
        <v>15</v>
      </c>
      <c r="AB136" s="37" t="s">
        <v>370</v>
      </c>
      <c r="AC136" s="37" t="s">
        <v>370</v>
      </c>
      <c r="AD136" s="4" t="s">
        <v>370</v>
      </c>
      <c r="AE136" s="13" t="s">
        <v>370</v>
      </c>
      <c r="AF136" s="5" t="s">
        <v>383</v>
      </c>
      <c r="AG136" s="5" t="s">
        <v>383</v>
      </c>
      <c r="AH136" s="5" t="s">
        <v>383</v>
      </c>
      <c r="AI136" s="13">
        <v>5</v>
      </c>
      <c r="AJ136" s="5">
        <v>44</v>
      </c>
      <c r="AK136" s="5">
        <v>16.3</v>
      </c>
      <c r="AL136" s="4">
        <f t="shared" si="62"/>
        <v>0.37045454545454548</v>
      </c>
      <c r="AM136" s="13">
        <v>15</v>
      </c>
      <c r="AN136" s="37">
        <v>778</v>
      </c>
      <c r="AO136" s="37">
        <v>778</v>
      </c>
      <c r="AP136" s="4">
        <f t="shared" si="63"/>
        <v>1</v>
      </c>
      <c r="AQ136" s="13">
        <v>20</v>
      </c>
      <c r="AR136" s="20">
        <f t="shared" si="57"/>
        <v>0.93116663026582058</v>
      </c>
      <c r="AS136" s="20">
        <f t="shared" si="64"/>
        <v>0.93116663026582058</v>
      </c>
      <c r="AT136" s="35">
        <v>790</v>
      </c>
      <c r="AU136" s="21">
        <f t="shared" si="50"/>
        <v>215.45454545454544</v>
      </c>
      <c r="AV136" s="21">
        <f t="shared" si="51"/>
        <v>200.6</v>
      </c>
      <c r="AW136" s="83">
        <f t="shared" si="52"/>
        <v>-14.854545454545445</v>
      </c>
      <c r="AX136" s="21">
        <v>107.9</v>
      </c>
      <c r="AY136" s="21">
        <v>134.5</v>
      </c>
      <c r="AZ136" s="81">
        <f t="shared" si="53"/>
        <v>-41.800000000000011</v>
      </c>
      <c r="BA136" s="104"/>
      <c r="BB136" s="84"/>
      <c r="BC136" s="110"/>
      <c r="BD136" s="37">
        <f t="shared" si="58"/>
        <v>0</v>
      </c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2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2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2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2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2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2"/>
      <c r="HK136" s="11"/>
      <c r="HL136" s="11"/>
    </row>
    <row r="137" spans="1:220" s="2" customFormat="1" ht="15" customHeight="1" x14ac:dyDescent="0.25">
      <c r="A137" s="16" t="s">
        <v>138</v>
      </c>
      <c r="B137" s="37">
        <v>0</v>
      </c>
      <c r="C137" s="37">
        <v>0</v>
      </c>
      <c r="D137" s="4">
        <f t="shared" si="49"/>
        <v>0</v>
      </c>
      <c r="E137" s="13">
        <v>0</v>
      </c>
      <c r="F137" s="5" t="s">
        <v>373</v>
      </c>
      <c r="G137" s="5" t="s">
        <v>373</v>
      </c>
      <c r="H137" s="5" t="s">
        <v>373</v>
      </c>
      <c r="I137" s="13" t="s">
        <v>370</v>
      </c>
      <c r="J137" s="5" t="s">
        <v>373</v>
      </c>
      <c r="K137" s="5" t="s">
        <v>373</v>
      </c>
      <c r="L137" s="5" t="s">
        <v>373</v>
      </c>
      <c r="M137" s="13" t="s">
        <v>370</v>
      </c>
      <c r="N137" s="37">
        <v>288.7</v>
      </c>
      <c r="O137" s="37">
        <v>582</v>
      </c>
      <c r="P137" s="4">
        <f t="shared" si="54"/>
        <v>2.0159334949774852</v>
      </c>
      <c r="Q137" s="13">
        <v>20</v>
      </c>
      <c r="R137" s="22">
        <v>1</v>
      </c>
      <c r="S137" s="13">
        <v>15</v>
      </c>
      <c r="T137" s="37">
        <v>1099</v>
      </c>
      <c r="U137" s="37">
        <v>1213.8</v>
      </c>
      <c r="V137" s="4">
        <f t="shared" si="55"/>
        <v>1.1044585987261146</v>
      </c>
      <c r="W137" s="13">
        <v>35</v>
      </c>
      <c r="X137" s="37">
        <v>32</v>
      </c>
      <c r="Y137" s="37">
        <v>41.5</v>
      </c>
      <c r="Z137" s="4">
        <f t="shared" si="56"/>
        <v>1.296875</v>
      </c>
      <c r="AA137" s="13">
        <v>15</v>
      </c>
      <c r="AB137" s="37" t="s">
        <v>370</v>
      </c>
      <c r="AC137" s="37" t="s">
        <v>370</v>
      </c>
      <c r="AD137" s="4" t="s">
        <v>370</v>
      </c>
      <c r="AE137" s="13" t="s">
        <v>370</v>
      </c>
      <c r="AF137" s="5" t="s">
        <v>383</v>
      </c>
      <c r="AG137" s="5" t="s">
        <v>383</v>
      </c>
      <c r="AH137" s="5" t="s">
        <v>383</v>
      </c>
      <c r="AI137" s="13">
        <v>5</v>
      </c>
      <c r="AJ137" s="5">
        <v>44</v>
      </c>
      <c r="AK137" s="5">
        <v>6.7</v>
      </c>
      <c r="AL137" s="4">
        <f t="shared" si="62"/>
        <v>0.15227272727272728</v>
      </c>
      <c r="AM137" s="13">
        <v>15</v>
      </c>
      <c r="AN137" s="37">
        <v>1085</v>
      </c>
      <c r="AO137" s="37">
        <v>1153</v>
      </c>
      <c r="AP137" s="4">
        <f t="shared" si="63"/>
        <v>1.0626728110599077</v>
      </c>
      <c r="AQ137" s="13">
        <v>20</v>
      </c>
      <c r="AR137" s="20">
        <f t="shared" si="57"/>
        <v>1.1413782748771064</v>
      </c>
      <c r="AS137" s="20">
        <f t="shared" si="64"/>
        <v>1.1413782748771064</v>
      </c>
      <c r="AT137" s="35">
        <v>961</v>
      </c>
      <c r="AU137" s="21">
        <f t="shared" si="50"/>
        <v>262.09090909090907</v>
      </c>
      <c r="AV137" s="21">
        <f t="shared" si="51"/>
        <v>299.10000000000002</v>
      </c>
      <c r="AW137" s="83">
        <f t="shared" si="52"/>
        <v>37.009090909090958</v>
      </c>
      <c r="AX137" s="21">
        <v>254.1</v>
      </c>
      <c r="AY137" s="21">
        <v>232.5</v>
      </c>
      <c r="AZ137" s="81">
        <f t="shared" si="53"/>
        <v>-187.49999999999997</v>
      </c>
      <c r="BA137" s="104"/>
      <c r="BB137" s="84"/>
      <c r="BC137" s="110"/>
      <c r="BD137" s="37">
        <f t="shared" si="58"/>
        <v>0</v>
      </c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2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2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2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2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2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2"/>
      <c r="HK137" s="11"/>
      <c r="HL137" s="11"/>
    </row>
    <row r="138" spans="1:220" s="2" customFormat="1" ht="15" customHeight="1" x14ac:dyDescent="0.25">
      <c r="A138" s="16" t="s">
        <v>139</v>
      </c>
      <c r="B138" s="37">
        <v>0</v>
      </c>
      <c r="C138" s="37">
        <v>0</v>
      </c>
      <c r="D138" s="4">
        <f t="shared" si="49"/>
        <v>0</v>
      </c>
      <c r="E138" s="13">
        <v>0</v>
      </c>
      <c r="F138" s="5" t="s">
        <v>373</v>
      </c>
      <c r="G138" s="5" t="s">
        <v>373</v>
      </c>
      <c r="H138" s="5" t="s">
        <v>373</v>
      </c>
      <c r="I138" s="13" t="s">
        <v>370</v>
      </c>
      <c r="J138" s="5" t="s">
        <v>373</v>
      </c>
      <c r="K138" s="5" t="s">
        <v>373</v>
      </c>
      <c r="L138" s="5" t="s">
        <v>373</v>
      </c>
      <c r="M138" s="13" t="s">
        <v>370</v>
      </c>
      <c r="N138" s="37">
        <v>1050</v>
      </c>
      <c r="O138" s="37">
        <v>356.1</v>
      </c>
      <c r="P138" s="4">
        <f t="shared" si="54"/>
        <v>0.33914285714285719</v>
      </c>
      <c r="Q138" s="13">
        <v>20</v>
      </c>
      <c r="R138" s="22">
        <v>1</v>
      </c>
      <c r="S138" s="13">
        <v>15</v>
      </c>
      <c r="T138" s="37">
        <v>89</v>
      </c>
      <c r="U138" s="37">
        <v>55.5</v>
      </c>
      <c r="V138" s="4">
        <f t="shared" si="55"/>
        <v>0.6235955056179775</v>
      </c>
      <c r="W138" s="13">
        <v>25</v>
      </c>
      <c r="X138" s="37">
        <v>6</v>
      </c>
      <c r="Y138" s="37">
        <v>5.2</v>
      </c>
      <c r="Z138" s="4">
        <f t="shared" si="56"/>
        <v>0.8666666666666667</v>
      </c>
      <c r="AA138" s="13">
        <v>25</v>
      </c>
      <c r="AB138" s="37" t="s">
        <v>370</v>
      </c>
      <c r="AC138" s="37" t="s">
        <v>370</v>
      </c>
      <c r="AD138" s="4" t="s">
        <v>370</v>
      </c>
      <c r="AE138" s="13" t="s">
        <v>370</v>
      </c>
      <c r="AF138" s="5" t="s">
        <v>383</v>
      </c>
      <c r="AG138" s="5" t="s">
        <v>383</v>
      </c>
      <c r="AH138" s="5" t="s">
        <v>383</v>
      </c>
      <c r="AI138" s="13">
        <v>5</v>
      </c>
      <c r="AJ138" s="5">
        <v>44</v>
      </c>
      <c r="AK138" s="5">
        <v>18.899999999999999</v>
      </c>
      <c r="AL138" s="4">
        <f t="shared" si="62"/>
        <v>0.42954545454545451</v>
      </c>
      <c r="AM138" s="13">
        <v>15</v>
      </c>
      <c r="AN138" s="37">
        <v>131</v>
      </c>
      <c r="AO138" s="37">
        <v>132</v>
      </c>
      <c r="AP138" s="4">
        <f t="shared" si="63"/>
        <v>1.0076335877862594</v>
      </c>
      <c r="AQ138" s="13">
        <v>20</v>
      </c>
      <c r="AR138" s="20">
        <f t="shared" si="57"/>
        <v>0.7136272085323353</v>
      </c>
      <c r="AS138" s="20">
        <f t="shared" si="64"/>
        <v>0.7136272085323353</v>
      </c>
      <c r="AT138" s="35">
        <v>465</v>
      </c>
      <c r="AU138" s="21">
        <f t="shared" si="50"/>
        <v>126.81818181818181</v>
      </c>
      <c r="AV138" s="21">
        <f t="shared" si="51"/>
        <v>90.5</v>
      </c>
      <c r="AW138" s="83">
        <f t="shared" si="52"/>
        <v>-36.318181818181813</v>
      </c>
      <c r="AX138" s="21">
        <v>103.3</v>
      </c>
      <c r="AY138" s="21">
        <v>93.7</v>
      </c>
      <c r="AZ138" s="81">
        <f t="shared" si="53"/>
        <v>-106.5</v>
      </c>
      <c r="BA138" s="104"/>
      <c r="BB138" s="84"/>
      <c r="BC138" s="110"/>
      <c r="BD138" s="37">
        <f t="shared" si="58"/>
        <v>0</v>
      </c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2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2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2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2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2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2"/>
      <c r="HK138" s="11"/>
      <c r="HL138" s="11"/>
    </row>
    <row r="139" spans="1:220" s="2" customFormat="1" ht="15" customHeight="1" x14ac:dyDescent="0.25">
      <c r="A139" s="36" t="s">
        <v>140</v>
      </c>
      <c r="B139" s="37"/>
      <c r="C139" s="37"/>
      <c r="D139" s="4"/>
      <c r="E139" s="13"/>
      <c r="F139" s="5"/>
      <c r="G139" s="5"/>
      <c r="H139" s="5"/>
      <c r="I139" s="13"/>
      <c r="J139" s="5"/>
      <c r="K139" s="5"/>
      <c r="L139" s="5"/>
      <c r="M139" s="13"/>
      <c r="N139" s="37"/>
      <c r="O139" s="37"/>
      <c r="P139" s="4"/>
      <c r="Q139" s="13"/>
      <c r="R139" s="22"/>
      <c r="S139" s="13"/>
      <c r="T139" s="37"/>
      <c r="U139" s="37"/>
      <c r="V139" s="4"/>
      <c r="W139" s="13"/>
      <c r="X139" s="37"/>
      <c r="Y139" s="37"/>
      <c r="Z139" s="4"/>
      <c r="AA139" s="13"/>
      <c r="AB139" s="37"/>
      <c r="AC139" s="37"/>
      <c r="AD139" s="4"/>
      <c r="AE139" s="13"/>
      <c r="AF139" s="5"/>
      <c r="AG139" s="5"/>
      <c r="AH139" s="5"/>
      <c r="AI139" s="13"/>
      <c r="AJ139" s="5"/>
      <c r="AK139" s="5"/>
      <c r="AL139" s="4"/>
      <c r="AM139" s="13"/>
      <c r="AN139" s="37"/>
      <c r="AO139" s="37"/>
      <c r="AP139" s="4"/>
      <c r="AQ139" s="13"/>
      <c r="AR139" s="20"/>
      <c r="AS139" s="20"/>
      <c r="AT139" s="35"/>
      <c r="AU139" s="21"/>
      <c r="AV139" s="21"/>
      <c r="AW139" s="83"/>
      <c r="AX139" s="21"/>
      <c r="AY139" s="21"/>
      <c r="AZ139" s="81"/>
      <c r="BA139" s="104"/>
      <c r="BB139" s="84"/>
      <c r="BC139" s="110"/>
      <c r="BD139" s="37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2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2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2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2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2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2"/>
      <c r="HK139" s="11"/>
      <c r="HL139" s="11"/>
    </row>
    <row r="140" spans="1:220" s="2" customFormat="1" ht="15" customHeight="1" x14ac:dyDescent="0.25">
      <c r="A140" s="16" t="s">
        <v>141</v>
      </c>
      <c r="B140" s="37">
        <v>0</v>
      </c>
      <c r="C140" s="37">
        <v>0</v>
      </c>
      <c r="D140" s="4">
        <f t="shared" si="49"/>
        <v>0</v>
      </c>
      <c r="E140" s="13">
        <v>0</v>
      </c>
      <c r="F140" s="5" t="s">
        <v>373</v>
      </c>
      <c r="G140" s="5" t="s">
        <v>373</v>
      </c>
      <c r="H140" s="5" t="s">
        <v>373</v>
      </c>
      <c r="I140" s="13" t="s">
        <v>370</v>
      </c>
      <c r="J140" s="5" t="s">
        <v>373</v>
      </c>
      <c r="K140" s="5" t="s">
        <v>373</v>
      </c>
      <c r="L140" s="5" t="s">
        <v>373</v>
      </c>
      <c r="M140" s="13" t="s">
        <v>370</v>
      </c>
      <c r="N140" s="37">
        <v>74.400000000000006</v>
      </c>
      <c r="O140" s="37">
        <v>329.1</v>
      </c>
      <c r="P140" s="4">
        <f t="shared" si="54"/>
        <v>4.4233870967741939</v>
      </c>
      <c r="Q140" s="13">
        <v>20</v>
      </c>
      <c r="R140" s="22">
        <v>1</v>
      </c>
      <c r="S140" s="13">
        <v>15</v>
      </c>
      <c r="T140" s="37">
        <v>0</v>
      </c>
      <c r="U140" s="37">
        <v>0</v>
      </c>
      <c r="V140" s="4">
        <f t="shared" si="55"/>
        <v>1</v>
      </c>
      <c r="W140" s="13">
        <v>30</v>
      </c>
      <c r="X140" s="37">
        <v>1.4</v>
      </c>
      <c r="Y140" s="37">
        <v>1.5</v>
      </c>
      <c r="Z140" s="4">
        <f t="shared" si="56"/>
        <v>1.0714285714285714</v>
      </c>
      <c r="AA140" s="13">
        <v>20</v>
      </c>
      <c r="AB140" s="37" t="s">
        <v>370</v>
      </c>
      <c r="AC140" s="37" t="s">
        <v>370</v>
      </c>
      <c r="AD140" s="4" t="s">
        <v>370</v>
      </c>
      <c r="AE140" s="13" t="s">
        <v>370</v>
      </c>
      <c r="AF140" s="5" t="s">
        <v>383</v>
      </c>
      <c r="AG140" s="5" t="s">
        <v>383</v>
      </c>
      <c r="AH140" s="5" t="s">
        <v>383</v>
      </c>
      <c r="AI140" s="13">
        <v>5</v>
      </c>
      <c r="AJ140" s="5">
        <v>35</v>
      </c>
      <c r="AK140" s="5">
        <v>0</v>
      </c>
      <c r="AL140" s="4">
        <f t="shared" ref="AL140:AL145" si="65">IF((AM140=0),0,IF(AJ140=0,1,IF(AK140&lt;0,0,AK140/AJ140)))</f>
        <v>0</v>
      </c>
      <c r="AM140" s="13">
        <v>15</v>
      </c>
      <c r="AN140" s="37">
        <v>141</v>
      </c>
      <c r="AO140" s="37">
        <v>80</v>
      </c>
      <c r="AP140" s="4">
        <f t="shared" ref="AP140:AP145" si="66">IF((AQ140=0),0,IF(AN140=0,1,IF(AO140&lt;0,0,AO140/AN140)))</f>
        <v>0.56737588652482274</v>
      </c>
      <c r="AQ140" s="13">
        <v>20</v>
      </c>
      <c r="AR140" s="20">
        <f t="shared" si="57"/>
        <v>1.3853652591212646</v>
      </c>
      <c r="AS140" s="20">
        <f t="shared" ref="AS140:AS145" si="67">IF(AR140&gt;1.2,IF((AR140-1.2)*0.1+1.2&gt;1.3,1.3,(AR140-1.2)*0.1+1.2),AR140)</f>
        <v>1.2185365259121264</v>
      </c>
      <c r="AT140" s="35">
        <v>2342</v>
      </c>
      <c r="AU140" s="21">
        <f t="shared" si="50"/>
        <v>638.72727272727275</v>
      </c>
      <c r="AV140" s="21">
        <f t="shared" si="51"/>
        <v>778.3</v>
      </c>
      <c r="AW140" s="83">
        <f t="shared" si="52"/>
        <v>139.57272727272721</v>
      </c>
      <c r="AX140" s="21">
        <v>280.39999999999998</v>
      </c>
      <c r="AY140" s="21">
        <v>291.7</v>
      </c>
      <c r="AZ140" s="81">
        <f t="shared" si="53"/>
        <v>206.2</v>
      </c>
      <c r="BA140" s="104"/>
      <c r="BB140" s="84"/>
      <c r="BC140" s="110"/>
      <c r="BD140" s="37">
        <f t="shared" si="58"/>
        <v>206.2</v>
      </c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2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2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2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2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2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2"/>
      <c r="HK140" s="11"/>
      <c r="HL140" s="11"/>
    </row>
    <row r="141" spans="1:220" s="2" customFormat="1" ht="15" customHeight="1" x14ac:dyDescent="0.25">
      <c r="A141" s="16" t="s">
        <v>142</v>
      </c>
      <c r="B141" s="37">
        <v>0</v>
      </c>
      <c r="C141" s="37">
        <v>0</v>
      </c>
      <c r="D141" s="4">
        <f t="shared" si="49"/>
        <v>0</v>
      </c>
      <c r="E141" s="13">
        <v>0</v>
      </c>
      <c r="F141" s="5" t="s">
        <v>373</v>
      </c>
      <c r="G141" s="5" t="s">
        <v>373</v>
      </c>
      <c r="H141" s="5" t="s">
        <v>373</v>
      </c>
      <c r="I141" s="13" t="s">
        <v>370</v>
      </c>
      <c r="J141" s="5" t="s">
        <v>373</v>
      </c>
      <c r="K141" s="5" t="s">
        <v>373</v>
      </c>
      <c r="L141" s="5" t="s">
        <v>373</v>
      </c>
      <c r="M141" s="13" t="s">
        <v>370</v>
      </c>
      <c r="N141" s="37">
        <v>53.4</v>
      </c>
      <c r="O141" s="37">
        <v>77</v>
      </c>
      <c r="P141" s="4">
        <f t="shared" si="54"/>
        <v>1.4419475655430711</v>
      </c>
      <c r="Q141" s="13">
        <v>20</v>
      </c>
      <c r="R141" s="22">
        <v>1</v>
      </c>
      <c r="S141" s="13">
        <v>15</v>
      </c>
      <c r="T141" s="37">
        <v>111</v>
      </c>
      <c r="U141" s="37">
        <v>79.2</v>
      </c>
      <c r="V141" s="4">
        <f t="shared" si="55"/>
        <v>0.71351351351351355</v>
      </c>
      <c r="W141" s="13">
        <v>35</v>
      </c>
      <c r="X141" s="37">
        <v>5</v>
      </c>
      <c r="Y141" s="37">
        <v>6.4</v>
      </c>
      <c r="Z141" s="4">
        <f t="shared" si="56"/>
        <v>1.28</v>
      </c>
      <c r="AA141" s="13">
        <v>15</v>
      </c>
      <c r="AB141" s="37" t="s">
        <v>370</v>
      </c>
      <c r="AC141" s="37" t="s">
        <v>370</v>
      </c>
      <c r="AD141" s="4" t="s">
        <v>370</v>
      </c>
      <c r="AE141" s="13" t="s">
        <v>370</v>
      </c>
      <c r="AF141" s="5" t="s">
        <v>383</v>
      </c>
      <c r="AG141" s="5" t="s">
        <v>383</v>
      </c>
      <c r="AH141" s="5" t="s">
        <v>383</v>
      </c>
      <c r="AI141" s="13">
        <v>5</v>
      </c>
      <c r="AJ141" s="5">
        <v>0</v>
      </c>
      <c r="AK141" s="5">
        <v>0</v>
      </c>
      <c r="AL141" s="4">
        <f t="shared" si="65"/>
        <v>1</v>
      </c>
      <c r="AM141" s="13">
        <v>15</v>
      </c>
      <c r="AN141" s="37">
        <v>275</v>
      </c>
      <c r="AO141" s="37">
        <v>285</v>
      </c>
      <c r="AP141" s="4">
        <f t="shared" si="66"/>
        <v>1.0363636363636364</v>
      </c>
      <c r="AQ141" s="13">
        <v>20</v>
      </c>
      <c r="AR141" s="20">
        <f t="shared" si="57"/>
        <v>1.0311599750925595</v>
      </c>
      <c r="AS141" s="20">
        <f t="shared" si="67"/>
        <v>1.0311599750925595</v>
      </c>
      <c r="AT141" s="35">
        <v>1899</v>
      </c>
      <c r="AU141" s="21">
        <f t="shared" si="50"/>
        <v>517.90909090909088</v>
      </c>
      <c r="AV141" s="21">
        <f t="shared" si="51"/>
        <v>534</v>
      </c>
      <c r="AW141" s="83">
        <f t="shared" si="52"/>
        <v>16.090909090909122</v>
      </c>
      <c r="AX141" s="21">
        <v>247.2</v>
      </c>
      <c r="AY141" s="21">
        <v>306.5</v>
      </c>
      <c r="AZ141" s="81">
        <f t="shared" si="53"/>
        <v>-19.699999999999989</v>
      </c>
      <c r="BA141" s="104"/>
      <c r="BB141" s="84"/>
      <c r="BC141" s="110"/>
      <c r="BD141" s="37">
        <f t="shared" si="58"/>
        <v>0</v>
      </c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2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2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2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2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2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2"/>
      <c r="HK141" s="11"/>
      <c r="HL141" s="11"/>
    </row>
    <row r="142" spans="1:220" s="2" customFormat="1" ht="15" customHeight="1" x14ac:dyDescent="0.25">
      <c r="A142" s="16" t="s">
        <v>143</v>
      </c>
      <c r="B142" s="37">
        <v>0</v>
      </c>
      <c r="C142" s="37">
        <v>0</v>
      </c>
      <c r="D142" s="4">
        <f t="shared" si="49"/>
        <v>0</v>
      </c>
      <c r="E142" s="13">
        <v>0</v>
      </c>
      <c r="F142" s="5" t="s">
        <v>373</v>
      </c>
      <c r="G142" s="5" t="s">
        <v>373</v>
      </c>
      <c r="H142" s="5" t="s">
        <v>373</v>
      </c>
      <c r="I142" s="13" t="s">
        <v>370</v>
      </c>
      <c r="J142" s="5" t="s">
        <v>373</v>
      </c>
      <c r="K142" s="5" t="s">
        <v>373</v>
      </c>
      <c r="L142" s="5" t="s">
        <v>373</v>
      </c>
      <c r="M142" s="13" t="s">
        <v>370</v>
      </c>
      <c r="N142" s="37">
        <v>45.6</v>
      </c>
      <c r="O142" s="37">
        <v>160.80000000000001</v>
      </c>
      <c r="P142" s="4">
        <f t="shared" si="54"/>
        <v>3.5263157894736845</v>
      </c>
      <c r="Q142" s="13">
        <v>20</v>
      </c>
      <c r="R142" s="22">
        <v>1</v>
      </c>
      <c r="S142" s="13">
        <v>15</v>
      </c>
      <c r="T142" s="37">
        <v>90</v>
      </c>
      <c r="U142" s="37">
        <v>132.6</v>
      </c>
      <c r="V142" s="4">
        <f t="shared" si="55"/>
        <v>1.4733333333333332</v>
      </c>
      <c r="W142" s="13">
        <v>30</v>
      </c>
      <c r="X142" s="37">
        <v>3.3</v>
      </c>
      <c r="Y142" s="37">
        <v>3.9</v>
      </c>
      <c r="Z142" s="4">
        <f t="shared" si="56"/>
        <v>1.1818181818181819</v>
      </c>
      <c r="AA142" s="13">
        <v>20</v>
      </c>
      <c r="AB142" s="37" t="s">
        <v>370</v>
      </c>
      <c r="AC142" s="37" t="s">
        <v>370</v>
      </c>
      <c r="AD142" s="4" t="s">
        <v>370</v>
      </c>
      <c r="AE142" s="13" t="s">
        <v>370</v>
      </c>
      <c r="AF142" s="5" t="s">
        <v>383</v>
      </c>
      <c r="AG142" s="5" t="s">
        <v>383</v>
      </c>
      <c r="AH142" s="5" t="s">
        <v>383</v>
      </c>
      <c r="AI142" s="13">
        <v>5</v>
      </c>
      <c r="AJ142" s="5">
        <v>0</v>
      </c>
      <c r="AK142" s="5">
        <v>0</v>
      </c>
      <c r="AL142" s="4">
        <f t="shared" si="65"/>
        <v>1</v>
      </c>
      <c r="AM142" s="13">
        <v>15</v>
      </c>
      <c r="AN142" s="37">
        <v>408</v>
      </c>
      <c r="AO142" s="37">
        <v>511</v>
      </c>
      <c r="AP142" s="4">
        <f t="shared" si="66"/>
        <v>1.2524509803921569</v>
      </c>
      <c r="AQ142" s="13">
        <v>20</v>
      </c>
      <c r="AR142" s="20">
        <f t="shared" si="57"/>
        <v>1.6117641586140039</v>
      </c>
      <c r="AS142" s="20">
        <f t="shared" si="67"/>
        <v>1.2411764158614003</v>
      </c>
      <c r="AT142" s="35">
        <v>3455</v>
      </c>
      <c r="AU142" s="21">
        <f t="shared" si="50"/>
        <v>942.27272727272725</v>
      </c>
      <c r="AV142" s="21">
        <f t="shared" si="51"/>
        <v>1169.5</v>
      </c>
      <c r="AW142" s="83">
        <f t="shared" si="52"/>
        <v>227.22727272727275</v>
      </c>
      <c r="AX142" s="21">
        <v>430.9</v>
      </c>
      <c r="AY142" s="21">
        <v>422.7</v>
      </c>
      <c r="AZ142" s="81">
        <f t="shared" si="53"/>
        <v>315.90000000000003</v>
      </c>
      <c r="BA142" s="104"/>
      <c r="BB142" s="84"/>
      <c r="BC142" s="110"/>
      <c r="BD142" s="37">
        <f t="shared" si="58"/>
        <v>315.90000000000003</v>
      </c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2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2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2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2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2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  <c r="HI142" s="11"/>
      <c r="HJ142" s="12"/>
      <c r="HK142" s="11"/>
      <c r="HL142" s="11"/>
    </row>
    <row r="143" spans="1:220" s="2" customFormat="1" ht="15" customHeight="1" x14ac:dyDescent="0.25">
      <c r="A143" s="16" t="s">
        <v>144</v>
      </c>
      <c r="B143" s="37">
        <v>9143.1</v>
      </c>
      <c r="C143" s="37">
        <v>10251.700000000001</v>
      </c>
      <c r="D143" s="4">
        <f t="shared" si="49"/>
        <v>1.1212499042994171</v>
      </c>
      <c r="E143" s="13">
        <v>10</v>
      </c>
      <c r="F143" s="5" t="s">
        <v>373</v>
      </c>
      <c r="G143" s="5" t="s">
        <v>373</v>
      </c>
      <c r="H143" s="5" t="s">
        <v>373</v>
      </c>
      <c r="I143" s="13" t="s">
        <v>370</v>
      </c>
      <c r="J143" s="5" t="s">
        <v>373</v>
      </c>
      <c r="K143" s="5" t="s">
        <v>373</v>
      </c>
      <c r="L143" s="5" t="s">
        <v>373</v>
      </c>
      <c r="M143" s="13" t="s">
        <v>370</v>
      </c>
      <c r="N143" s="37">
        <v>1163.4000000000001</v>
      </c>
      <c r="O143" s="37">
        <v>1427.6</v>
      </c>
      <c r="P143" s="4">
        <f t="shared" si="54"/>
        <v>1.2270930032662883</v>
      </c>
      <c r="Q143" s="13">
        <v>20</v>
      </c>
      <c r="R143" s="22">
        <v>1</v>
      </c>
      <c r="S143" s="13">
        <v>15</v>
      </c>
      <c r="T143" s="37">
        <v>0</v>
      </c>
      <c r="U143" s="37">
        <v>0</v>
      </c>
      <c r="V143" s="4">
        <f t="shared" si="55"/>
        <v>1</v>
      </c>
      <c r="W143" s="13">
        <v>20</v>
      </c>
      <c r="X143" s="37">
        <v>1</v>
      </c>
      <c r="Y143" s="37">
        <v>1.7</v>
      </c>
      <c r="Z143" s="4">
        <f t="shared" si="56"/>
        <v>1.7</v>
      </c>
      <c r="AA143" s="13">
        <v>30</v>
      </c>
      <c r="AB143" s="37" t="s">
        <v>370</v>
      </c>
      <c r="AC143" s="37" t="s">
        <v>370</v>
      </c>
      <c r="AD143" s="4" t="s">
        <v>370</v>
      </c>
      <c r="AE143" s="13" t="s">
        <v>370</v>
      </c>
      <c r="AF143" s="5" t="s">
        <v>383</v>
      </c>
      <c r="AG143" s="5" t="s">
        <v>383</v>
      </c>
      <c r="AH143" s="5" t="s">
        <v>383</v>
      </c>
      <c r="AI143" s="13">
        <v>5</v>
      </c>
      <c r="AJ143" s="5">
        <v>35</v>
      </c>
      <c r="AK143" s="5">
        <v>29.1</v>
      </c>
      <c r="AL143" s="4">
        <f t="shared" si="65"/>
        <v>0.83142857142857152</v>
      </c>
      <c r="AM143" s="13">
        <v>15</v>
      </c>
      <c r="AN143" s="37">
        <v>119</v>
      </c>
      <c r="AO143" s="37">
        <v>119</v>
      </c>
      <c r="AP143" s="4">
        <f t="shared" si="66"/>
        <v>1</v>
      </c>
      <c r="AQ143" s="13">
        <v>20</v>
      </c>
      <c r="AR143" s="20">
        <f t="shared" si="57"/>
        <v>1.1863522129211423</v>
      </c>
      <c r="AS143" s="20">
        <f t="shared" si="67"/>
        <v>1.1863522129211423</v>
      </c>
      <c r="AT143" s="35">
        <v>2959</v>
      </c>
      <c r="AU143" s="21">
        <f t="shared" si="50"/>
        <v>807</v>
      </c>
      <c r="AV143" s="21">
        <f t="shared" si="51"/>
        <v>957.4</v>
      </c>
      <c r="AW143" s="83">
        <f t="shared" si="52"/>
        <v>150.39999999999998</v>
      </c>
      <c r="AX143" s="21">
        <v>288.39999999999998</v>
      </c>
      <c r="AY143" s="21">
        <v>345.9</v>
      </c>
      <c r="AZ143" s="81">
        <f t="shared" si="53"/>
        <v>323.10000000000002</v>
      </c>
      <c r="BA143" s="104"/>
      <c r="BB143" s="84"/>
      <c r="BC143" s="110"/>
      <c r="BD143" s="37">
        <f t="shared" si="58"/>
        <v>323.10000000000002</v>
      </c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2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2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2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2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2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2"/>
      <c r="HK143" s="11"/>
      <c r="HL143" s="11"/>
    </row>
    <row r="144" spans="1:220" s="2" customFormat="1" ht="15" customHeight="1" x14ac:dyDescent="0.25">
      <c r="A144" s="16" t="s">
        <v>145</v>
      </c>
      <c r="B144" s="37">
        <v>145.9</v>
      </c>
      <c r="C144" s="37">
        <v>149.69999999999999</v>
      </c>
      <c r="D144" s="4">
        <f t="shared" si="49"/>
        <v>1.026045236463331</v>
      </c>
      <c r="E144" s="13">
        <v>10</v>
      </c>
      <c r="F144" s="5" t="s">
        <v>373</v>
      </c>
      <c r="G144" s="5" t="s">
        <v>373</v>
      </c>
      <c r="H144" s="5" t="s">
        <v>373</v>
      </c>
      <c r="I144" s="13" t="s">
        <v>370</v>
      </c>
      <c r="J144" s="5" t="s">
        <v>373</v>
      </c>
      <c r="K144" s="5" t="s">
        <v>373</v>
      </c>
      <c r="L144" s="5" t="s">
        <v>373</v>
      </c>
      <c r="M144" s="13" t="s">
        <v>370</v>
      </c>
      <c r="N144" s="37">
        <v>735.4</v>
      </c>
      <c r="O144" s="37">
        <v>1017.9</v>
      </c>
      <c r="P144" s="4">
        <f t="shared" si="54"/>
        <v>1.3841446831656241</v>
      </c>
      <c r="Q144" s="13">
        <v>20</v>
      </c>
      <c r="R144" s="22">
        <v>1</v>
      </c>
      <c r="S144" s="13">
        <v>15</v>
      </c>
      <c r="T144" s="37">
        <v>16</v>
      </c>
      <c r="U144" s="37">
        <v>25.3</v>
      </c>
      <c r="V144" s="4">
        <f t="shared" si="55"/>
        <v>1.58125</v>
      </c>
      <c r="W144" s="13">
        <v>30</v>
      </c>
      <c r="X144" s="37">
        <v>2.2000000000000002</v>
      </c>
      <c r="Y144" s="37">
        <v>2.6</v>
      </c>
      <c r="Z144" s="4">
        <f t="shared" si="56"/>
        <v>1.1818181818181817</v>
      </c>
      <c r="AA144" s="13">
        <v>20</v>
      </c>
      <c r="AB144" s="37" t="s">
        <v>370</v>
      </c>
      <c r="AC144" s="37" t="s">
        <v>370</v>
      </c>
      <c r="AD144" s="4" t="s">
        <v>370</v>
      </c>
      <c r="AE144" s="13" t="s">
        <v>370</v>
      </c>
      <c r="AF144" s="5" t="s">
        <v>383</v>
      </c>
      <c r="AG144" s="5" t="s">
        <v>383</v>
      </c>
      <c r="AH144" s="5" t="s">
        <v>383</v>
      </c>
      <c r="AI144" s="13">
        <v>5</v>
      </c>
      <c r="AJ144" s="5">
        <v>35</v>
      </c>
      <c r="AK144" s="5">
        <v>8.3000000000000007</v>
      </c>
      <c r="AL144" s="4">
        <f t="shared" si="65"/>
        <v>0.23714285714285716</v>
      </c>
      <c r="AM144" s="13">
        <v>15</v>
      </c>
      <c r="AN144" s="37">
        <v>91</v>
      </c>
      <c r="AO144" s="37">
        <v>120</v>
      </c>
      <c r="AP144" s="4">
        <f t="shared" si="66"/>
        <v>1.3186813186813187</v>
      </c>
      <c r="AQ144" s="13">
        <v>20</v>
      </c>
      <c r="AR144" s="20">
        <f t="shared" si="57"/>
        <v>1.1842152222698357</v>
      </c>
      <c r="AS144" s="20">
        <f t="shared" si="67"/>
        <v>1.1842152222698357</v>
      </c>
      <c r="AT144" s="35">
        <v>1950</v>
      </c>
      <c r="AU144" s="21">
        <f t="shared" si="50"/>
        <v>531.81818181818187</v>
      </c>
      <c r="AV144" s="21">
        <f t="shared" si="51"/>
        <v>629.79999999999995</v>
      </c>
      <c r="AW144" s="83">
        <f t="shared" si="52"/>
        <v>97.981818181818085</v>
      </c>
      <c r="AX144" s="21">
        <v>209.3</v>
      </c>
      <c r="AY144" s="21">
        <v>255.2</v>
      </c>
      <c r="AZ144" s="81">
        <f t="shared" si="53"/>
        <v>165.29999999999995</v>
      </c>
      <c r="BA144" s="104"/>
      <c r="BB144" s="84"/>
      <c r="BC144" s="110"/>
      <c r="BD144" s="37">
        <f t="shared" si="58"/>
        <v>165.29999999999995</v>
      </c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2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2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2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2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2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2"/>
      <c r="HK144" s="11"/>
      <c r="HL144" s="11"/>
    </row>
    <row r="145" spans="1:220" s="2" customFormat="1" ht="15" customHeight="1" x14ac:dyDescent="0.25">
      <c r="A145" s="16" t="s">
        <v>146</v>
      </c>
      <c r="B145" s="37">
        <v>0</v>
      </c>
      <c r="C145" s="37">
        <v>0</v>
      </c>
      <c r="D145" s="4">
        <f t="shared" si="49"/>
        <v>0</v>
      </c>
      <c r="E145" s="13">
        <v>0</v>
      </c>
      <c r="F145" s="5" t="s">
        <v>373</v>
      </c>
      <c r="G145" s="5" t="s">
        <v>373</v>
      </c>
      <c r="H145" s="5" t="s">
        <v>373</v>
      </c>
      <c r="I145" s="13" t="s">
        <v>370</v>
      </c>
      <c r="J145" s="5" t="s">
        <v>373</v>
      </c>
      <c r="K145" s="5" t="s">
        <v>373</v>
      </c>
      <c r="L145" s="5" t="s">
        <v>373</v>
      </c>
      <c r="M145" s="13" t="s">
        <v>370</v>
      </c>
      <c r="N145" s="37">
        <v>25.4</v>
      </c>
      <c r="O145" s="37">
        <v>52.8</v>
      </c>
      <c r="P145" s="4">
        <f t="shared" si="54"/>
        <v>2.0787401574803148</v>
      </c>
      <c r="Q145" s="13">
        <v>20</v>
      </c>
      <c r="R145" s="22">
        <v>1</v>
      </c>
      <c r="S145" s="13">
        <v>15</v>
      </c>
      <c r="T145" s="37">
        <v>0</v>
      </c>
      <c r="U145" s="37">
        <v>0</v>
      </c>
      <c r="V145" s="4">
        <f t="shared" si="55"/>
        <v>1</v>
      </c>
      <c r="W145" s="13">
        <v>35</v>
      </c>
      <c r="X145" s="37">
        <v>0.5</v>
      </c>
      <c r="Y145" s="37">
        <v>0.6</v>
      </c>
      <c r="Z145" s="4">
        <f t="shared" si="56"/>
        <v>1.2</v>
      </c>
      <c r="AA145" s="13">
        <v>15</v>
      </c>
      <c r="AB145" s="37" t="s">
        <v>370</v>
      </c>
      <c r="AC145" s="37" t="s">
        <v>370</v>
      </c>
      <c r="AD145" s="4" t="s">
        <v>370</v>
      </c>
      <c r="AE145" s="13" t="s">
        <v>370</v>
      </c>
      <c r="AF145" s="5" t="s">
        <v>383</v>
      </c>
      <c r="AG145" s="5" t="s">
        <v>383</v>
      </c>
      <c r="AH145" s="5" t="s">
        <v>383</v>
      </c>
      <c r="AI145" s="13">
        <v>5</v>
      </c>
      <c r="AJ145" s="5">
        <v>0</v>
      </c>
      <c r="AK145" s="5">
        <v>0</v>
      </c>
      <c r="AL145" s="4">
        <f t="shared" si="65"/>
        <v>1</v>
      </c>
      <c r="AM145" s="13">
        <v>15</v>
      </c>
      <c r="AN145" s="37">
        <v>184</v>
      </c>
      <c r="AO145" s="37">
        <v>200</v>
      </c>
      <c r="AP145" s="4">
        <f t="shared" si="66"/>
        <v>1.0869565217391304</v>
      </c>
      <c r="AQ145" s="13">
        <v>20</v>
      </c>
      <c r="AR145" s="20">
        <f t="shared" si="57"/>
        <v>1.2192827798699075</v>
      </c>
      <c r="AS145" s="20">
        <f t="shared" si="67"/>
        <v>1.2019282779869906</v>
      </c>
      <c r="AT145" s="35">
        <v>2579</v>
      </c>
      <c r="AU145" s="21">
        <f t="shared" si="50"/>
        <v>703.36363636363637</v>
      </c>
      <c r="AV145" s="21">
        <f t="shared" si="51"/>
        <v>845.4</v>
      </c>
      <c r="AW145" s="83">
        <f t="shared" si="52"/>
        <v>142.0363636363636</v>
      </c>
      <c r="AX145" s="21">
        <v>276.7</v>
      </c>
      <c r="AY145" s="21">
        <v>275.10000000000002</v>
      </c>
      <c r="AZ145" s="81">
        <f t="shared" si="53"/>
        <v>293.60000000000002</v>
      </c>
      <c r="BA145" s="104"/>
      <c r="BB145" s="84"/>
      <c r="BC145" s="110"/>
      <c r="BD145" s="37">
        <f t="shared" si="58"/>
        <v>293.60000000000002</v>
      </c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2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2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2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2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2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2"/>
      <c r="HK145" s="11"/>
      <c r="HL145" s="11"/>
    </row>
    <row r="146" spans="1:220" s="2" customFormat="1" ht="15" customHeight="1" x14ac:dyDescent="0.25">
      <c r="A146" s="36" t="s">
        <v>147</v>
      </c>
      <c r="B146" s="37"/>
      <c r="C146" s="37"/>
      <c r="D146" s="4"/>
      <c r="E146" s="13"/>
      <c r="F146" s="5"/>
      <c r="G146" s="5"/>
      <c r="H146" s="5"/>
      <c r="I146" s="13"/>
      <c r="J146" s="5"/>
      <c r="K146" s="5"/>
      <c r="L146" s="5"/>
      <c r="M146" s="13"/>
      <c r="N146" s="37"/>
      <c r="O146" s="37"/>
      <c r="P146" s="4"/>
      <c r="Q146" s="13"/>
      <c r="R146" s="22"/>
      <c r="S146" s="13"/>
      <c r="T146" s="37"/>
      <c r="U146" s="37"/>
      <c r="V146" s="4"/>
      <c r="W146" s="13"/>
      <c r="X146" s="37"/>
      <c r="Y146" s="37"/>
      <c r="Z146" s="4"/>
      <c r="AA146" s="13"/>
      <c r="AB146" s="37"/>
      <c r="AC146" s="37"/>
      <c r="AD146" s="4"/>
      <c r="AE146" s="13"/>
      <c r="AF146" s="5"/>
      <c r="AG146" s="5"/>
      <c r="AH146" s="5"/>
      <c r="AI146" s="13"/>
      <c r="AJ146" s="5"/>
      <c r="AK146" s="5"/>
      <c r="AL146" s="4"/>
      <c r="AM146" s="13"/>
      <c r="AN146" s="37"/>
      <c r="AO146" s="37"/>
      <c r="AP146" s="4"/>
      <c r="AQ146" s="13"/>
      <c r="AR146" s="20"/>
      <c r="AS146" s="20"/>
      <c r="AT146" s="35"/>
      <c r="AU146" s="21"/>
      <c r="AV146" s="21"/>
      <c r="AW146" s="83"/>
      <c r="AX146" s="21"/>
      <c r="AY146" s="21"/>
      <c r="AZ146" s="81"/>
      <c r="BA146" s="104"/>
      <c r="BB146" s="84"/>
      <c r="BC146" s="110"/>
      <c r="BD146" s="37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2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2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2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2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2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2"/>
      <c r="HK146" s="11"/>
      <c r="HL146" s="11"/>
    </row>
    <row r="147" spans="1:220" s="2" customFormat="1" ht="15" customHeight="1" x14ac:dyDescent="0.25">
      <c r="A147" s="16" t="s">
        <v>148</v>
      </c>
      <c r="B147" s="37">
        <v>1048</v>
      </c>
      <c r="C147" s="37">
        <v>1323</v>
      </c>
      <c r="D147" s="4">
        <f t="shared" si="49"/>
        <v>1.2624045801526718</v>
      </c>
      <c r="E147" s="13">
        <v>10</v>
      </c>
      <c r="F147" s="5" t="s">
        <v>373</v>
      </c>
      <c r="G147" s="5" t="s">
        <v>373</v>
      </c>
      <c r="H147" s="5" t="s">
        <v>373</v>
      </c>
      <c r="I147" s="13" t="s">
        <v>370</v>
      </c>
      <c r="J147" s="5" t="s">
        <v>373</v>
      </c>
      <c r="K147" s="5" t="s">
        <v>373</v>
      </c>
      <c r="L147" s="5" t="s">
        <v>373</v>
      </c>
      <c r="M147" s="13" t="s">
        <v>370</v>
      </c>
      <c r="N147" s="37">
        <v>615.20000000000005</v>
      </c>
      <c r="O147" s="37">
        <v>311.10000000000002</v>
      </c>
      <c r="P147" s="4">
        <f t="shared" si="54"/>
        <v>0.50568920676202855</v>
      </c>
      <c r="Q147" s="13">
        <v>20</v>
      </c>
      <c r="R147" s="22">
        <v>1</v>
      </c>
      <c r="S147" s="13">
        <v>15</v>
      </c>
      <c r="T147" s="37">
        <v>9</v>
      </c>
      <c r="U147" s="37">
        <v>0</v>
      </c>
      <c r="V147" s="4">
        <f t="shared" si="55"/>
        <v>0</v>
      </c>
      <c r="W147" s="13">
        <v>20</v>
      </c>
      <c r="X147" s="37">
        <v>15</v>
      </c>
      <c r="Y147" s="37">
        <v>0</v>
      </c>
      <c r="Z147" s="4">
        <f t="shared" si="56"/>
        <v>0</v>
      </c>
      <c r="AA147" s="13">
        <v>30</v>
      </c>
      <c r="AB147" s="37" t="s">
        <v>370</v>
      </c>
      <c r="AC147" s="37" t="s">
        <v>370</v>
      </c>
      <c r="AD147" s="4" t="s">
        <v>370</v>
      </c>
      <c r="AE147" s="13" t="s">
        <v>370</v>
      </c>
      <c r="AF147" s="5" t="s">
        <v>383</v>
      </c>
      <c r="AG147" s="5" t="s">
        <v>383</v>
      </c>
      <c r="AH147" s="5" t="s">
        <v>383</v>
      </c>
      <c r="AI147" s="13">
        <v>5</v>
      </c>
      <c r="AJ147" s="5">
        <v>36</v>
      </c>
      <c r="AK147" s="5">
        <v>0</v>
      </c>
      <c r="AL147" s="4">
        <f t="shared" ref="AL147:AL158" si="68">IF((AM147=0),0,IF(AJ147=0,1,IF(AK147&lt;0,0,AK147/AJ147)))</f>
        <v>0</v>
      </c>
      <c r="AM147" s="13">
        <v>15</v>
      </c>
      <c r="AN147" s="37">
        <v>15</v>
      </c>
      <c r="AO147" s="37">
        <v>63</v>
      </c>
      <c r="AP147" s="4">
        <f t="shared" ref="AP147:AP158" si="69">IF((AQ147=0),0,IF(AN147=0,1,IF(AO147&lt;0,0,AO147/AN147)))</f>
        <v>4.2</v>
      </c>
      <c r="AQ147" s="13">
        <v>20</v>
      </c>
      <c r="AR147" s="20">
        <f t="shared" si="57"/>
        <v>0.9364448456674408</v>
      </c>
      <c r="AS147" s="20">
        <f t="shared" ref="AS147:AS158" si="70">IF(AR147&gt;1.2,IF((AR147-1.2)*0.1+1.2&gt;1.3,1.3,(AR147-1.2)*0.1+1.2),AR147)</f>
        <v>0.9364448456674408</v>
      </c>
      <c r="AT147" s="35">
        <v>1861</v>
      </c>
      <c r="AU147" s="21">
        <f t="shared" si="50"/>
        <v>507.54545454545456</v>
      </c>
      <c r="AV147" s="21">
        <f t="shared" si="51"/>
        <v>475.3</v>
      </c>
      <c r="AW147" s="83">
        <f t="shared" si="52"/>
        <v>-32.24545454545455</v>
      </c>
      <c r="AX147" s="21">
        <v>23.4</v>
      </c>
      <c r="AY147" s="21">
        <v>26.2</v>
      </c>
      <c r="AZ147" s="81">
        <f t="shared" si="53"/>
        <v>425.70000000000005</v>
      </c>
      <c r="BA147" s="104"/>
      <c r="BB147" s="84"/>
      <c r="BC147" s="110"/>
      <c r="BD147" s="37">
        <f t="shared" si="58"/>
        <v>425.70000000000005</v>
      </c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2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2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2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2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2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  <c r="HI147" s="11"/>
      <c r="HJ147" s="12"/>
      <c r="HK147" s="11"/>
      <c r="HL147" s="11"/>
    </row>
    <row r="148" spans="1:220" s="2" customFormat="1" ht="15" customHeight="1" x14ac:dyDescent="0.25">
      <c r="A148" s="16" t="s">
        <v>149</v>
      </c>
      <c r="B148" s="37">
        <v>279</v>
      </c>
      <c r="C148" s="37">
        <v>338</v>
      </c>
      <c r="D148" s="4">
        <f t="shared" si="49"/>
        <v>1.2114695340501793</v>
      </c>
      <c r="E148" s="13">
        <v>10</v>
      </c>
      <c r="F148" s="5" t="s">
        <v>373</v>
      </c>
      <c r="G148" s="5" t="s">
        <v>373</v>
      </c>
      <c r="H148" s="5" t="s">
        <v>373</v>
      </c>
      <c r="I148" s="13" t="s">
        <v>370</v>
      </c>
      <c r="J148" s="5" t="s">
        <v>373</v>
      </c>
      <c r="K148" s="5" t="s">
        <v>373</v>
      </c>
      <c r="L148" s="5" t="s">
        <v>373</v>
      </c>
      <c r="M148" s="13" t="s">
        <v>370</v>
      </c>
      <c r="N148" s="37">
        <v>796.9</v>
      </c>
      <c r="O148" s="37">
        <v>862.3</v>
      </c>
      <c r="P148" s="4">
        <f t="shared" si="54"/>
        <v>1.082068013552516</v>
      </c>
      <c r="Q148" s="13">
        <v>20</v>
      </c>
      <c r="R148" s="22">
        <v>1</v>
      </c>
      <c r="S148" s="13">
        <v>15</v>
      </c>
      <c r="T148" s="37">
        <v>18</v>
      </c>
      <c r="U148" s="37">
        <v>0</v>
      </c>
      <c r="V148" s="4">
        <f t="shared" si="55"/>
        <v>0</v>
      </c>
      <c r="W148" s="13">
        <v>15</v>
      </c>
      <c r="X148" s="37">
        <v>3</v>
      </c>
      <c r="Y148" s="37">
        <v>0</v>
      </c>
      <c r="Z148" s="4">
        <f t="shared" si="56"/>
        <v>0</v>
      </c>
      <c r="AA148" s="13">
        <v>35</v>
      </c>
      <c r="AB148" s="37" t="s">
        <v>370</v>
      </c>
      <c r="AC148" s="37" t="s">
        <v>370</v>
      </c>
      <c r="AD148" s="4" t="s">
        <v>370</v>
      </c>
      <c r="AE148" s="13" t="s">
        <v>370</v>
      </c>
      <c r="AF148" s="5" t="s">
        <v>383</v>
      </c>
      <c r="AG148" s="5" t="s">
        <v>383</v>
      </c>
      <c r="AH148" s="5" t="s">
        <v>383</v>
      </c>
      <c r="AI148" s="13">
        <v>5</v>
      </c>
      <c r="AJ148" s="5">
        <v>36</v>
      </c>
      <c r="AK148" s="5">
        <v>10.1</v>
      </c>
      <c r="AL148" s="4">
        <f t="shared" si="68"/>
        <v>0.28055555555555556</v>
      </c>
      <c r="AM148" s="13">
        <v>15</v>
      </c>
      <c r="AN148" s="37">
        <v>53</v>
      </c>
      <c r="AO148" s="37">
        <v>53</v>
      </c>
      <c r="AP148" s="4">
        <f t="shared" si="69"/>
        <v>1</v>
      </c>
      <c r="AQ148" s="13">
        <v>20</v>
      </c>
      <c r="AR148" s="20">
        <f t="shared" si="57"/>
        <v>0.56126453034527268</v>
      </c>
      <c r="AS148" s="20">
        <f t="shared" si="70"/>
        <v>0.56126453034527268</v>
      </c>
      <c r="AT148" s="35">
        <v>1413</v>
      </c>
      <c r="AU148" s="21">
        <f t="shared" si="50"/>
        <v>385.36363636363637</v>
      </c>
      <c r="AV148" s="21">
        <f t="shared" si="51"/>
        <v>216.3</v>
      </c>
      <c r="AW148" s="83">
        <f t="shared" si="52"/>
        <v>-169.06363636363636</v>
      </c>
      <c r="AX148" s="21">
        <v>56.7</v>
      </c>
      <c r="AY148" s="21">
        <v>87.6</v>
      </c>
      <c r="AZ148" s="81">
        <f t="shared" si="53"/>
        <v>72.000000000000028</v>
      </c>
      <c r="BA148" s="104"/>
      <c r="BB148" s="84"/>
      <c r="BC148" s="110"/>
      <c r="BD148" s="37">
        <f t="shared" si="58"/>
        <v>72.000000000000028</v>
      </c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2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2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2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2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2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2"/>
      <c r="HK148" s="11"/>
      <c r="HL148" s="11"/>
    </row>
    <row r="149" spans="1:220" s="2" customFormat="1" ht="15" customHeight="1" x14ac:dyDescent="0.25">
      <c r="A149" s="16" t="s">
        <v>150</v>
      </c>
      <c r="B149" s="37">
        <v>2639</v>
      </c>
      <c r="C149" s="37">
        <v>2699</v>
      </c>
      <c r="D149" s="4">
        <f t="shared" si="49"/>
        <v>1.0227358848048502</v>
      </c>
      <c r="E149" s="13">
        <v>10</v>
      </c>
      <c r="F149" s="5" t="s">
        <v>373</v>
      </c>
      <c r="G149" s="5" t="s">
        <v>373</v>
      </c>
      <c r="H149" s="5" t="s">
        <v>373</v>
      </c>
      <c r="I149" s="13" t="s">
        <v>370</v>
      </c>
      <c r="J149" s="5" t="s">
        <v>373</v>
      </c>
      <c r="K149" s="5" t="s">
        <v>373</v>
      </c>
      <c r="L149" s="5" t="s">
        <v>373</v>
      </c>
      <c r="M149" s="13" t="s">
        <v>370</v>
      </c>
      <c r="N149" s="37">
        <v>1264.0999999999999</v>
      </c>
      <c r="O149" s="37">
        <v>510</v>
      </c>
      <c r="P149" s="4">
        <f t="shared" si="54"/>
        <v>0.40344909421722969</v>
      </c>
      <c r="Q149" s="13">
        <v>20</v>
      </c>
      <c r="R149" s="22">
        <v>1</v>
      </c>
      <c r="S149" s="13">
        <v>15</v>
      </c>
      <c r="T149" s="37">
        <v>57</v>
      </c>
      <c r="U149" s="37">
        <v>2.1</v>
      </c>
      <c r="V149" s="4">
        <f t="shared" si="55"/>
        <v>3.6842105263157898E-2</v>
      </c>
      <c r="W149" s="13">
        <v>10</v>
      </c>
      <c r="X149" s="37">
        <v>156</v>
      </c>
      <c r="Y149" s="37">
        <v>30.9</v>
      </c>
      <c r="Z149" s="4">
        <f t="shared" si="56"/>
        <v>0.19807692307692307</v>
      </c>
      <c r="AA149" s="13">
        <v>40</v>
      </c>
      <c r="AB149" s="37" t="s">
        <v>370</v>
      </c>
      <c r="AC149" s="37" t="s">
        <v>370</v>
      </c>
      <c r="AD149" s="4" t="s">
        <v>370</v>
      </c>
      <c r="AE149" s="13" t="s">
        <v>370</v>
      </c>
      <c r="AF149" s="5" t="s">
        <v>383</v>
      </c>
      <c r="AG149" s="5" t="s">
        <v>383</v>
      </c>
      <c r="AH149" s="5" t="s">
        <v>383</v>
      </c>
      <c r="AI149" s="13">
        <v>5</v>
      </c>
      <c r="AJ149" s="5">
        <v>36</v>
      </c>
      <c r="AK149" s="5">
        <v>53.4</v>
      </c>
      <c r="AL149" s="4">
        <f t="shared" si="68"/>
        <v>1.4833333333333334</v>
      </c>
      <c r="AM149" s="13">
        <v>15</v>
      </c>
      <c r="AN149" s="37">
        <v>140</v>
      </c>
      <c r="AO149" s="37">
        <v>141</v>
      </c>
      <c r="AP149" s="4">
        <f t="shared" si="69"/>
        <v>1.0071428571428571</v>
      </c>
      <c r="AQ149" s="13">
        <v>20</v>
      </c>
      <c r="AR149" s="20">
        <f t="shared" si="57"/>
        <v>0.64600535269968262</v>
      </c>
      <c r="AS149" s="20">
        <f t="shared" si="70"/>
        <v>0.64600535269968262</v>
      </c>
      <c r="AT149" s="35">
        <v>2928</v>
      </c>
      <c r="AU149" s="21">
        <f t="shared" si="50"/>
        <v>798.5454545454545</v>
      </c>
      <c r="AV149" s="21">
        <f t="shared" si="51"/>
        <v>515.9</v>
      </c>
      <c r="AW149" s="83">
        <f t="shared" si="52"/>
        <v>-282.64545454545453</v>
      </c>
      <c r="AX149" s="21">
        <v>84.8</v>
      </c>
      <c r="AY149" s="21">
        <v>141.9</v>
      </c>
      <c r="AZ149" s="81">
        <f t="shared" si="53"/>
        <v>289.19999999999993</v>
      </c>
      <c r="BA149" s="104"/>
      <c r="BB149" s="84"/>
      <c r="BC149" s="110"/>
      <c r="BD149" s="37">
        <f t="shared" si="58"/>
        <v>289.19999999999993</v>
      </c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2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2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2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2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2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  <c r="HI149" s="11"/>
      <c r="HJ149" s="12"/>
      <c r="HK149" s="11"/>
      <c r="HL149" s="11"/>
    </row>
    <row r="150" spans="1:220" s="2" customFormat="1" ht="15" customHeight="1" x14ac:dyDescent="0.25">
      <c r="A150" s="16" t="s">
        <v>151</v>
      </c>
      <c r="B150" s="37">
        <v>13775</v>
      </c>
      <c r="C150" s="37">
        <v>14249</v>
      </c>
      <c r="D150" s="4">
        <f t="shared" si="49"/>
        <v>1.034410163339383</v>
      </c>
      <c r="E150" s="13">
        <v>10</v>
      </c>
      <c r="F150" s="5" t="s">
        <v>373</v>
      </c>
      <c r="G150" s="5" t="s">
        <v>373</v>
      </c>
      <c r="H150" s="5" t="s">
        <v>373</v>
      </c>
      <c r="I150" s="13" t="s">
        <v>370</v>
      </c>
      <c r="J150" s="5" t="s">
        <v>373</v>
      </c>
      <c r="K150" s="5" t="s">
        <v>373</v>
      </c>
      <c r="L150" s="5" t="s">
        <v>373</v>
      </c>
      <c r="M150" s="13" t="s">
        <v>370</v>
      </c>
      <c r="N150" s="37">
        <v>2199.3000000000002</v>
      </c>
      <c r="O150" s="37">
        <v>1452.8</v>
      </c>
      <c r="P150" s="4">
        <f t="shared" si="54"/>
        <v>0.66057381894239064</v>
      </c>
      <c r="Q150" s="13">
        <v>20</v>
      </c>
      <c r="R150" s="22">
        <v>1</v>
      </c>
      <c r="S150" s="13">
        <v>15</v>
      </c>
      <c r="T150" s="37">
        <v>40</v>
      </c>
      <c r="U150" s="37">
        <v>15.9</v>
      </c>
      <c r="V150" s="4">
        <f t="shared" si="55"/>
        <v>0.39750000000000002</v>
      </c>
      <c r="W150" s="13">
        <v>20</v>
      </c>
      <c r="X150" s="37">
        <v>3</v>
      </c>
      <c r="Y150" s="37">
        <v>6.8</v>
      </c>
      <c r="Z150" s="4">
        <f t="shared" si="56"/>
        <v>2.2666666666666666</v>
      </c>
      <c r="AA150" s="13">
        <v>30</v>
      </c>
      <c r="AB150" s="37" t="s">
        <v>370</v>
      </c>
      <c r="AC150" s="37" t="s">
        <v>370</v>
      </c>
      <c r="AD150" s="4" t="s">
        <v>370</v>
      </c>
      <c r="AE150" s="13" t="s">
        <v>370</v>
      </c>
      <c r="AF150" s="5" t="s">
        <v>383</v>
      </c>
      <c r="AG150" s="5" t="s">
        <v>383</v>
      </c>
      <c r="AH150" s="5" t="s">
        <v>383</v>
      </c>
      <c r="AI150" s="13">
        <v>5</v>
      </c>
      <c r="AJ150" s="5">
        <v>36</v>
      </c>
      <c r="AK150" s="5">
        <v>24</v>
      </c>
      <c r="AL150" s="4">
        <f t="shared" si="68"/>
        <v>0.66666666666666663</v>
      </c>
      <c r="AM150" s="13">
        <v>15</v>
      </c>
      <c r="AN150" s="37">
        <v>227</v>
      </c>
      <c r="AO150" s="37">
        <v>227</v>
      </c>
      <c r="AP150" s="4">
        <f t="shared" si="69"/>
        <v>1</v>
      </c>
      <c r="AQ150" s="13">
        <v>20</v>
      </c>
      <c r="AR150" s="20">
        <f t="shared" si="57"/>
        <v>1.1115813693249357</v>
      </c>
      <c r="AS150" s="20">
        <f t="shared" si="70"/>
        <v>1.1115813693249357</v>
      </c>
      <c r="AT150" s="35">
        <v>4683</v>
      </c>
      <c r="AU150" s="21">
        <f t="shared" si="50"/>
        <v>1277.1818181818182</v>
      </c>
      <c r="AV150" s="21">
        <f t="shared" si="51"/>
        <v>1419.7</v>
      </c>
      <c r="AW150" s="83">
        <f t="shared" si="52"/>
        <v>142.5181818181818</v>
      </c>
      <c r="AX150" s="21">
        <v>193.8</v>
      </c>
      <c r="AY150" s="21">
        <v>244.9</v>
      </c>
      <c r="AZ150" s="81">
        <f t="shared" si="53"/>
        <v>981.00000000000011</v>
      </c>
      <c r="BA150" s="104"/>
      <c r="BB150" s="84"/>
      <c r="BC150" s="110"/>
      <c r="BD150" s="37">
        <f t="shared" si="58"/>
        <v>981.00000000000011</v>
      </c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2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2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2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2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2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  <c r="HA150" s="11"/>
      <c r="HB150" s="11"/>
      <c r="HC150" s="11"/>
      <c r="HD150" s="11"/>
      <c r="HE150" s="11"/>
      <c r="HF150" s="11"/>
      <c r="HG150" s="11"/>
      <c r="HH150" s="11"/>
      <c r="HI150" s="11"/>
      <c r="HJ150" s="12"/>
      <c r="HK150" s="11"/>
      <c r="HL150" s="11"/>
    </row>
    <row r="151" spans="1:220" s="2" customFormat="1" ht="15" customHeight="1" x14ac:dyDescent="0.25">
      <c r="A151" s="16" t="s">
        <v>152</v>
      </c>
      <c r="B151" s="37">
        <v>519</v>
      </c>
      <c r="C151" s="37">
        <v>511</v>
      </c>
      <c r="D151" s="4">
        <f t="shared" si="49"/>
        <v>0.98458574181117531</v>
      </c>
      <c r="E151" s="13">
        <v>10</v>
      </c>
      <c r="F151" s="5" t="s">
        <v>373</v>
      </c>
      <c r="G151" s="5" t="s">
        <v>373</v>
      </c>
      <c r="H151" s="5" t="s">
        <v>373</v>
      </c>
      <c r="I151" s="13" t="s">
        <v>370</v>
      </c>
      <c r="J151" s="5" t="s">
        <v>373</v>
      </c>
      <c r="K151" s="5" t="s">
        <v>373</v>
      </c>
      <c r="L151" s="5" t="s">
        <v>373</v>
      </c>
      <c r="M151" s="13" t="s">
        <v>370</v>
      </c>
      <c r="N151" s="37">
        <v>3618.8</v>
      </c>
      <c r="O151" s="37">
        <v>1998.5</v>
      </c>
      <c r="P151" s="4">
        <f t="shared" si="54"/>
        <v>0.55225489112412951</v>
      </c>
      <c r="Q151" s="13">
        <v>20</v>
      </c>
      <c r="R151" s="22">
        <v>1</v>
      </c>
      <c r="S151" s="13">
        <v>15</v>
      </c>
      <c r="T151" s="37">
        <v>378</v>
      </c>
      <c r="U151" s="37">
        <v>389.3</v>
      </c>
      <c r="V151" s="4">
        <f t="shared" si="55"/>
        <v>1.0298941798941799</v>
      </c>
      <c r="W151" s="13">
        <v>35</v>
      </c>
      <c r="X151" s="37">
        <v>51</v>
      </c>
      <c r="Y151" s="37">
        <v>0</v>
      </c>
      <c r="Z151" s="4">
        <f t="shared" si="56"/>
        <v>0</v>
      </c>
      <c r="AA151" s="13">
        <v>15</v>
      </c>
      <c r="AB151" s="37" t="s">
        <v>370</v>
      </c>
      <c r="AC151" s="37" t="s">
        <v>370</v>
      </c>
      <c r="AD151" s="4" t="s">
        <v>370</v>
      </c>
      <c r="AE151" s="13" t="s">
        <v>370</v>
      </c>
      <c r="AF151" s="5" t="s">
        <v>383</v>
      </c>
      <c r="AG151" s="5" t="s">
        <v>383</v>
      </c>
      <c r="AH151" s="5" t="s">
        <v>383</v>
      </c>
      <c r="AI151" s="13">
        <v>5</v>
      </c>
      <c r="AJ151" s="5">
        <v>36</v>
      </c>
      <c r="AK151" s="5">
        <v>29.2</v>
      </c>
      <c r="AL151" s="4">
        <f t="shared" si="68"/>
        <v>0.81111111111111112</v>
      </c>
      <c r="AM151" s="13">
        <v>15</v>
      </c>
      <c r="AN151" s="37">
        <v>713</v>
      </c>
      <c r="AO151" s="37">
        <v>724</v>
      </c>
      <c r="AP151" s="4">
        <f t="shared" si="69"/>
        <v>1.0154277699859748</v>
      </c>
      <c r="AQ151" s="13">
        <v>20</v>
      </c>
      <c r="AR151" s="20">
        <f t="shared" si="57"/>
        <v>0.80317287387136005</v>
      </c>
      <c r="AS151" s="20">
        <f t="shared" si="70"/>
        <v>0.80317287387136005</v>
      </c>
      <c r="AT151" s="35">
        <v>1641</v>
      </c>
      <c r="AU151" s="21">
        <f t="shared" si="50"/>
        <v>447.54545454545456</v>
      </c>
      <c r="AV151" s="21">
        <f t="shared" si="51"/>
        <v>359.5</v>
      </c>
      <c r="AW151" s="83">
        <f t="shared" si="52"/>
        <v>-88.045454545454561</v>
      </c>
      <c r="AX151" s="21">
        <v>91.1</v>
      </c>
      <c r="AY151" s="21">
        <v>103.9</v>
      </c>
      <c r="AZ151" s="81">
        <f t="shared" si="53"/>
        <v>164.49999999999997</v>
      </c>
      <c r="BA151" s="104"/>
      <c r="BB151" s="84"/>
      <c r="BC151" s="110"/>
      <c r="BD151" s="37">
        <f t="shared" si="58"/>
        <v>164.49999999999997</v>
      </c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2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2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2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2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2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2"/>
      <c r="HK151" s="11"/>
      <c r="HL151" s="11"/>
    </row>
    <row r="152" spans="1:220" s="2" customFormat="1" ht="15" customHeight="1" x14ac:dyDescent="0.25">
      <c r="A152" s="16" t="s">
        <v>153</v>
      </c>
      <c r="B152" s="37">
        <v>0</v>
      </c>
      <c r="C152" s="37">
        <v>0</v>
      </c>
      <c r="D152" s="4">
        <f t="shared" si="49"/>
        <v>0</v>
      </c>
      <c r="E152" s="13">
        <v>0</v>
      </c>
      <c r="F152" s="5" t="s">
        <v>373</v>
      </c>
      <c r="G152" s="5" t="s">
        <v>373</v>
      </c>
      <c r="H152" s="5" t="s">
        <v>373</v>
      </c>
      <c r="I152" s="13" t="s">
        <v>370</v>
      </c>
      <c r="J152" s="5" t="s">
        <v>373</v>
      </c>
      <c r="K152" s="5" t="s">
        <v>373</v>
      </c>
      <c r="L152" s="5" t="s">
        <v>373</v>
      </c>
      <c r="M152" s="13" t="s">
        <v>370</v>
      </c>
      <c r="N152" s="37">
        <v>5563.7</v>
      </c>
      <c r="O152" s="37">
        <v>570.20000000000005</v>
      </c>
      <c r="P152" s="4">
        <f t="shared" si="54"/>
        <v>0.10248575588187718</v>
      </c>
      <c r="Q152" s="13">
        <v>20</v>
      </c>
      <c r="R152" s="22">
        <v>1</v>
      </c>
      <c r="S152" s="13">
        <v>15</v>
      </c>
      <c r="T152" s="37">
        <v>26</v>
      </c>
      <c r="U152" s="37">
        <v>9.5</v>
      </c>
      <c r="V152" s="4">
        <f t="shared" si="55"/>
        <v>0.36538461538461536</v>
      </c>
      <c r="W152" s="13">
        <v>5</v>
      </c>
      <c r="X152" s="37">
        <v>1836</v>
      </c>
      <c r="Y152" s="37">
        <v>196.1</v>
      </c>
      <c r="Z152" s="4">
        <f t="shared" si="56"/>
        <v>0.1068082788671024</v>
      </c>
      <c r="AA152" s="13">
        <v>45</v>
      </c>
      <c r="AB152" s="37" t="s">
        <v>370</v>
      </c>
      <c r="AC152" s="37" t="s">
        <v>370</v>
      </c>
      <c r="AD152" s="4" t="s">
        <v>370</v>
      </c>
      <c r="AE152" s="13" t="s">
        <v>370</v>
      </c>
      <c r="AF152" s="5" t="s">
        <v>383</v>
      </c>
      <c r="AG152" s="5" t="s">
        <v>383</v>
      </c>
      <c r="AH152" s="5" t="s">
        <v>383</v>
      </c>
      <c r="AI152" s="13">
        <v>5</v>
      </c>
      <c r="AJ152" s="5">
        <v>36</v>
      </c>
      <c r="AK152" s="5">
        <v>31.2</v>
      </c>
      <c r="AL152" s="4">
        <f t="shared" si="68"/>
        <v>0.8666666666666667</v>
      </c>
      <c r="AM152" s="13">
        <v>15</v>
      </c>
      <c r="AN152" s="37">
        <v>396</v>
      </c>
      <c r="AO152" s="37">
        <v>396</v>
      </c>
      <c r="AP152" s="4">
        <f t="shared" si="69"/>
        <v>1</v>
      </c>
      <c r="AQ152" s="13">
        <v>20</v>
      </c>
      <c r="AR152" s="20">
        <f t="shared" si="57"/>
        <v>0.47235842286316854</v>
      </c>
      <c r="AS152" s="20">
        <f t="shared" si="70"/>
        <v>0.47235842286316854</v>
      </c>
      <c r="AT152" s="35">
        <v>1241</v>
      </c>
      <c r="AU152" s="21">
        <f t="shared" si="50"/>
        <v>338.45454545454544</v>
      </c>
      <c r="AV152" s="21">
        <f t="shared" si="51"/>
        <v>159.9</v>
      </c>
      <c r="AW152" s="83">
        <f t="shared" si="52"/>
        <v>-178.55454545454543</v>
      </c>
      <c r="AX152" s="21">
        <v>48.5</v>
      </c>
      <c r="AY152" s="21">
        <v>33.299999999999997</v>
      </c>
      <c r="AZ152" s="81">
        <f t="shared" si="53"/>
        <v>78.100000000000009</v>
      </c>
      <c r="BA152" s="104"/>
      <c r="BB152" s="84"/>
      <c r="BC152" s="110"/>
      <c r="BD152" s="37">
        <f t="shared" si="58"/>
        <v>78.100000000000009</v>
      </c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2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2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2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2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2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  <c r="HA152" s="11"/>
      <c r="HB152" s="11"/>
      <c r="HC152" s="11"/>
      <c r="HD152" s="11"/>
      <c r="HE152" s="11"/>
      <c r="HF152" s="11"/>
      <c r="HG152" s="11"/>
      <c r="HH152" s="11"/>
      <c r="HI152" s="11"/>
      <c r="HJ152" s="12"/>
      <c r="HK152" s="11"/>
      <c r="HL152" s="11"/>
    </row>
    <row r="153" spans="1:220" s="2" customFormat="1" ht="15" customHeight="1" x14ac:dyDescent="0.25">
      <c r="A153" s="16" t="s">
        <v>154</v>
      </c>
      <c r="B153" s="37">
        <v>39629</v>
      </c>
      <c r="C153" s="37">
        <v>42174</v>
      </c>
      <c r="D153" s="4">
        <f t="shared" si="49"/>
        <v>1.0642206464962527</v>
      </c>
      <c r="E153" s="13">
        <v>10</v>
      </c>
      <c r="F153" s="5" t="s">
        <v>373</v>
      </c>
      <c r="G153" s="5" t="s">
        <v>373</v>
      </c>
      <c r="H153" s="5" t="s">
        <v>373</v>
      </c>
      <c r="I153" s="13" t="s">
        <v>370</v>
      </c>
      <c r="J153" s="5" t="s">
        <v>373</v>
      </c>
      <c r="K153" s="5" t="s">
        <v>373</v>
      </c>
      <c r="L153" s="5" t="s">
        <v>373</v>
      </c>
      <c r="M153" s="13" t="s">
        <v>370</v>
      </c>
      <c r="N153" s="37">
        <v>2392.4</v>
      </c>
      <c r="O153" s="37">
        <v>1116.9000000000001</v>
      </c>
      <c r="P153" s="4">
        <f t="shared" si="54"/>
        <v>0.46685336900183916</v>
      </c>
      <c r="Q153" s="13">
        <v>20</v>
      </c>
      <c r="R153" s="22">
        <v>1</v>
      </c>
      <c r="S153" s="13">
        <v>15</v>
      </c>
      <c r="T153" s="37">
        <v>44</v>
      </c>
      <c r="U153" s="37">
        <v>0</v>
      </c>
      <c r="V153" s="4">
        <f t="shared" si="55"/>
        <v>0</v>
      </c>
      <c r="W153" s="13">
        <v>15</v>
      </c>
      <c r="X153" s="37">
        <v>132</v>
      </c>
      <c r="Y153" s="37">
        <v>33.6</v>
      </c>
      <c r="Z153" s="4">
        <f t="shared" si="56"/>
        <v>0.25454545454545457</v>
      </c>
      <c r="AA153" s="13">
        <v>35</v>
      </c>
      <c r="AB153" s="37" t="s">
        <v>370</v>
      </c>
      <c r="AC153" s="37" t="s">
        <v>370</v>
      </c>
      <c r="AD153" s="4" t="s">
        <v>370</v>
      </c>
      <c r="AE153" s="13" t="s">
        <v>370</v>
      </c>
      <c r="AF153" s="5" t="s">
        <v>383</v>
      </c>
      <c r="AG153" s="5" t="s">
        <v>383</v>
      </c>
      <c r="AH153" s="5" t="s">
        <v>383</v>
      </c>
      <c r="AI153" s="13">
        <v>5</v>
      </c>
      <c r="AJ153" s="5">
        <v>36</v>
      </c>
      <c r="AK153" s="5">
        <v>14.8</v>
      </c>
      <c r="AL153" s="4">
        <f t="shared" si="68"/>
        <v>0.41111111111111115</v>
      </c>
      <c r="AM153" s="13">
        <v>15</v>
      </c>
      <c r="AN153" s="37">
        <v>180</v>
      </c>
      <c r="AO153" s="37">
        <v>180</v>
      </c>
      <c r="AP153" s="4">
        <f t="shared" si="69"/>
        <v>1</v>
      </c>
      <c r="AQ153" s="13">
        <v>20</v>
      </c>
      <c r="AR153" s="20">
        <f t="shared" si="57"/>
        <v>0.53888485708274536</v>
      </c>
      <c r="AS153" s="20">
        <f t="shared" si="70"/>
        <v>0.53888485708274536</v>
      </c>
      <c r="AT153" s="35">
        <v>4600</v>
      </c>
      <c r="AU153" s="21">
        <f t="shared" si="50"/>
        <v>1254.5454545454545</v>
      </c>
      <c r="AV153" s="21">
        <f t="shared" si="51"/>
        <v>676.1</v>
      </c>
      <c r="AW153" s="83">
        <f t="shared" si="52"/>
        <v>-578.44545454545448</v>
      </c>
      <c r="AX153" s="21">
        <v>298.5</v>
      </c>
      <c r="AY153" s="21">
        <v>420.7</v>
      </c>
      <c r="AZ153" s="81">
        <f t="shared" si="53"/>
        <v>-43.099999999999966</v>
      </c>
      <c r="BA153" s="104"/>
      <c r="BB153" s="84"/>
      <c r="BC153" s="110"/>
      <c r="BD153" s="37">
        <f t="shared" si="58"/>
        <v>0</v>
      </c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2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2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2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2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2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2"/>
      <c r="HK153" s="11"/>
      <c r="HL153" s="11"/>
    </row>
    <row r="154" spans="1:220" s="2" customFormat="1" ht="15" customHeight="1" x14ac:dyDescent="0.25">
      <c r="A154" s="16" t="s">
        <v>155</v>
      </c>
      <c r="B154" s="37">
        <v>623</v>
      </c>
      <c r="C154" s="37">
        <v>837</v>
      </c>
      <c r="D154" s="4">
        <f t="shared" si="49"/>
        <v>1.3434991974317818</v>
      </c>
      <c r="E154" s="13">
        <v>10</v>
      </c>
      <c r="F154" s="5" t="s">
        <v>373</v>
      </c>
      <c r="G154" s="5" t="s">
        <v>373</v>
      </c>
      <c r="H154" s="5" t="s">
        <v>373</v>
      </c>
      <c r="I154" s="13" t="s">
        <v>370</v>
      </c>
      <c r="J154" s="5" t="s">
        <v>373</v>
      </c>
      <c r="K154" s="5" t="s">
        <v>373</v>
      </c>
      <c r="L154" s="5" t="s">
        <v>373</v>
      </c>
      <c r="M154" s="13" t="s">
        <v>370</v>
      </c>
      <c r="N154" s="37">
        <v>2208.5</v>
      </c>
      <c r="O154" s="37">
        <v>455.9</v>
      </c>
      <c r="P154" s="4">
        <f t="shared" si="54"/>
        <v>0.20642970341860992</v>
      </c>
      <c r="Q154" s="13">
        <v>20</v>
      </c>
      <c r="R154" s="22">
        <v>1</v>
      </c>
      <c r="S154" s="13">
        <v>15</v>
      </c>
      <c r="T154" s="37">
        <v>694</v>
      </c>
      <c r="U154" s="37">
        <v>940.5</v>
      </c>
      <c r="V154" s="4">
        <f t="shared" si="55"/>
        <v>1.3551873198847262</v>
      </c>
      <c r="W154" s="13">
        <v>35</v>
      </c>
      <c r="X154" s="37">
        <v>63</v>
      </c>
      <c r="Y154" s="37">
        <v>24.7</v>
      </c>
      <c r="Z154" s="4">
        <f t="shared" si="56"/>
        <v>0.39206349206349206</v>
      </c>
      <c r="AA154" s="13">
        <v>15</v>
      </c>
      <c r="AB154" s="37" t="s">
        <v>370</v>
      </c>
      <c r="AC154" s="37" t="s">
        <v>370</v>
      </c>
      <c r="AD154" s="4" t="s">
        <v>370</v>
      </c>
      <c r="AE154" s="13" t="s">
        <v>370</v>
      </c>
      <c r="AF154" s="5" t="s">
        <v>383</v>
      </c>
      <c r="AG154" s="5" t="s">
        <v>383</v>
      </c>
      <c r="AH154" s="5" t="s">
        <v>383</v>
      </c>
      <c r="AI154" s="13">
        <v>5</v>
      </c>
      <c r="AJ154" s="5">
        <v>36</v>
      </c>
      <c r="AK154" s="5">
        <v>30.5</v>
      </c>
      <c r="AL154" s="4">
        <f t="shared" si="68"/>
        <v>0.84722222222222221</v>
      </c>
      <c r="AM154" s="13">
        <v>15</v>
      </c>
      <c r="AN154" s="37">
        <v>810</v>
      </c>
      <c r="AO154" s="37">
        <v>810</v>
      </c>
      <c r="AP154" s="4">
        <f t="shared" si="69"/>
        <v>1</v>
      </c>
      <c r="AQ154" s="13">
        <v>20</v>
      </c>
      <c r="AR154" s="20">
        <f t="shared" si="57"/>
        <v>0.91218790733031652</v>
      </c>
      <c r="AS154" s="20">
        <f t="shared" si="70"/>
        <v>0.91218790733031652</v>
      </c>
      <c r="AT154" s="35">
        <v>1412</v>
      </c>
      <c r="AU154" s="21">
        <f t="shared" si="50"/>
        <v>385.09090909090912</v>
      </c>
      <c r="AV154" s="21">
        <f t="shared" si="51"/>
        <v>351.3</v>
      </c>
      <c r="AW154" s="83">
        <f t="shared" si="52"/>
        <v>-33.790909090909111</v>
      </c>
      <c r="AX154" s="21">
        <v>120.6</v>
      </c>
      <c r="AY154" s="21">
        <v>122.2</v>
      </c>
      <c r="AZ154" s="81">
        <f t="shared" si="53"/>
        <v>108.50000000000001</v>
      </c>
      <c r="BA154" s="104"/>
      <c r="BB154" s="84"/>
      <c r="BC154" s="110"/>
      <c r="BD154" s="37">
        <f t="shared" si="58"/>
        <v>108.50000000000001</v>
      </c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2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2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2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2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2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2"/>
      <c r="HK154" s="11"/>
      <c r="HL154" s="11"/>
    </row>
    <row r="155" spans="1:220" s="2" customFormat="1" ht="15" customHeight="1" x14ac:dyDescent="0.25">
      <c r="A155" s="16" t="s">
        <v>156</v>
      </c>
      <c r="B155" s="37">
        <v>10282</v>
      </c>
      <c r="C155" s="37">
        <v>10421</v>
      </c>
      <c r="D155" s="4">
        <f t="shared" si="49"/>
        <v>1.0135187706671853</v>
      </c>
      <c r="E155" s="13">
        <v>10</v>
      </c>
      <c r="F155" s="5" t="s">
        <v>373</v>
      </c>
      <c r="G155" s="5" t="s">
        <v>373</v>
      </c>
      <c r="H155" s="5" t="s">
        <v>373</v>
      </c>
      <c r="I155" s="13" t="s">
        <v>370</v>
      </c>
      <c r="J155" s="5" t="s">
        <v>373</v>
      </c>
      <c r="K155" s="5" t="s">
        <v>373</v>
      </c>
      <c r="L155" s="5" t="s">
        <v>373</v>
      </c>
      <c r="M155" s="13" t="s">
        <v>370</v>
      </c>
      <c r="N155" s="37">
        <v>976.8</v>
      </c>
      <c r="O155" s="37">
        <v>432.1</v>
      </c>
      <c r="P155" s="4">
        <f t="shared" si="54"/>
        <v>0.44236281736281741</v>
      </c>
      <c r="Q155" s="13">
        <v>20</v>
      </c>
      <c r="R155" s="22">
        <v>1</v>
      </c>
      <c r="S155" s="13">
        <v>15</v>
      </c>
      <c r="T155" s="37">
        <v>28</v>
      </c>
      <c r="U155" s="37">
        <v>1</v>
      </c>
      <c r="V155" s="4">
        <f t="shared" si="55"/>
        <v>3.5714285714285712E-2</v>
      </c>
      <c r="W155" s="13">
        <v>20</v>
      </c>
      <c r="X155" s="37">
        <v>3</v>
      </c>
      <c r="Y155" s="37">
        <v>1.8</v>
      </c>
      <c r="Z155" s="4">
        <f t="shared" si="56"/>
        <v>0.6</v>
      </c>
      <c r="AA155" s="13">
        <v>30</v>
      </c>
      <c r="AB155" s="37" t="s">
        <v>370</v>
      </c>
      <c r="AC155" s="37" t="s">
        <v>370</v>
      </c>
      <c r="AD155" s="4" t="s">
        <v>370</v>
      </c>
      <c r="AE155" s="13" t="s">
        <v>370</v>
      </c>
      <c r="AF155" s="5" t="s">
        <v>383</v>
      </c>
      <c r="AG155" s="5" t="s">
        <v>383</v>
      </c>
      <c r="AH155" s="5" t="s">
        <v>383</v>
      </c>
      <c r="AI155" s="13">
        <v>5</v>
      </c>
      <c r="AJ155" s="5">
        <v>36</v>
      </c>
      <c r="AK155" s="5">
        <v>29.8</v>
      </c>
      <c r="AL155" s="4">
        <f t="shared" si="68"/>
        <v>0.82777777777777783</v>
      </c>
      <c r="AM155" s="13">
        <v>15</v>
      </c>
      <c r="AN155" s="37">
        <v>98</v>
      </c>
      <c r="AO155" s="37">
        <v>98</v>
      </c>
      <c r="AP155" s="4">
        <f t="shared" si="69"/>
        <v>1</v>
      </c>
      <c r="AQ155" s="13">
        <v>20</v>
      </c>
      <c r="AR155" s="20">
        <f t="shared" si="57"/>
        <v>0.65471843411446606</v>
      </c>
      <c r="AS155" s="20">
        <f t="shared" si="70"/>
        <v>0.65471843411446606</v>
      </c>
      <c r="AT155" s="35">
        <v>2924</v>
      </c>
      <c r="AU155" s="21">
        <f t="shared" si="50"/>
        <v>797.4545454545455</v>
      </c>
      <c r="AV155" s="21">
        <f t="shared" si="51"/>
        <v>522.1</v>
      </c>
      <c r="AW155" s="83">
        <f t="shared" si="52"/>
        <v>-275.35454545454547</v>
      </c>
      <c r="AX155" s="21">
        <v>72.8</v>
      </c>
      <c r="AY155" s="21">
        <v>67</v>
      </c>
      <c r="AZ155" s="81">
        <f t="shared" si="53"/>
        <v>382.3</v>
      </c>
      <c r="BA155" s="104"/>
      <c r="BB155" s="84"/>
      <c r="BC155" s="110"/>
      <c r="BD155" s="37">
        <f t="shared" si="58"/>
        <v>382.3</v>
      </c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2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2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2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2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2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  <c r="HI155" s="11"/>
      <c r="HJ155" s="12"/>
      <c r="HK155" s="11"/>
      <c r="HL155" s="11"/>
    </row>
    <row r="156" spans="1:220" s="2" customFormat="1" ht="15" customHeight="1" x14ac:dyDescent="0.25">
      <c r="A156" s="16" t="s">
        <v>157</v>
      </c>
      <c r="B156" s="37">
        <v>137</v>
      </c>
      <c r="C156" s="37">
        <v>141</v>
      </c>
      <c r="D156" s="4">
        <f t="shared" si="49"/>
        <v>1.0291970802919708</v>
      </c>
      <c r="E156" s="13">
        <v>10</v>
      </c>
      <c r="F156" s="5" t="s">
        <v>373</v>
      </c>
      <c r="G156" s="5" t="s">
        <v>373</v>
      </c>
      <c r="H156" s="5" t="s">
        <v>373</v>
      </c>
      <c r="I156" s="13" t="s">
        <v>370</v>
      </c>
      <c r="J156" s="5" t="s">
        <v>373</v>
      </c>
      <c r="K156" s="5" t="s">
        <v>373</v>
      </c>
      <c r="L156" s="5" t="s">
        <v>373</v>
      </c>
      <c r="M156" s="13" t="s">
        <v>370</v>
      </c>
      <c r="N156" s="37">
        <v>448.5</v>
      </c>
      <c r="O156" s="37">
        <v>304.8</v>
      </c>
      <c r="P156" s="4">
        <f t="shared" si="54"/>
        <v>0.67959866220735787</v>
      </c>
      <c r="Q156" s="13">
        <v>20</v>
      </c>
      <c r="R156" s="22">
        <v>1</v>
      </c>
      <c r="S156" s="13">
        <v>15</v>
      </c>
      <c r="T156" s="37">
        <v>397</v>
      </c>
      <c r="U156" s="37">
        <v>373.2</v>
      </c>
      <c r="V156" s="4">
        <f t="shared" si="55"/>
        <v>0.94005037783375311</v>
      </c>
      <c r="W156" s="13">
        <v>30</v>
      </c>
      <c r="X156" s="37">
        <v>91</v>
      </c>
      <c r="Y156" s="37">
        <v>0</v>
      </c>
      <c r="Z156" s="4">
        <f t="shared" si="56"/>
        <v>0</v>
      </c>
      <c r="AA156" s="13">
        <v>20</v>
      </c>
      <c r="AB156" s="37" t="s">
        <v>370</v>
      </c>
      <c r="AC156" s="37" t="s">
        <v>370</v>
      </c>
      <c r="AD156" s="4" t="s">
        <v>370</v>
      </c>
      <c r="AE156" s="13" t="s">
        <v>370</v>
      </c>
      <c r="AF156" s="5" t="s">
        <v>383</v>
      </c>
      <c r="AG156" s="5" t="s">
        <v>383</v>
      </c>
      <c r="AH156" s="5" t="s">
        <v>383</v>
      </c>
      <c r="AI156" s="13">
        <v>5</v>
      </c>
      <c r="AJ156" s="5">
        <v>36</v>
      </c>
      <c r="AK156" s="5">
        <v>26.1</v>
      </c>
      <c r="AL156" s="4">
        <f t="shared" si="68"/>
        <v>0.72500000000000009</v>
      </c>
      <c r="AM156" s="13">
        <v>15</v>
      </c>
      <c r="AN156" s="37">
        <v>575</v>
      </c>
      <c r="AO156" s="37">
        <v>575</v>
      </c>
      <c r="AP156" s="4">
        <f t="shared" si="69"/>
        <v>1</v>
      </c>
      <c r="AQ156" s="13">
        <v>20</v>
      </c>
      <c r="AR156" s="20">
        <f t="shared" si="57"/>
        <v>0.7535419644775343</v>
      </c>
      <c r="AS156" s="20">
        <f t="shared" si="70"/>
        <v>0.7535419644775343</v>
      </c>
      <c r="AT156" s="35">
        <v>2191</v>
      </c>
      <c r="AU156" s="21">
        <f t="shared" si="50"/>
        <v>597.5454545454545</v>
      </c>
      <c r="AV156" s="21">
        <f t="shared" si="51"/>
        <v>450.3</v>
      </c>
      <c r="AW156" s="83">
        <f t="shared" si="52"/>
        <v>-147.24545454545449</v>
      </c>
      <c r="AX156" s="21">
        <v>124.1</v>
      </c>
      <c r="AY156" s="21">
        <v>112.9</v>
      </c>
      <c r="AZ156" s="81">
        <f t="shared" si="53"/>
        <v>213.30000000000004</v>
      </c>
      <c r="BA156" s="104"/>
      <c r="BB156" s="84"/>
      <c r="BC156" s="110"/>
      <c r="BD156" s="37">
        <f t="shared" si="58"/>
        <v>213.30000000000004</v>
      </c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2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2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2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2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2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1"/>
      <c r="HB156" s="11"/>
      <c r="HC156" s="11"/>
      <c r="HD156" s="11"/>
      <c r="HE156" s="11"/>
      <c r="HF156" s="11"/>
      <c r="HG156" s="11"/>
      <c r="HH156" s="11"/>
      <c r="HI156" s="11"/>
      <c r="HJ156" s="12"/>
      <c r="HK156" s="11"/>
      <c r="HL156" s="11"/>
    </row>
    <row r="157" spans="1:220" s="2" customFormat="1" ht="15" customHeight="1" x14ac:dyDescent="0.25">
      <c r="A157" s="16" t="s">
        <v>158</v>
      </c>
      <c r="B157" s="37">
        <v>338</v>
      </c>
      <c r="C157" s="37">
        <v>492</v>
      </c>
      <c r="D157" s="4">
        <f t="shared" si="49"/>
        <v>1.455621301775148</v>
      </c>
      <c r="E157" s="13">
        <v>10</v>
      </c>
      <c r="F157" s="5" t="s">
        <v>373</v>
      </c>
      <c r="G157" s="5" t="s">
        <v>373</v>
      </c>
      <c r="H157" s="5" t="s">
        <v>373</v>
      </c>
      <c r="I157" s="13" t="s">
        <v>370</v>
      </c>
      <c r="J157" s="5" t="s">
        <v>373</v>
      </c>
      <c r="K157" s="5" t="s">
        <v>373</v>
      </c>
      <c r="L157" s="5" t="s">
        <v>373</v>
      </c>
      <c r="M157" s="13" t="s">
        <v>370</v>
      </c>
      <c r="N157" s="37">
        <v>486.2</v>
      </c>
      <c r="O157" s="37">
        <v>178.2</v>
      </c>
      <c r="P157" s="4">
        <f t="shared" si="54"/>
        <v>0.36651583710407237</v>
      </c>
      <c r="Q157" s="13">
        <v>20</v>
      </c>
      <c r="R157" s="22">
        <v>1</v>
      </c>
      <c r="S157" s="13">
        <v>15</v>
      </c>
      <c r="T157" s="37">
        <v>16</v>
      </c>
      <c r="U157" s="37">
        <v>5</v>
      </c>
      <c r="V157" s="4">
        <f t="shared" si="55"/>
        <v>0.3125</v>
      </c>
      <c r="W157" s="13">
        <v>15</v>
      </c>
      <c r="X157" s="37">
        <v>3</v>
      </c>
      <c r="Y157" s="37">
        <v>1.1000000000000001</v>
      </c>
      <c r="Z157" s="4">
        <f t="shared" si="56"/>
        <v>0.3666666666666667</v>
      </c>
      <c r="AA157" s="13">
        <v>35</v>
      </c>
      <c r="AB157" s="37" t="s">
        <v>370</v>
      </c>
      <c r="AC157" s="37" t="s">
        <v>370</v>
      </c>
      <c r="AD157" s="4" t="s">
        <v>370</v>
      </c>
      <c r="AE157" s="13" t="s">
        <v>370</v>
      </c>
      <c r="AF157" s="5" t="s">
        <v>383</v>
      </c>
      <c r="AG157" s="5" t="s">
        <v>383</v>
      </c>
      <c r="AH157" s="5" t="s">
        <v>383</v>
      </c>
      <c r="AI157" s="13">
        <v>5</v>
      </c>
      <c r="AJ157" s="5">
        <v>36</v>
      </c>
      <c r="AK157" s="5">
        <v>52.7</v>
      </c>
      <c r="AL157" s="4">
        <f t="shared" si="68"/>
        <v>1.463888888888889</v>
      </c>
      <c r="AM157" s="13">
        <v>15</v>
      </c>
      <c r="AN157" s="37">
        <v>68</v>
      </c>
      <c r="AO157" s="37">
        <v>69</v>
      </c>
      <c r="AP157" s="4">
        <f t="shared" si="69"/>
        <v>1.0147058823529411</v>
      </c>
      <c r="AQ157" s="13">
        <v>20</v>
      </c>
      <c r="AR157" s="20">
        <f t="shared" si="57"/>
        <v>0.74353703133506466</v>
      </c>
      <c r="AS157" s="20">
        <f t="shared" si="70"/>
        <v>0.74353703133506466</v>
      </c>
      <c r="AT157" s="35">
        <v>2589</v>
      </c>
      <c r="AU157" s="21">
        <f t="shared" si="50"/>
        <v>706.09090909090912</v>
      </c>
      <c r="AV157" s="21">
        <f t="shared" si="51"/>
        <v>525</v>
      </c>
      <c r="AW157" s="83">
        <f t="shared" si="52"/>
        <v>-181.09090909090912</v>
      </c>
      <c r="AX157" s="21">
        <v>78.400000000000006</v>
      </c>
      <c r="AY157" s="21">
        <v>82.6</v>
      </c>
      <c r="AZ157" s="81">
        <f t="shared" si="53"/>
        <v>364</v>
      </c>
      <c r="BA157" s="104"/>
      <c r="BB157" s="84"/>
      <c r="BC157" s="110"/>
      <c r="BD157" s="37">
        <f t="shared" si="58"/>
        <v>364</v>
      </c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2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2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2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2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2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  <c r="HA157" s="11"/>
      <c r="HB157" s="11"/>
      <c r="HC157" s="11"/>
      <c r="HD157" s="11"/>
      <c r="HE157" s="11"/>
      <c r="HF157" s="11"/>
      <c r="HG157" s="11"/>
      <c r="HH157" s="11"/>
      <c r="HI157" s="11"/>
      <c r="HJ157" s="12"/>
      <c r="HK157" s="11"/>
      <c r="HL157" s="11"/>
    </row>
    <row r="158" spans="1:220" s="2" customFormat="1" ht="15" customHeight="1" x14ac:dyDescent="0.25">
      <c r="A158" s="16" t="s">
        <v>159</v>
      </c>
      <c r="B158" s="37">
        <v>2129060</v>
      </c>
      <c r="C158" s="37">
        <v>2492165</v>
      </c>
      <c r="D158" s="4">
        <f t="shared" si="49"/>
        <v>1.1705470959014777</v>
      </c>
      <c r="E158" s="13">
        <v>10</v>
      </c>
      <c r="F158" s="5" t="s">
        <v>373</v>
      </c>
      <c r="G158" s="5" t="s">
        <v>373</v>
      </c>
      <c r="H158" s="5" t="s">
        <v>373</v>
      </c>
      <c r="I158" s="13" t="s">
        <v>370</v>
      </c>
      <c r="J158" s="5" t="s">
        <v>373</v>
      </c>
      <c r="K158" s="5" t="s">
        <v>373</v>
      </c>
      <c r="L158" s="5" t="s">
        <v>373</v>
      </c>
      <c r="M158" s="13" t="s">
        <v>370</v>
      </c>
      <c r="N158" s="37">
        <v>2341.1999999999998</v>
      </c>
      <c r="O158" s="37">
        <v>3202</v>
      </c>
      <c r="P158" s="4">
        <f t="shared" si="54"/>
        <v>1.3676746967367164</v>
      </c>
      <c r="Q158" s="13">
        <v>20</v>
      </c>
      <c r="R158" s="22">
        <v>1</v>
      </c>
      <c r="S158" s="13">
        <v>15</v>
      </c>
      <c r="T158" s="37">
        <v>26</v>
      </c>
      <c r="U158" s="37">
        <v>0</v>
      </c>
      <c r="V158" s="4">
        <f t="shared" si="55"/>
        <v>0</v>
      </c>
      <c r="W158" s="13">
        <v>20</v>
      </c>
      <c r="X158" s="37">
        <v>45</v>
      </c>
      <c r="Y158" s="37">
        <v>709.3</v>
      </c>
      <c r="Z158" s="4">
        <f t="shared" si="56"/>
        <v>15.762222222222221</v>
      </c>
      <c r="AA158" s="13">
        <v>30</v>
      </c>
      <c r="AB158" s="37" t="s">
        <v>370</v>
      </c>
      <c r="AC158" s="37" t="s">
        <v>370</v>
      </c>
      <c r="AD158" s="4" t="s">
        <v>370</v>
      </c>
      <c r="AE158" s="13" t="s">
        <v>370</v>
      </c>
      <c r="AF158" s="5" t="s">
        <v>383</v>
      </c>
      <c r="AG158" s="5" t="s">
        <v>383</v>
      </c>
      <c r="AH158" s="5" t="s">
        <v>383</v>
      </c>
      <c r="AI158" s="13">
        <v>5</v>
      </c>
      <c r="AJ158" s="5">
        <v>36</v>
      </c>
      <c r="AK158" s="5">
        <v>21</v>
      </c>
      <c r="AL158" s="4">
        <f t="shared" si="68"/>
        <v>0.58333333333333337</v>
      </c>
      <c r="AM158" s="13">
        <v>15</v>
      </c>
      <c r="AN158" s="37">
        <v>316</v>
      </c>
      <c r="AO158" s="37">
        <v>339</v>
      </c>
      <c r="AP158" s="4">
        <f t="shared" si="69"/>
        <v>1.0727848101265822</v>
      </c>
      <c r="AQ158" s="13">
        <v>20</v>
      </c>
      <c r="AR158" s="20">
        <f t="shared" si="57"/>
        <v>4.2856255981765177</v>
      </c>
      <c r="AS158" s="20">
        <f t="shared" si="70"/>
        <v>1.3</v>
      </c>
      <c r="AT158" s="35">
        <v>1416</v>
      </c>
      <c r="AU158" s="21">
        <f t="shared" si="50"/>
        <v>386.18181818181813</v>
      </c>
      <c r="AV158" s="21">
        <f t="shared" si="51"/>
        <v>502</v>
      </c>
      <c r="AW158" s="83">
        <f t="shared" si="52"/>
        <v>115.81818181818187</v>
      </c>
      <c r="AX158" s="21">
        <v>65.099999999999994</v>
      </c>
      <c r="AY158" s="21">
        <v>154.6</v>
      </c>
      <c r="AZ158" s="81">
        <f t="shared" si="53"/>
        <v>282.29999999999995</v>
      </c>
      <c r="BA158" s="104"/>
      <c r="BB158" s="84"/>
      <c r="BC158" s="110"/>
      <c r="BD158" s="37">
        <f t="shared" si="58"/>
        <v>282.29999999999995</v>
      </c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2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2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2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2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2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  <c r="HA158" s="11"/>
      <c r="HB158" s="11"/>
      <c r="HC158" s="11"/>
      <c r="HD158" s="11"/>
      <c r="HE158" s="11"/>
      <c r="HF158" s="11"/>
      <c r="HG158" s="11"/>
      <c r="HH158" s="11"/>
      <c r="HI158" s="11"/>
      <c r="HJ158" s="12"/>
      <c r="HK158" s="11"/>
      <c r="HL158" s="11"/>
    </row>
    <row r="159" spans="1:220" s="2" customFormat="1" ht="15" customHeight="1" x14ac:dyDescent="0.25">
      <c r="A159" s="36" t="s">
        <v>160</v>
      </c>
      <c r="B159" s="37"/>
      <c r="C159" s="37"/>
      <c r="D159" s="4"/>
      <c r="E159" s="13"/>
      <c r="F159" s="5"/>
      <c r="G159" s="5"/>
      <c r="H159" s="5"/>
      <c r="I159" s="13"/>
      <c r="J159" s="5"/>
      <c r="K159" s="5"/>
      <c r="L159" s="5"/>
      <c r="M159" s="13"/>
      <c r="N159" s="37"/>
      <c r="O159" s="37"/>
      <c r="P159" s="4"/>
      <c r="Q159" s="13"/>
      <c r="R159" s="22"/>
      <c r="S159" s="13"/>
      <c r="T159" s="37"/>
      <c r="U159" s="37"/>
      <c r="V159" s="4"/>
      <c r="W159" s="13"/>
      <c r="X159" s="37"/>
      <c r="Y159" s="37"/>
      <c r="Z159" s="4"/>
      <c r="AA159" s="13"/>
      <c r="AB159" s="37"/>
      <c r="AC159" s="37"/>
      <c r="AD159" s="4"/>
      <c r="AE159" s="13"/>
      <c r="AF159" s="5"/>
      <c r="AG159" s="5"/>
      <c r="AH159" s="5"/>
      <c r="AI159" s="13"/>
      <c r="AJ159" s="5"/>
      <c r="AK159" s="5"/>
      <c r="AL159" s="4"/>
      <c r="AM159" s="13"/>
      <c r="AN159" s="37"/>
      <c r="AO159" s="37"/>
      <c r="AP159" s="4"/>
      <c r="AQ159" s="13"/>
      <c r="AR159" s="20"/>
      <c r="AS159" s="20"/>
      <c r="AT159" s="35"/>
      <c r="AU159" s="21"/>
      <c r="AV159" s="21"/>
      <c r="AW159" s="83"/>
      <c r="AX159" s="21"/>
      <c r="AY159" s="21"/>
      <c r="AZ159" s="81"/>
      <c r="BA159" s="104"/>
      <c r="BB159" s="84"/>
      <c r="BC159" s="110"/>
      <c r="BD159" s="37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2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2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2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2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2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  <c r="HI159" s="11"/>
      <c r="HJ159" s="12"/>
      <c r="HK159" s="11"/>
      <c r="HL159" s="11"/>
    </row>
    <row r="160" spans="1:220" s="2" customFormat="1" ht="15" customHeight="1" x14ac:dyDescent="0.25">
      <c r="A160" s="16" t="s">
        <v>74</v>
      </c>
      <c r="B160" s="37">
        <v>0</v>
      </c>
      <c r="C160" s="37">
        <v>0</v>
      </c>
      <c r="D160" s="4">
        <f t="shared" si="49"/>
        <v>0</v>
      </c>
      <c r="E160" s="13">
        <v>0</v>
      </c>
      <c r="F160" s="5" t="s">
        <v>373</v>
      </c>
      <c r="G160" s="5" t="s">
        <v>373</v>
      </c>
      <c r="H160" s="5" t="s">
        <v>373</v>
      </c>
      <c r="I160" s="13" t="s">
        <v>370</v>
      </c>
      <c r="J160" s="5" t="s">
        <v>373</v>
      </c>
      <c r="K160" s="5" t="s">
        <v>373</v>
      </c>
      <c r="L160" s="5" t="s">
        <v>373</v>
      </c>
      <c r="M160" s="13" t="s">
        <v>370</v>
      </c>
      <c r="N160" s="37">
        <v>122.1</v>
      </c>
      <c r="O160" s="37">
        <v>358.3</v>
      </c>
      <c r="P160" s="4">
        <f t="shared" si="54"/>
        <v>2.9344799344799348</v>
      </c>
      <c r="Q160" s="13">
        <v>20</v>
      </c>
      <c r="R160" s="22">
        <v>1</v>
      </c>
      <c r="S160" s="13">
        <v>15</v>
      </c>
      <c r="T160" s="37">
        <v>180</v>
      </c>
      <c r="U160" s="37">
        <v>0</v>
      </c>
      <c r="V160" s="4">
        <f t="shared" si="55"/>
        <v>0</v>
      </c>
      <c r="W160" s="13">
        <v>25</v>
      </c>
      <c r="X160" s="37">
        <v>44</v>
      </c>
      <c r="Y160" s="37">
        <v>0.5</v>
      </c>
      <c r="Z160" s="4">
        <f t="shared" si="56"/>
        <v>1.1363636363636364E-2</v>
      </c>
      <c r="AA160" s="13">
        <v>25</v>
      </c>
      <c r="AB160" s="37" t="s">
        <v>370</v>
      </c>
      <c r="AC160" s="37" t="s">
        <v>370</v>
      </c>
      <c r="AD160" s="4" t="s">
        <v>370</v>
      </c>
      <c r="AE160" s="13" t="s">
        <v>370</v>
      </c>
      <c r="AF160" s="5" t="s">
        <v>383</v>
      </c>
      <c r="AG160" s="5" t="s">
        <v>383</v>
      </c>
      <c r="AH160" s="5" t="s">
        <v>383</v>
      </c>
      <c r="AI160" s="13">
        <v>5</v>
      </c>
      <c r="AJ160" s="5">
        <v>25</v>
      </c>
      <c r="AK160" s="5">
        <v>59.8</v>
      </c>
      <c r="AL160" s="4">
        <f t="shared" ref="AL160:AL172" si="71">IF((AM160=0),0,IF(AJ160=0,1,IF(AK160&lt;0,0,AK160/AJ160)))</f>
        <v>2.3919999999999999</v>
      </c>
      <c r="AM160" s="13">
        <v>15</v>
      </c>
      <c r="AN160" s="37">
        <v>570</v>
      </c>
      <c r="AO160" s="37">
        <v>542</v>
      </c>
      <c r="AP160" s="4">
        <f t="shared" ref="AP160:AP172" si="72">IF((AQ160=0),0,IF(AN160=0,1,IF(AO160&lt;0,0,AO160/AN160)))</f>
        <v>0.9508771929824561</v>
      </c>
      <c r="AQ160" s="13">
        <v>20</v>
      </c>
      <c r="AR160" s="20">
        <f t="shared" si="57"/>
        <v>1.0739269454861562</v>
      </c>
      <c r="AS160" s="20">
        <f t="shared" ref="AS160:AS172" si="73">IF(AR160&gt;1.2,IF((AR160-1.2)*0.1+1.2&gt;1.3,1.3,(AR160-1.2)*0.1+1.2),AR160)</f>
        <v>1.0739269454861562</v>
      </c>
      <c r="AT160" s="35">
        <v>1121</v>
      </c>
      <c r="AU160" s="21">
        <f t="shared" si="50"/>
        <v>305.72727272727275</v>
      </c>
      <c r="AV160" s="21">
        <f t="shared" si="51"/>
        <v>328.3</v>
      </c>
      <c r="AW160" s="83">
        <f t="shared" si="52"/>
        <v>22.572727272727263</v>
      </c>
      <c r="AX160" s="21">
        <v>46.7</v>
      </c>
      <c r="AY160" s="21">
        <v>46.1</v>
      </c>
      <c r="AZ160" s="81">
        <f t="shared" si="53"/>
        <v>235.50000000000003</v>
      </c>
      <c r="BA160" s="104"/>
      <c r="BB160" s="84"/>
      <c r="BC160" s="110"/>
      <c r="BD160" s="37">
        <f t="shared" si="58"/>
        <v>235.50000000000003</v>
      </c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2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2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2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2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2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2"/>
      <c r="HK160" s="11"/>
      <c r="HL160" s="11"/>
    </row>
    <row r="161" spans="1:220" s="2" customFormat="1" ht="15" customHeight="1" x14ac:dyDescent="0.25">
      <c r="A161" s="16" t="s">
        <v>161</v>
      </c>
      <c r="B161" s="37">
        <v>0</v>
      </c>
      <c r="C161" s="37">
        <v>0</v>
      </c>
      <c r="D161" s="4">
        <f t="shared" si="49"/>
        <v>0</v>
      </c>
      <c r="E161" s="13">
        <v>0</v>
      </c>
      <c r="F161" s="5" t="s">
        <v>373</v>
      </c>
      <c r="G161" s="5" t="s">
        <v>373</v>
      </c>
      <c r="H161" s="5" t="s">
        <v>373</v>
      </c>
      <c r="I161" s="13" t="s">
        <v>370</v>
      </c>
      <c r="J161" s="5" t="s">
        <v>373</v>
      </c>
      <c r="K161" s="5" t="s">
        <v>373</v>
      </c>
      <c r="L161" s="5" t="s">
        <v>373</v>
      </c>
      <c r="M161" s="13" t="s">
        <v>370</v>
      </c>
      <c r="N161" s="37">
        <v>1253.8</v>
      </c>
      <c r="O161" s="37">
        <v>281.60000000000002</v>
      </c>
      <c r="P161" s="4">
        <f t="shared" si="54"/>
        <v>0.22459722443770938</v>
      </c>
      <c r="Q161" s="13">
        <v>20</v>
      </c>
      <c r="R161" s="22">
        <v>1</v>
      </c>
      <c r="S161" s="13">
        <v>15</v>
      </c>
      <c r="T161" s="37">
        <v>27.5</v>
      </c>
      <c r="U161" s="37">
        <v>0</v>
      </c>
      <c r="V161" s="4">
        <f t="shared" si="55"/>
        <v>0</v>
      </c>
      <c r="W161" s="13">
        <v>45</v>
      </c>
      <c r="X161" s="37">
        <v>9</v>
      </c>
      <c r="Y161" s="37">
        <v>0.1</v>
      </c>
      <c r="Z161" s="4">
        <f t="shared" si="56"/>
        <v>1.1111111111111112E-2</v>
      </c>
      <c r="AA161" s="13">
        <v>5</v>
      </c>
      <c r="AB161" s="37" t="s">
        <v>370</v>
      </c>
      <c r="AC161" s="37" t="s">
        <v>370</v>
      </c>
      <c r="AD161" s="4" t="s">
        <v>370</v>
      </c>
      <c r="AE161" s="13" t="s">
        <v>370</v>
      </c>
      <c r="AF161" s="5" t="s">
        <v>383</v>
      </c>
      <c r="AG161" s="5" t="s">
        <v>383</v>
      </c>
      <c r="AH161" s="5" t="s">
        <v>383</v>
      </c>
      <c r="AI161" s="13">
        <v>5</v>
      </c>
      <c r="AJ161" s="5">
        <v>25</v>
      </c>
      <c r="AK161" s="5">
        <v>60.8</v>
      </c>
      <c r="AL161" s="4">
        <f t="shared" si="71"/>
        <v>2.4319999999999999</v>
      </c>
      <c r="AM161" s="13">
        <v>15</v>
      </c>
      <c r="AN161" s="37">
        <v>240</v>
      </c>
      <c r="AO161" s="37">
        <v>116</v>
      </c>
      <c r="AP161" s="4">
        <f t="shared" si="72"/>
        <v>0.48333333333333334</v>
      </c>
      <c r="AQ161" s="13">
        <v>20</v>
      </c>
      <c r="AR161" s="20">
        <f t="shared" si="57"/>
        <v>0.54745138925813674</v>
      </c>
      <c r="AS161" s="20">
        <f t="shared" si="73"/>
        <v>0.54745138925813674</v>
      </c>
      <c r="AT161" s="35">
        <v>748</v>
      </c>
      <c r="AU161" s="21">
        <f t="shared" si="50"/>
        <v>204</v>
      </c>
      <c r="AV161" s="21">
        <f t="shared" si="51"/>
        <v>111.7</v>
      </c>
      <c r="AW161" s="83">
        <f t="shared" si="52"/>
        <v>-92.3</v>
      </c>
      <c r="AX161" s="21">
        <v>13.5</v>
      </c>
      <c r="AY161" s="21">
        <v>11.5</v>
      </c>
      <c r="AZ161" s="81">
        <f t="shared" si="53"/>
        <v>86.7</v>
      </c>
      <c r="BA161" s="104"/>
      <c r="BB161" s="84"/>
      <c r="BC161" s="110"/>
      <c r="BD161" s="37">
        <f t="shared" si="58"/>
        <v>86.7</v>
      </c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2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2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2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2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2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11"/>
      <c r="HG161" s="11"/>
      <c r="HH161" s="11"/>
      <c r="HI161" s="11"/>
      <c r="HJ161" s="12"/>
      <c r="HK161" s="11"/>
      <c r="HL161" s="11"/>
    </row>
    <row r="162" spans="1:220" s="2" customFormat="1" ht="15" customHeight="1" x14ac:dyDescent="0.25">
      <c r="A162" s="16" t="s">
        <v>162</v>
      </c>
      <c r="B162" s="37">
        <v>0</v>
      </c>
      <c r="C162" s="37">
        <v>0</v>
      </c>
      <c r="D162" s="4">
        <f t="shared" si="49"/>
        <v>0</v>
      </c>
      <c r="E162" s="13">
        <v>0</v>
      </c>
      <c r="F162" s="5" t="s">
        <v>373</v>
      </c>
      <c r="G162" s="5" t="s">
        <v>373</v>
      </c>
      <c r="H162" s="5" t="s">
        <v>373</v>
      </c>
      <c r="I162" s="13" t="s">
        <v>370</v>
      </c>
      <c r="J162" s="5" t="s">
        <v>373</v>
      </c>
      <c r="K162" s="5" t="s">
        <v>373</v>
      </c>
      <c r="L162" s="5" t="s">
        <v>373</v>
      </c>
      <c r="M162" s="13" t="s">
        <v>370</v>
      </c>
      <c r="N162" s="37">
        <v>609.4</v>
      </c>
      <c r="O162" s="37">
        <v>222</v>
      </c>
      <c r="P162" s="4">
        <f t="shared" si="54"/>
        <v>0.36429274696422714</v>
      </c>
      <c r="Q162" s="13">
        <v>20</v>
      </c>
      <c r="R162" s="22">
        <v>1</v>
      </c>
      <c r="S162" s="13">
        <v>15</v>
      </c>
      <c r="T162" s="37">
        <v>49</v>
      </c>
      <c r="U162" s="37">
        <v>0</v>
      </c>
      <c r="V162" s="4">
        <f t="shared" si="55"/>
        <v>0</v>
      </c>
      <c r="W162" s="13">
        <v>20</v>
      </c>
      <c r="X162" s="37">
        <v>80</v>
      </c>
      <c r="Y162" s="37">
        <v>0.7</v>
      </c>
      <c r="Z162" s="4">
        <f t="shared" si="56"/>
        <v>8.7499999999999991E-3</v>
      </c>
      <c r="AA162" s="13">
        <v>30</v>
      </c>
      <c r="AB162" s="37" t="s">
        <v>370</v>
      </c>
      <c r="AC162" s="37" t="s">
        <v>370</v>
      </c>
      <c r="AD162" s="4" t="s">
        <v>370</v>
      </c>
      <c r="AE162" s="13" t="s">
        <v>370</v>
      </c>
      <c r="AF162" s="5" t="s">
        <v>383</v>
      </c>
      <c r="AG162" s="5" t="s">
        <v>383</v>
      </c>
      <c r="AH162" s="5" t="s">
        <v>383</v>
      </c>
      <c r="AI162" s="13">
        <v>5</v>
      </c>
      <c r="AJ162" s="5">
        <v>25</v>
      </c>
      <c r="AK162" s="5">
        <v>29.5</v>
      </c>
      <c r="AL162" s="4">
        <f t="shared" si="71"/>
        <v>1.18</v>
      </c>
      <c r="AM162" s="13">
        <v>15</v>
      </c>
      <c r="AN162" s="37">
        <v>490</v>
      </c>
      <c r="AO162" s="37">
        <v>237</v>
      </c>
      <c r="AP162" s="4">
        <f t="shared" si="72"/>
        <v>0.48367346938775513</v>
      </c>
      <c r="AQ162" s="13">
        <v>20</v>
      </c>
      <c r="AR162" s="20">
        <f t="shared" si="57"/>
        <v>0.41601520272533038</v>
      </c>
      <c r="AS162" s="20">
        <f t="shared" si="73"/>
        <v>0.41601520272533038</v>
      </c>
      <c r="AT162" s="35">
        <v>2060</v>
      </c>
      <c r="AU162" s="21">
        <f t="shared" si="50"/>
        <v>561.81818181818187</v>
      </c>
      <c r="AV162" s="21">
        <f t="shared" si="51"/>
        <v>233.7</v>
      </c>
      <c r="AW162" s="83">
        <f t="shared" si="52"/>
        <v>-328.11818181818188</v>
      </c>
      <c r="AX162" s="21">
        <v>235.9</v>
      </c>
      <c r="AY162" s="21">
        <v>74.7</v>
      </c>
      <c r="AZ162" s="81">
        <f t="shared" si="53"/>
        <v>-76.90000000000002</v>
      </c>
      <c r="BA162" s="104"/>
      <c r="BB162" s="84"/>
      <c r="BC162" s="110"/>
      <c r="BD162" s="37">
        <f t="shared" si="58"/>
        <v>0</v>
      </c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2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2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2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2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2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  <c r="GX162" s="11"/>
      <c r="GY162" s="11"/>
      <c r="GZ162" s="11"/>
      <c r="HA162" s="11"/>
      <c r="HB162" s="11"/>
      <c r="HC162" s="11"/>
      <c r="HD162" s="11"/>
      <c r="HE162" s="11"/>
      <c r="HF162" s="11"/>
      <c r="HG162" s="11"/>
      <c r="HH162" s="11"/>
      <c r="HI162" s="11"/>
      <c r="HJ162" s="12"/>
      <c r="HK162" s="11"/>
      <c r="HL162" s="11"/>
    </row>
    <row r="163" spans="1:220" s="2" customFormat="1" ht="15" customHeight="1" x14ac:dyDescent="0.25">
      <c r="A163" s="16" t="s">
        <v>163</v>
      </c>
      <c r="B163" s="37">
        <v>0</v>
      </c>
      <c r="C163" s="37">
        <v>0</v>
      </c>
      <c r="D163" s="4">
        <f t="shared" si="49"/>
        <v>0</v>
      </c>
      <c r="E163" s="13">
        <v>0</v>
      </c>
      <c r="F163" s="5" t="s">
        <v>373</v>
      </c>
      <c r="G163" s="5" t="s">
        <v>373</v>
      </c>
      <c r="H163" s="5" t="s">
        <v>373</v>
      </c>
      <c r="I163" s="13" t="s">
        <v>370</v>
      </c>
      <c r="J163" s="5" t="s">
        <v>373</v>
      </c>
      <c r="K163" s="5" t="s">
        <v>373</v>
      </c>
      <c r="L163" s="5" t="s">
        <v>373</v>
      </c>
      <c r="M163" s="13" t="s">
        <v>370</v>
      </c>
      <c r="N163" s="37">
        <v>2235.9</v>
      </c>
      <c r="O163" s="37">
        <v>2420.8000000000002</v>
      </c>
      <c r="P163" s="4">
        <f t="shared" si="54"/>
        <v>1.0826960060825619</v>
      </c>
      <c r="Q163" s="13">
        <v>20</v>
      </c>
      <c r="R163" s="22">
        <v>1</v>
      </c>
      <c r="S163" s="13">
        <v>15</v>
      </c>
      <c r="T163" s="37">
        <v>45</v>
      </c>
      <c r="U163" s="37">
        <v>0.7</v>
      </c>
      <c r="V163" s="4">
        <f t="shared" si="55"/>
        <v>1.5555555555555555E-2</v>
      </c>
      <c r="W163" s="13">
        <v>25</v>
      </c>
      <c r="X163" s="37">
        <v>18</v>
      </c>
      <c r="Y163" s="37">
        <v>1.7</v>
      </c>
      <c r="Z163" s="4">
        <f t="shared" si="56"/>
        <v>9.4444444444444442E-2</v>
      </c>
      <c r="AA163" s="13">
        <v>25</v>
      </c>
      <c r="AB163" s="37" t="s">
        <v>370</v>
      </c>
      <c r="AC163" s="37" t="s">
        <v>370</v>
      </c>
      <c r="AD163" s="4" t="s">
        <v>370</v>
      </c>
      <c r="AE163" s="13" t="s">
        <v>370</v>
      </c>
      <c r="AF163" s="5" t="s">
        <v>383</v>
      </c>
      <c r="AG163" s="5" t="s">
        <v>383</v>
      </c>
      <c r="AH163" s="5" t="s">
        <v>383</v>
      </c>
      <c r="AI163" s="13">
        <v>5</v>
      </c>
      <c r="AJ163" s="5">
        <v>25</v>
      </c>
      <c r="AK163" s="5">
        <v>43.8</v>
      </c>
      <c r="AL163" s="4">
        <f t="shared" si="71"/>
        <v>1.7519999999999998</v>
      </c>
      <c r="AM163" s="13">
        <v>15</v>
      </c>
      <c r="AN163" s="37">
        <v>400</v>
      </c>
      <c r="AO163" s="37">
        <v>215</v>
      </c>
      <c r="AP163" s="4">
        <f t="shared" si="72"/>
        <v>0.53749999999999998</v>
      </c>
      <c r="AQ163" s="13">
        <v>20</v>
      </c>
      <c r="AR163" s="20">
        <f t="shared" si="57"/>
        <v>0.63694933434709367</v>
      </c>
      <c r="AS163" s="20">
        <f t="shared" si="73"/>
        <v>0.63694933434709367</v>
      </c>
      <c r="AT163" s="35">
        <v>1874</v>
      </c>
      <c r="AU163" s="21">
        <f t="shared" si="50"/>
        <v>511.09090909090912</v>
      </c>
      <c r="AV163" s="21">
        <f t="shared" si="51"/>
        <v>325.5</v>
      </c>
      <c r="AW163" s="83">
        <f t="shared" si="52"/>
        <v>-185.59090909090912</v>
      </c>
      <c r="AX163" s="21">
        <v>88.5</v>
      </c>
      <c r="AY163" s="21">
        <v>30.8</v>
      </c>
      <c r="AZ163" s="81">
        <f t="shared" si="53"/>
        <v>206.2</v>
      </c>
      <c r="BA163" s="104"/>
      <c r="BB163" s="84"/>
      <c r="BC163" s="110"/>
      <c r="BD163" s="37">
        <f t="shared" si="58"/>
        <v>206.2</v>
      </c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2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2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2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2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2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  <c r="GU163" s="11"/>
      <c r="GV163" s="11"/>
      <c r="GW163" s="11"/>
      <c r="GX163" s="11"/>
      <c r="GY163" s="11"/>
      <c r="GZ163" s="11"/>
      <c r="HA163" s="11"/>
      <c r="HB163" s="11"/>
      <c r="HC163" s="11"/>
      <c r="HD163" s="11"/>
      <c r="HE163" s="11"/>
      <c r="HF163" s="11"/>
      <c r="HG163" s="11"/>
      <c r="HH163" s="11"/>
      <c r="HI163" s="11"/>
      <c r="HJ163" s="12"/>
      <c r="HK163" s="11"/>
      <c r="HL163" s="11"/>
    </row>
    <row r="164" spans="1:220" s="2" customFormat="1" ht="15" customHeight="1" x14ac:dyDescent="0.25">
      <c r="A164" s="16" t="s">
        <v>164</v>
      </c>
      <c r="B164" s="37">
        <v>126463</v>
      </c>
      <c r="C164" s="37">
        <v>138280</v>
      </c>
      <c r="D164" s="4">
        <f t="shared" si="49"/>
        <v>1.0934423507270901</v>
      </c>
      <c r="E164" s="13">
        <v>10</v>
      </c>
      <c r="F164" s="5" t="s">
        <v>373</v>
      </c>
      <c r="G164" s="5" t="s">
        <v>373</v>
      </c>
      <c r="H164" s="5" t="s">
        <v>373</v>
      </c>
      <c r="I164" s="13" t="s">
        <v>370</v>
      </c>
      <c r="J164" s="5" t="s">
        <v>373</v>
      </c>
      <c r="K164" s="5" t="s">
        <v>373</v>
      </c>
      <c r="L164" s="5" t="s">
        <v>373</v>
      </c>
      <c r="M164" s="13" t="s">
        <v>370</v>
      </c>
      <c r="N164" s="37">
        <v>5238.8</v>
      </c>
      <c r="O164" s="37">
        <v>4424.8999999999996</v>
      </c>
      <c r="P164" s="4">
        <f t="shared" si="54"/>
        <v>0.84463999389173083</v>
      </c>
      <c r="Q164" s="13">
        <v>20</v>
      </c>
      <c r="R164" s="22">
        <v>1</v>
      </c>
      <c r="S164" s="13">
        <v>15</v>
      </c>
      <c r="T164" s="37">
        <v>449</v>
      </c>
      <c r="U164" s="37">
        <v>227.8</v>
      </c>
      <c r="V164" s="4">
        <f t="shared" si="55"/>
        <v>0.50734966592427622</v>
      </c>
      <c r="W164" s="13">
        <v>25</v>
      </c>
      <c r="X164" s="37">
        <v>149</v>
      </c>
      <c r="Y164" s="37">
        <v>17.2</v>
      </c>
      <c r="Z164" s="4">
        <f t="shared" si="56"/>
        <v>0.11543624161073825</v>
      </c>
      <c r="AA164" s="13">
        <v>25</v>
      </c>
      <c r="AB164" s="37" t="s">
        <v>370</v>
      </c>
      <c r="AC164" s="37" t="s">
        <v>370</v>
      </c>
      <c r="AD164" s="4" t="s">
        <v>370</v>
      </c>
      <c r="AE164" s="13" t="s">
        <v>370</v>
      </c>
      <c r="AF164" s="5" t="s">
        <v>383</v>
      </c>
      <c r="AG164" s="5" t="s">
        <v>383</v>
      </c>
      <c r="AH164" s="5" t="s">
        <v>383</v>
      </c>
      <c r="AI164" s="13">
        <v>5</v>
      </c>
      <c r="AJ164" s="5">
        <v>25</v>
      </c>
      <c r="AK164" s="5">
        <v>20.100000000000001</v>
      </c>
      <c r="AL164" s="4">
        <f t="shared" si="71"/>
        <v>0.80400000000000005</v>
      </c>
      <c r="AM164" s="13">
        <v>15</v>
      </c>
      <c r="AN164" s="37">
        <v>873</v>
      </c>
      <c r="AO164" s="37">
        <v>872</v>
      </c>
      <c r="AP164" s="4">
        <f t="shared" si="72"/>
        <v>0.99885452462772051</v>
      </c>
      <c r="AQ164" s="13">
        <v>20</v>
      </c>
      <c r="AR164" s="20">
        <f t="shared" si="57"/>
        <v>0.69564585820027147</v>
      </c>
      <c r="AS164" s="20">
        <f t="shared" si="73"/>
        <v>0.69564585820027147</v>
      </c>
      <c r="AT164" s="35">
        <v>1266</v>
      </c>
      <c r="AU164" s="21">
        <f t="shared" si="50"/>
        <v>345.27272727272725</v>
      </c>
      <c r="AV164" s="21">
        <f t="shared" si="51"/>
        <v>240.2</v>
      </c>
      <c r="AW164" s="83">
        <f t="shared" si="52"/>
        <v>-105.07272727272726</v>
      </c>
      <c r="AX164" s="21">
        <v>119.2</v>
      </c>
      <c r="AY164" s="21">
        <v>152.5</v>
      </c>
      <c r="AZ164" s="81">
        <f t="shared" si="53"/>
        <v>-31.500000000000014</v>
      </c>
      <c r="BA164" s="104"/>
      <c r="BB164" s="84"/>
      <c r="BC164" s="110"/>
      <c r="BD164" s="37">
        <f t="shared" si="58"/>
        <v>0</v>
      </c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2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2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2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2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2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  <c r="GU164" s="11"/>
      <c r="GV164" s="11"/>
      <c r="GW164" s="11"/>
      <c r="GX164" s="11"/>
      <c r="GY164" s="11"/>
      <c r="GZ164" s="11"/>
      <c r="HA164" s="11"/>
      <c r="HB164" s="11"/>
      <c r="HC164" s="11"/>
      <c r="HD164" s="11"/>
      <c r="HE164" s="11"/>
      <c r="HF164" s="11"/>
      <c r="HG164" s="11"/>
      <c r="HH164" s="11"/>
      <c r="HI164" s="11"/>
      <c r="HJ164" s="12"/>
      <c r="HK164" s="11"/>
      <c r="HL164" s="11"/>
    </row>
    <row r="165" spans="1:220" s="2" customFormat="1" ht="15" customHeight="1" x14ac:dyDescent="0.25">
      <c r="A165" s="16" t="s">
        <v>165</v>
      </c>
      <c r="B165" s="37">
        <v>0</v>
      </c>
      <c r="C165" s="37">
        <v>0</v>
      </c>
      <c r="D165" s="4">
        <f t="shared" si="49"/>
        <v>0</v>
      </c>
      <c r="E165" s="13">
        <v>0</v>
      </c>
      <c r="F165" s="5" t="s">
        <v>373</v>
      </c>
      <c r="G165" s="5" t="s">
        <v>373</v>
      </c>
      <c r="H165" s="5" t="s">
        <v>373</v>
      </c>
      <c r="I165" s="13" t="s">
        <v>370</v>
      </c>
      <c r="J165" s="5" t="s">
        <v>373</v>
      </c>
      <c r="K165" s="5" t="s">
        <v>373</v>
      </c>
      <c r="L165" s="5" t="s">
        <v>373</v>
      </c>
      <c r="M165" s="13" t="s">
        <v>370</v>
      </c>
      <c r="N165" s="37">
        <v>232.2</v>
      </c>
      <c r="O165" s="37">
        <v>202.8</v>
      </c>
      <c r="P165" s="4">
        <f t="shared" si="54"/>
        <v>0.87338501291989679</v>
      </c>
      <c r="Q165" s="13">
        <v>20</v>
      </c>
      <c r="R165" s="22">
        <v>1</v>
      </c>
      <c r="S165" s="13">
        <v>15</v>
      </c>
      <c r="T165" s="37">
        <v>19</v>
      </c>
      <c r="U165" s="37">
        <v>0</v>
      </c>
      <c r="V165" s="4">
        <f t="shared" si="55"/>
        <v>0</v>
      </c>
      <c r="W165" s="13">
        <v>25</v>
      </c>
      <c r="X165" s="37">
        <v>19</v>
      </c>
      <c r="Y165" s="37">
        <v>1.1000000000000001</v>
      </c>
      <c r="Z165" s="4">
        <f t="shared" si="56"/>
        <v>5.789473684210527E-2</v>
      </c>
      <c r="AA165" s="13">
        <v>25</v>
      </c>
      <c r="AB165" s="37" t="s">
        <v>370</v>
      </c>
      <c r="AC165" s="37" t="s">
        <v>370</v>
      </c>
      <c r="AD165" s="4" t="s">
        <v>370</v>
      </c>
      <c r="AE165" s="13" t="s">
        <v>370</v>
      </c>
      <c r="AF165" s="5" t="s">
        <v>383</v>
      </c>
      <c r="AG165" s="5" t="s">
        <v>383</v>
      </c>
      <c r="AH165" s="5" t="s">
        <v>383</v>
      </c>
      <c r="AI165" s="13">
        <v>5</v>
      </c>
      <c r="AJ165" s="5">
        <v>25</v>
      </c>
      <c r="AK165" s="5">
        <v>50.2</v>
      </c>
      <c r="AL165" s="4">
        <f t="shared" si="71"/>
        <v>2.008</v>
      </c>
      <c r="AM165" s="13">
        <v>15</v>
      </c>
      <c r="AN165" s="37">
        <v>165</v>
      </c>
      <c r="AO165" s="37">
        <v>141</v>
      </c>
      <c r="AP165" s="4">
        <f t="shared" si="72"/>
        <v>0.8545454545454545</v>
      </c>
      <c r="AQ165" s="13">
        <v>20</v>
      </c>
      <c r="AR165" s="20">
        <f t="shared" si="57"/>
        <v>0.67604981475299719</v>
      </c>
      <c r="AS165" s="20">
        <f t="shared" si="73"/>
        <v>0.67604981475299719</v>
      </c>
      <c r="AT165" s="35">
        <v>1747</v>
      </c>
      <c r="AU165" s="21">
        <f t="shared" si="50"/>
        <v>476.45454545454544</v>
      </c>
      <c r="AV165" s="21">
        <f t="shared" si="51"/>
        <v>322.10000000000002</v>
      </c>
      <c r="AW165" s="83">
        <f t="shared" si="52"/>
        <v>-154.35454545454542</v>
      </c>
      <c r="AX165" s="21">
        <v>201.5</v>
      </c>
      <c r="AY165" s="21">
        <v>44.7</v>
      </c>
      <c r="AZ165" s="81">
        <f t="shared" si="53"/>
        <v>75.90000000000002</v>
      </c>
      <c r="BA165" s="104"/>
      <c r="BB165" s="84"/>
      <c r="BC165" s="110"/>
      <c r="BD165" s="37">
        <f t="shared" si="58"/>
        <v>75.90000000000002</v>
      </c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2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2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2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2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2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  <c r="GX165" s="11"/>
      <c r="GY165" s="11"/>
      <c r="GZ165" s="11"/>
      <c r="HA165" s="11"/>
      <c r="HB165" s="11"/>
      <c r="HC165" s="11"/>
      <c r="HD165" s="11"/>
      <c r="HE165" s="11"/>
      <c r="HF165" s="11"/>
      <c r="HG165" s="11"/>
      <c r="HH165" s="11"/>
      <c r="HI165" s="11"/>
      <c r="HJ165" s="12"/>
      <c r="HK165" s="11"/>
      <c r="HL165" s="11"/>
    </row>
    <row r="166" spans="1:220" s="2" customFormat="1" ht="15" customHeight="1" x14ac:dyDescent="0.25">
      <c r="A166" s="16" t="s">
        <v>166</v>
      </c>
      <c r="B166" s="37">
        <v>26263</v>
      </c>
      <c r="C166" s="37">
        <v>29055</v>
      </c>
      <c r="D166" s="4">
        <f t="shared" si="49"/>
        <v>1.1063092563682748</v>
      </c>
      <c r="E166" s="13">
        <v>10</v>
      </c>
      <c r="F166" s="5" t="s">
        <v>373</v>
      </c>
      <c r="G166" s="5" t="s">
        <v>373</v>
      </c>
      <c r="H166" s="5" t="s">
        <v>373</v>
      </c>
      <c r="I166" s="13" t="s">
        <v>370</v>
      </c>
      <c r="J166" s="5" t="s">
        <v>373</v>
      </c>
      <c r="K166" s="5" t="s">
        <v>373</v>
      </c>
      <c r="L166" s="5" t="s">
        <v>373</v>
      </c>
      <c r="M166" s="13" t="s">
        <v>370</v>
      </c>
      <c r="N166" s="37">
        <v>8814.5</v>
      </c>
      <c r="O166" s="37">
        <v>2360</v>
      </c>
      <c r="P166" s="4">
        <f t="shared" si="54"/>
        <v>0.26774065460321061</v>
      </c>
      <c r="Q166" s="13">
        <v>20</v>
      </c>
      <c r="R166" s="22">
        <v>1</v>
      </c>
      <c r="S166" s="13">
        <v>15</v>
      </c>
      <c r="T166" s="37">
        <v>10</v>
      </c>
      <c r="U166" s="37">
        <v>27.7</v>
      </c>
      <c r="V166" s="4">
        <f t="shared" si="55"/>
        <v>2.77</v>
      </c>
      <c r="W166" s="13">
        <v>35</v>
      </c>
      <c r="X166" s="37">
        <v>21</v>
      </c>
      <c r="Y166" s="37">
        <v>3.9</v>
      </c>
      <c r="Z166" s="4">
        <f t="shared" si="56"/>
        <v>0.18571428571428572</v>
      </c>
      <c r="AA166" s="13">
        <v>15</v>
      </c>
      <c r="AB166" s="37" t="s">
        <v>370</v>
      </c>
      <c r="AC166" s="37" t="s">
        <v>370</v>
      </c>
      <c r="AD166" s="4" t="s">
        <v>370</v>
      </c>
      <c r="AE166" s="13" t="s">
        <v>370</v>
      </c>
      <c r="AF166" s="5" t="s">
        <v>383</v>
      </c>
      <c r="AG166" s="5" t="s">
        <v>383</v>
      </c>
      <c r="AH166" s="5" t="s">
        <v>383</v>
      </c>
      <c r="AI166" s="13">
        <v>5</v>
      </c>
      <c r="AJ166" s="5">
        <v>25</v>
      </c>
      <c r="AK166" s="5">
        <v>23.7</v>
      </c>
      <c r="AL166" s="4">
        <f t="shared" si="71"/>
        <v>0.94799999999999995</v>
      </c>
      <c r="AM166" s="13">
        <v>15</v>
      </c>
      <c r="AN166" s="37">
        <v>70</v>
      </c>
      <c r="AO166" s="37">
        <v>89</v>
      </c>
      <c r="AP166" s="4">
        <f t="shared" si="72"/>
        <v>1.2714285714285714</v>
      </c>
      <c r="AQ166" s="13">
        <v>20</v>
      </c>
      <c r="AR166" s="20">
        <f t="shared" si="57"/>
        <v>1.3138630105387128</v>
      </c>
      <c r="AS166" s="20">
        <f t="shared" si="73"/>
        <v>1.2113863010538712</v>
      </c>
      <c r="AT166" s="35">
        <v>6137</v>
      </c>
      <c r="AU166" s="21">
        <f t="shared" si="50"/>
        <v>1673.7272727272725</v>
      </c>
      <c r="AV166" s="21">
        <f t="shared" si="51"/>
        <v>2027.5</v>
      </c>
      <c r="AW166" s="83">
        <f t="shared" si="52"/>
        <v>353.77272727272748</v>
      </c>
      <c r="AX166" s="21">
        <v>233.9</v>
      </c>
      <c r="AY166" s="21">
        <v>233.9</v>
      </c>
      <c r="AZ166" s="81">
        <f t="shared" si="53"/>
        <v>1559.6999999999998</v>
      </c>
      <c r="BA166" s="104"/>
      <c r="BB166" s="84"/>
      <c r="BC166" s="110"/>
      <c r="BD166" s="37">
        <f t="shared" si="58"/>
        <v>1559.6999999999998</v>
      </c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2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2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2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2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2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11"/>
      <c r="HG166" s="11"/>
      <c r="HH166" s="11"/>
      <c r="HI166" s="11"/>
      <c r="HJ166" s="12"/>
      <c r="HK166" s="11"/>
      <c r="HL166" s="11"/>
    </row>
    <row r="167" spans="1:220" s="2" customFormat="1" ht="15" customHeight="1" x14ac:dyDescent="0.25">
      <c r="A167" s="16" t="s">
        <v>167</v>
      </c>
      <c r="B167" s="37">
        <v>0</v>
      </c>
      <c r="C167" s="37">
        <v>0</v>
      </c>
      <c r="D167" s="4">
        <f t="shared" si="49"/>
        <v>0</v>
      </c>
      <c r="E167" s="13">
        <v>0</v>
      </c>
      <c r="F167" s="5" t="s">
        <v>373</v>
      </c>
      <c r="G167" s="5" t="s">
        <v>373</v>
      </c>
      <c r="H167" s="5" t="s">
        <v>373</v>
      </c>
      <c r="I167" s="13" t="s">
        <v>370</v>
      </c>
      <c r="J167" s="5" t="s">
        <v>373</v>
      </c>
      <c r="K167" s="5" t="s">
        <v>373</v>
      </c>
      <c r="L167" s="5" t="s">
        <v>373</v>
      </c>
      <c r="M167" s="13" t="s">
        <v>370</v>
      </c>
      <c r="N167" s="37">
        <v>325.2</v>
      </c>
      <c r="O167" s="37">
        <v>297.39999999999998</v>
      </c>
      <c r="P167" s="4">
        <f t="shared" si="54"/>
        <v>0.91451414514145135</v>
      </c>
      <c r="Q167" s="13">
        <v>20</v>
      </c>
      <c r="R167" s="22">
        <v>1</v>
      </c>
      <c r="S167" s="13">
        <v>15</v>
      </c>
      <c r="T167" s="37">
        <v>35</v>
      </c>
      <c r="U167" s="37">
        <v>0</v>
      </c>
      <c r="V167" s="4">
        <f t="shared" si="55"/>
        <v>0</v>
      </c>
      <c r="W167" s="13">
        <v>15</v>
      </c>
      <c r="X167" s="37">
        <v>125</v>
      </c>
      <c r="Y167" s="37">
        <v>0.2</v>
      </c>
      <c r="Z167" s="4">
        <f t="shared" si="56"/>
        <v>1.6000000000000001E-3</v>
      </c>
      <c r="AA167" s="13">
        <v>35</v>
      </c>
      <c r="AB167" s="37" t="s">
        <v>370</v>
      </c>
      <c r="AC167" s="37" t="s">
        <v>370</v>
      </c>
      <c r="AD167" s="4" t="s">
        <v>370</v>
      </c>
      <c r="AE167" s="13" t="s">
        <v>370</v>
      </c>
      <c r="AF167" s="5" t="s">
        <v>383</v>
      </c>
      <c r="AG167" s="5" t="s">
        <v>383</v>
      </c>
      <c r="AH167" s="5" t="s">
        <v>383</v>
      </c>
      <c r="AI167" s="13">
        <v>5</v>
      </c>
      <c r="AJ167" s="5">
        <v>25</v>
      </c>
      <c r="AK167" s="5">
        <v>12.3</v>
      </c>
      <c r="AL167" s="4">
        <f t="shared" si="71"/>
        <v>0.49200000000000005</v>
      </c>
      <c r="AM167" s="13">
        <v>15</v>
      </c>
      <c r="AN167" s="37">
        <v>360</v>
      </c>
      <c r="AO167" s="37">
        <v>298</v>
      </c>
      <c r="AP167" s="4">
        <f t="shared" si="72"/>
        <v>0.82777777777777772</v>
      </c>
      <c r="AQ167" s="13">
        <v>20</v>
      </c>
      <c r="AR167" s="20">
        <f t="shared" si="57"/>
        <v>0.47734865381987146</v>
      </c>
      <c r="AS167" s="20">
        <f t="shared" si="73"/>
        <v>0.47734865381987146</v>
      </c>
      <c r="AT167" s="35">
        <v>1161</v>
      </c>
      <c r="AU167" s="21">
        <f t="shared" si="50"/>
        <v>316.63636363636363</v>
      </c>
      <c r="AV167" s="21">
        <f t="shared" si="51"/>
        <v>151.1</v>
      </c>
      <c r="AW167" s="83">
        <f t="shared" si="52"/>
        <v>-165.53636363636363</v>
      </c>
      <c r="AX167" s="21">
        <v>52.9</v>
      </c>
      <c r="AY167" s="21">
        <v>52.4</v>
      </c>
      <c r="AZ167" s="81">
        <f t="shared" si="53"/>
        <v>45.79999999999999</v>
      </c>
      <c r="BA167" s="104"/>
      <c r="BB167" s="84"/>
      <c r="BC167" s="110"/>
      <c r="BD167" s="37">
        <f t="shared" si="58"/>
        <v>45.79999999999999</v>
      </c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2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2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2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2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2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  <c r="GX167" s="11"/>
      <c r="GY167" s="11"/>
      <c r="GZ167" s="11"/>
      <c r="HA167" s="11"/>
      <c r="HB167" s="11"/>
      <c r="HC167" s="11"/>
      <c r="HD167" s="11"/>
      <c r="HE167" s="11"/>
      <c r="HF167" s="11"/>
      <c r="HG167" s="11"/>
      <c r="HH167" s="11"/>
      <c r="HI167" s="11"/>
      <c r="HJ167" s="12"/>
      <c r="HK167" s="11"/>
      <c r="HL167" s="11"/>
    </row>
    <row r="168" spans="1:220" s="2" customFormat="1" ht="15" customHeight="1" x14ac:dyDescent="0.25">
      <c r="A168" s="16" t="s">
        <v>168</v>
      </c>
      <c r="B168" s="37">
        <v>0</v>
      </c>
      <c r="C168" s="37">
        <v>0</v>
      </c>
      <c r="D168" s="4">
        <f t="shared" si="49"/>
        <v>0</v>
      </c>
      <c r="E168" s="13">
        <v>0</v>
      </c>
      <c r="F168" s="5" t="s">
        <v>373</v>
      </c>
      <c r="G168" s="5" t="s">
        <v>373</v>
      </c>
      <c r="H168" s="5" t="s">
        <v>373</v>
      </c>
      <c r="I168" s="13" t="s">
        <v>370</v>
      </c>
      <c r="J168" s="5" t="s">
        <v>373</v>
      </c>
      <c r="K168" s="5" t="s">
        <v>373</v>
      </c>
      <c r="L168" s="5" t="s">
        <v>373</v>
      </c>
      <c r="M168" s="13" t="s">
        <v>370</v>
      </c>
      <c r="N168" s="37">
        <v>1611.2</v>
      </c>
      <c r="O168" s="37">
        <v>1515.5</v>
      </c>
      <c r="P168" s="4">
        <f t="shared" si="54"/>
        <v>0.94060327706057589</v>
      </c>
      <c r="Q168" s="13">
        <v>20</v>
      </c>
      <c r="R168" s="22">
        <v>1</v>
      </c>
      <c r="S168" s="13">
        <v>15</v>
      </c>
      <c r="T168" s="37">
        <v>15</v>
      </c>
      <c r="U168" s="37">
        <v>0</v>
      </c>
      <c r="V168" s="4">
        <f t="shared" si="55"/>
        <v>0</v>
      </c>
      <c r="W168" s="13">
        <v>35</v>
      </c>
      <c r="X168" s="37">
        <v>9</v>
      </c>
      <c r="Y168" s="37">
        <v>0.4</v>
      </c>
      <c r="Z168" s="4">
        <f t="shared" si="56"/>
        <v>4.4444444444444446E-2</v>
      </c>
      <c r="AA168" s="13">
        <v>15</v>
      </c>
      <c r="AB168" s="37" t="s">
        <v>370</v>
      </c>
      <c r="AC168" s="37" t="s">
        <v>370</v>
      </c>
      <c r="AD168" s="4" t="s">
        <v>370</v>
      </c>
      <c r="AE168" s="13" t="s">
        <v>370</v>
      </c>
      <c r="AF168" s="5" t="s">
        <v>383</v>
      </c>
      <c r="AG168" s="5" t="s">
        <v>383</v>
      </c>
      <c r="AH168" s="5" t="s">
        <v>383</v>
      </c>
      <c r="AI168" s="13">
        <v>5</v>
      </c>
      <c r="AJ168" s="5">
        <v>25</v>
      </c>
      <c r="AK168" s="5">
        <v>54.2</v>
      </c>
      <c r="AL168" s="4">
        <f t="shared" si="71"/>
        <v>2.1680000000000001</v>
      </c>
      <c r="AM168" s="13">
        <v>15</v>
      </c>
      <c r="AN168" s="37">
        <v>118</v>
      </c>
      <c r="AO168" s="37">
        <v>92</v>
      </c>
      <c r="AP168" s="4">
        <f t="shared" si="72"/>
        <v>0.77966101694915257</v>
      </c>
      <c r="AQ168" s="13">
        <v>20</v>
      </c>
      <c r="AR168" s="20">
        <f t="shared" si="57"/>
        <v>0.68826627122384365</v>
      </c>
      <c r="AS168" s="20">
        <f t="shared" si="73"/>
        <v>0.68826627122384365</v>
      </c>
      <c r="AT168" s="35">
        <v>1143</v>
      </c>
      <c r="AU168" s="21">
        <f t="shared" si="50"/>
        <v>311.72727272727275</v>
      </c>
      <c r="AV168" s="21">
        <f t="shared" si="51"/>
        <v>214.6</v>
      </c>
      <c r="AW168" s="83">
        <f t="shared" si="52"/>
        <v>-97.127272727272754</v>
      </c>
      <c r="AX168" s="21">
        <v>131.5</v>
      </c>
      <c r="AY168" s="21">
        <v>18.7</v>
      </c>
      <c r="AZ168" s="81">
        <f t="shared" si="53"/>
        <v>64.399999999999991</v>
      </c>
      <c r="BA168" s="104"/>
      <c r="BB168" s="84"/>
      <c r="BC168" s="110"/>
      <c r="BD168" s="37">
        <f t="shared" si="58"/>
        <v>64.399999999999991</v>
      </c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2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2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2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2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2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  <c r="GX168" s="11"/>
      <c r="GY168" s="11"/>
      <c r="GZ168" s="11"/>
      <c r="HA168" s="11"/>
      <c r="HB168" s="11"/>
      <c r="HC168" s="11"/>
      <c r="HD168" s="11"/>
      <c r="HE168" s="11"/>
      <c r="HF168" s="11"/>
      <c r="HG168" s="11"/>
      <c r="HH168" s="11"/>
      <c r="HI168" s="11"/>
      <c r="HJ168" s="12"/>
      <c r="HK168" s="11"/>
      <c r="HL168" s="11"/>
    </row>
    <row r="169" spans="1:220" s="2" customFormat="1" ht="15" customHeight="1" x14ac:dyDescent="0.25">
      <c r="A169" s="16" t="s">
        <v>102</v>
      </c>
      <c r="B169" s="37">
        <v>69008</v>
      </c>
      <c r="C169" s="37">
        <v>73169</v>
      </c>
      <c r="D169" s="4">
        <f t="shared" si="49"/>
        <v>1.0602973568281939</v>
      </c>
      <c r="E169" s="13">
        <v>10</v>
      </c>
      <c r="F169" s="5" t="s">
        <v>373</v>
      </c>
      <c r="G169" s="5" t="s">
        <v>373</v>
      </c>
      <c r="H169" s="5" t="s">
        <v>373</v>
      </c>
      <c r="I169" s="13" t="s">
        <v>370</v>
      </c>
      <c r="J169" s="5" t="s">
        <v>373</v>
      </c>
      <c r="K169" s="5" t="s">
        <v>373</v>
      </c>
      <c r="L169" s="5" t="s">
        <v>373</v>
      </c>
      <c r="M169" s="13" t="s">
        <v>370</v>
      </c>
      <c r="N169" s="37">
        <v>227.5</v>
      </c>
      <c r="O169" s="37">
        <v>222.6</v>
      </c>
      <c r="P169" s="4">
        <f t="shared" si="54"/>
        <v>0.97846153846153838</v>
      </c>
      <c r="Q169" s="13">
        <v>20</v>
      </c>
      <c r="R169" s="22">
        <v>1</v>
      </c>
      <c r="S169" s="13">
        <v>15</v>
      </c>
      <c r="T169" s="37">
        <v>8</v>
      </c>
      <c r="U169" s="37">
        <v>0</v>
      </c>
      <c r="V169" s="4">
        <f t="shared" si="55"/>
        <v>0</v>
      </c>
      <c r="W169" s="13">
        <v>25</v>
      </c>
      <c r="X169" s="37">
        <v>21</v>
      </c>
      <c r="Y169" s="37">
        <v>0</v>
      </c>
      <c r="Z169" s="4">
        <f t="shared" si="56"/>
        <v>0</v>
      </c>
      <c r="AA169" s="13">
        <v>25</v>
      </c>
      <c r="AB169" s="37" t="s">
        <v>370</v>
      </c>
      <c r="AC169" s="37" t="s">
        <v>370</v>
      </c>
      <c r="AD169" s="4" t="s">
        <v>370</v>
      </c>
      <c r="AE169" s="13" t="s">
        <v>370</v>
      </c>
      <c r="AF169" s="5" t="s">
        <v>383</v>
      </c>
      <c r="AG169" s="5" t="s">
        <v>383</v>
      </c>
      <c r="AH169" s="5" t="s">
        <v>383</v>
      </c>
      <c r="AI169" s="13">
        <v>5</v>
      </c>
      <c r="AJ169" s="5">
        <v>25</v>
      </c>
      <c r="AK169" s="5">
        <v>5.3</v>
      </c>
      <c r="AL169" s="4">
        <f t="shared" si="71"/>
        <v>0.21199999999999999</v>
      </c>
      <c r="AM169" s="13">
        <v>15</v>
      </c>
      <c r="AN169" s="37">
        <v>65</v>
      </c>
      <c r="AO169" s="37">
        <v>78</v>
      </c>
      <c r="AP169" s="4">
        <f t="shared" si="72"/>
        <v>1.2</v>
      </c>
      <c r="AQ169" s="13">
        <v>20</v>
      </c>
      <c r="AR169" s="20">
        <f t="shared" si="57"/>
        <v>0.55655541798086705</v>
      </c>
      <c r="AS169" s="20">
        <f t="shared" si="73"/>
        <v>0.55655541798086705</v>
      </c>
      <c r="AT169" s="35">
        <v>2735</v>
      </c>
      <c r="AU169" s="21">
        <f t="shared" si="50"/>
        <v>745.90909090909088</v>
      </c>
      <c r="AV169" s="21">
        <f t="shared" si="51"/>
        <v>415.1</v>
      </c>
      <c r="AW169" s="83">
        <f t="shared" si="52"/>
        <v>-330.80909090909086</v>
      </c>
      <c r="AX169" s="21">
        <v>116</v>
      </c>
      <c r="AY169" s="21">
        <v>109.3</v>
      </c>
      <c r="AZ169" s="81">
        <f t="shared" si="53"/>
        <v>189.8</v>
      </c>
      <c r="BA169" s="104"/>
      <c r="BB169" s="84"/>
      <c r="BC169" s="110"/>
      <c r="BD169" s="37">
        <f t="shared" si="58"/>
        <v>189.8</v>
      </c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2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2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2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2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2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  <c r="HI169" s="11"/>
      <c r="HJ169" s="12"/>
      <c r="HK169" s="11"/>
      <c r="HL169" s="11"/>
    </row>
    <row r="170" spans="1:220" s="2" customFormat="1" ht="15" customHeight="1" x14ac:dyDescent="0.25">
      <c r="A170" s="16" t="s">
        <v>169</v>
      </c>
      <c r="B170" s="37">
        <v>0</v>
      </c>
      <c r="C170" s="37">
        <v>0</v>
      </c>
      <c r="D170" s="4">
        <f t="shared" si="49"/>
        <v>0</v>
      </c>
      <c r="E170" s="13">
        <v>0</v>
      </c>
      <c r="F170" s="5" t="s">
        <v>373</v>
      </c>
      <c r="G170" s="5" t="s">
        <v>373</v>
      </c>
      <c r="H170" s="5" t="s">
        <v>373</v>
      </c>
      <c r="I170" s="13" t="s">
        <v>370</v>
      </c>
      <c r="J170" s="5" t="s">
        <v>373</v>
      </c>
      <c r="K170" s="5" t="s">
        <v>373</v>
      </c>
      <c r="L170" s="5" t="s">
        <v>373</v>
      </c>
      <c r="M170" s="13" t="s">
        <v>370</v>
      </c>
      <c r="N170" s="37">
        <v>509.9</v>
      </c>
      <c r="O170" s="37">
        <v>555.1</v>
      </c>
      <c r="P170" s="4">
        <f t="shared" si="54"/>
        <v>1.0886448323200628</v>
      </c>
      <c r="Q170" s="13">
        <v>20</v>
      </c>
      <c r="R170" s="22">
        <v>1</v>
      </c>
      <c r="S170" s="13">
        <v>15</v>
      </c>
      <c r="T170" s="37">
        <v>298</v>
      </c>
      <c r="U170" s="37">
        <v>775.8</v>
      </c>
      <c r="V170" s="4">
        <f t="shared" si="55"/>
        <v>2.6033557046979863</v>
      </c>
      <c r="W170" s="13">
        <v>5</v>
      </c>
      <c r="X170" s="37">
        <v>1863</v>
      </c>
      <c r="Y170" s="37">
        <v>7.5</v>
      </c>
      <c r="Z170" s="4">
        <f t="shared" si="56"/>
        <v>4.0257648953301124E-3</v>
      </c>
      <c r="AA170" s="13">
        <v>45</v>
      </c>
      <c r="AB170" s="37" t="s">
        <v>370</v>
      </c>
      <c r="AC170" s="37" t="s">
        <v>370</v>
      </c>
      <c r="AD170" s="4" t="s">
        <v>370</v>
      </c>
      <c r="AE170" s="13" t="s">
        <v>370</v>
      </c>
      <c r="AF170" s="5" t="s">
        <v>383</v>
      </c>
      <c r="AG170" s="5" t="s">
        <v>383</v>
      </c>
      <c r="AH170" s="5" t="s">
        <v>383</v>
      </c>
      <c r="AI170" s="13">
        <v>5</v>
      </c>
      <c r="AJ170" s="5">
        <v>25</v>
      </c>
      <c r="AK170" s="5">
        <v>23.3</v>
      </c>
      <c r="AL170" s="4">
        <f t="shared" si="71"/>
        <v>0.93200000000000005</v>
      </c>
      <c r="AM170" s="13">
        <v>15</v>
      </c>
      <c r="AN170" s="37">
        <v>640</v>
      </c>
      <c r="AO170" s="37">
        <v>572</v>
      </c>
      <c r="AP170" s="4">
        <f t="shared" si="72"/>
        <v>0.89375000000000004</v>
      </c>
      <c r="AQ170" s="13">
        <v>20</v>
      </c>
      <c r="AR170" s="20">
        <f t="shared" si="57"/>
        <v>0.68188195491817538</v>
      </c>
      <c r="AS170" s="20">
        <f t="shared" si="73"/>
        <v>0.68188195491817538</v>
      </c>
      <c r="AT170" s="35">
        <v>3089</v>
      </c>
      <c r="AU170" s="21">
        <f t="shared" si="50"/>
        <v>842.4545454545455</v>
      </c>
      <c r="AV170" s="21">
        <f t="shared" si="51"/>
        <v>574.5</v>
      </c>
      <c r="AW170" s="83">
        <f t="shared" si="52"/>
        <v>-267.9545454545455</v>
      </c>
      <c r="AX170" s="21">
        <v>329.3</v>
      </c>
      <c r="AY170" s="21">
        <v>148.80000000000001</v>
      </c>
      <c r="AZ170" s="81">
        <f t="shared" si="53"/>
        <v>96.399999999999977</v>
      </c>
      <c r="BA170" s="104"/>
      <c r="BB170" s="84"/>
      <c r="BC170" s="110"/>
      <c r="BD170" s="37">
        <f t="shared" si="58"/>
        <v>96.399999999999977</v>
      </c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2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2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2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2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2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1"/>
      <c r="GW170" s="11"/>
      <c r="GX170" s="11"/>
      <c r="GY170" s="11"/>
      <c r="GZ170" s="11"/>
      <c r="HA170" s="11"/>
      <c r="HB170" s="11"/>
      <c r="HC170" s="11"/>
      <c r="HD170" s="11"/>
      <c r="HE170" s="11"/>
      <c r="HF170" s="11"/>
      <c r="HG170" s="11"/>
      <c r="HH170" s="11"/>
      <c r="HI170" s="11"/>
      <c r="HJ170" s="12"/>
      <c r="HK170" s="11"/>
      <c r="HL170" s="11"/>
    </row>
    <row r="171" spans="1:220" s="2" customFormat="1" ht="15" customHeight="1" x14ac:dyDescent="0.25">
      <c r="A171" s="16" t="s">
        <v>170</v>
      </c>
      <c r="B171" s="37">
        <v>26600</v>
      </c>
      <c r="C171" s="37">
        <v>28882</v>
      </c>
      <c r="D171" s="4">
        <f t="shared" si="49"/>
        <v>1.0857894736842104</v>
      </c>
      <c r="E171" s="13">
        <v>10</v>
      </c>
      <c r="F171" s="5" t="s">
        <v>373</v>
      </c>
      <c r="G171" s="5" t="s">
        <v>373</v>
      </c>
      <c r="H171" s="5" t="s">
        <v>373</v>
      </c>
      <c r="I171" s="13" t="s">
        <v>370</v>
      </c>
      <c r="J171" s="5" t="s">
        <v>373</v>
      </c>
      <c r="K171" s="5" t="s">
        <v>373</v>
      </c>
      <c r="L171" s="5" t="s">
        <v>373</v>
      </c>
      <c r="M171" s="13" t="s">
        <v>370</v>
      </c>
      <c r="N171" s="37">
        <v>539.5</v>
      </c>
      <c r="O171" s="37">
        <v>515.5</v>
      </c>
      <c r="P171" s="4">
        <f t="shared" si="54"/>
        <v>0.95551436515291932</v>
      </c>
      <c r="Q171" s="13">
        <v>20</v>
      </c>
      <c r="R171" s="22">
        <v>1</v>
      </c>
      <c r="S171" s="13">
        <v>15</v>
      </c>
      <c r="T171" s="37">
        <v>18</v>
      </c>
      <c r="U171" s="37">
        <v>87.9</v>
      </c>
      <c r="V171" s="4">
        <f t="shared" si="55"/>
        <v>4.8833333333333337</v>
      </c>
      <c r="W171" s="13">
        <v>45</v>
      </c>
      <c r="X171" s="37">
        <v>21</v>
      </c>
      <c r="Y171" s="37">
        <v>1.2</v>
      </c>
      <c r="Z171" s="4">
        <f t="shared" si="56"/>
        <v>5.7142857142857141E-2</v>
      </c>
      <c r="AA171" s="13">
        <v>5</v>
      </c>
      <c r="AB171" s="37" t="s">
        <v>370</v>
      </c>
      <c r="AC171" s="37" t="s">
        <v>370</v>
      </c>
      <c r="AD171" s="4" t="s">
        <v>370</v>
      </c>
      <c r="AE171" s="13" t="s">
        <v>370</v>
      </c>
      <c r="AF171" s="5" t="s">
        <v>383</v>
      </c>
      <c r="AG171" s="5" t="s">
        <v>383</v>
      </c>
      <c r="AH171" s="5" t="s">
        <v>383</v>
      </c>
      <c r="AI171" s="13">
        <v>5</v>
      </c>
      <c r="AJ171" s="5">
        <v>25</v>
      </c>
      <c r="AK171" s="5">
        <v>7.7</v>
      </c>
      <c r="AL171" s="4">
        <f t="shared" si="71"/>
        <v>0.308</v>
      </c>
      <c r="AM171" s="13">
        <v>15</v>
      </c>
      <c r="AN171" s="37">
        <v>154</v>
      </c>
      <c r="AO171" s="37">
        <v>142</v>
      </c>
      <c r="AP171" s="4">
        <f t="shared" si="72"/>
        <v>0.92207792207792205</v>
      </c>
      <c r="AQ171" s="13">
        <v>20</v>
      </c>
      <c r="AR171" s="20">
        <f t="shared" si="57"/>
        <v>2.2158881135936404</v>
      </c>
      <c r="AS171" s="20">
        <f t="shared" si="73"/>
        <v>1.3</v>
      </c>
      <c r="AT171" s="35">
        <v>4686</v>
      </c>
      <c r="AU171" s="21">
        <f t="shared" si="50"/>
        <v>1278</v>
      </c>
      <c r="AV171" s="21">
        <f t="shared" si="51"/>
        <v>1661.4</v>
      </c>
      <c r="AW171" s="83">
        <f t="shared" si="52"/>
        <v>383.40000000000009</v>
      </c>
      <c r="AX171" s="21">
        <v>254.3</v>
      </c>
      <c r="AY171" s="21">
        <v>559.5</v>
      </c>
      <c r="AZ171" s="81">
        <f t="shared" si="53"/>
        <v>847.60000000000014</v>
      </c>
      <c r="BA171" s="104"/>
      <c r="BB171" s="84"/>
      <c r="BC171" s="110"/>
      <c r="BD171" s="37">
        <f t="shared" si="58"/>
        <v>847.60000000000014</v>
      </c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2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2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2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2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2"/>
      <c r="GI171" s="11"/>
      <c r="GJ171" s="11"/>
      <c r="GK171" s="11"/>
      <c r="GL171" s="11"/>
      <c r="GM171" s="11"/>
      <c r="GN171" s="11"/>
      <c r="GO171" s="11"/>
      <c r="GP171" s="11"/>
      <c r="GQ171" s="11"/>
      <c r="GR171" s="11"/>
      <c r="GS171" s="11"/>
      <c r="GT171" s="11"/>
      <c r="GU171" s="11"/>
      <c r="GV171" s="11"/>
      <c r="GW171" s="11"/>
      <c r="GX171" s="11"/>
      <c r="GY171" s="11"/>
      <c r="GZ171" s="11"/>
      <c r="HA171" s="11"/>
      <c r="HB171" s="11"/>
      <c r="HC171" s="11"/>
      <c r="HD171" s="11"/>
      <c r="HE171" s="11"/>
      <c r="HF171" s="11"/>
      <c r="HG171" s="11"/>
      <c r="HH171" s="11"/>
      <c r="HI171" s="11"/>
      <c r="HJ171" s="12"/>
      <c r="HK171" s="11"/>
      <c r="HL171" s="11"/>
    </row>
    <row r="172" spans="1:220" s="2" customFormat="1" ht="15" customHeight="1" x14ac:dyDescent="0.25">
      <c r="A172" s="16" t="s">
        <v>171</v>
      </c>
      <c r="B172" s="37">
        <v>4518</v>
      </c>
      <c r="C172" s="37">
        <v>4811</v>
      </c>
      <c r="D172" s="4">
        <f t="shared" si="49"/>
        <v>1.0648517042939354</v>
      </c>
      <c r="E172" s="13">
        <v>10</v>
      </c>
      <c r="F172" s="5" t="s">
        <v>373</v>
      </c>
      <c r="G172" s="5" t="s">
        <v>373</v>
      </c>
      <c r="H172" s="5" t="s">
        <v>373</v>
      </c>
      <c r="I172" s="13" t="s">
        <v>370</v>
      </c>
      <c r="J172" s="5" t="s">
        <v>373</v>
      </c>
      <c r="K172" s="5" t="s">
        <v>373</v>
      </c>
      <c r="L172" s="5" t="s">
        <v>373</v>
      </c>
      <c r="M172" s="13" t="s">
        <v>370</v>
      </c>
      <c r="N172" s="37">
        <v>422.6</v>
      </c>
      <c r="O172" s="37">
        <v>517</v>
      </c>
      <c r="P172" s="4">
        <f t="shared" si="54"/>
        <v>1.2233790818741126</v>
      </c>
      <c r="Q172" s="13">
        <v>20</v>
      </c>
      <c r="R172" s="22">
        <v>1</v>
      </c>
      <c r="S172" s="13">
        <v>15</v>
      </c>
      <c r="T172" s="37">
        <v>11</v>
      </c>
      <c r="U172" s="37">
        <v>0</v>
      </c>
      <c r="V172" s="4">
        <f t="shared" si="55"/>
        <v>0</v>
      </c>
      <c r="W172" s="13">
        <v>45</v>
      </c>
      <c r="X172" s="37">
        <v>10</v>
      </c>
      <c r="Y172" s="37">
        <v>0</v>
      </c>
      <c r="Z172" s="4">
        <f t="shared" si="56"/>
        <v>0</v>
      </c>
      <c r="AA172" s="13">
        <v>5</v>
      </c>
      <c r="AB172" s="37" t="s">
        <v>370</v>
      </c>
      <c r="AC172" s="37" t="s">
        <v>370</v>
      </c>
      <c r="AD172" s="4" t="s">
        <v>370</v>
      </c>
      <c r="AE172" s="13" t="s">
        <v>370</v>
      </c>
      <c r="AF172" s="5" t="s">
        <v>383</v>
      </c>
      <c r="AG172" s="5" t="s">
        <v>383</v>
      </c>
      <c r="AH172" s="5" t="s">
        <v>383</v>
      </c>
      <c r="AI172" s="13">
        <v>5</v>
      </c>
      <c r="AJ172" s="5">
        <v>25</v>
      </c>
      <c r="AK172" s="5">
        <v>53.9</v>
      </c>
      <c r="AL172" s="4">
        <f t="shared" si="71"/>
        <v>2.1560000000000001</v>
      </c>
      <c r="AM172" s="13">
        <v>15</v>
      </c>
      <c r="AN172" s="37">
        <v>95</v>
      </c>
      <c r="AO172" s="37">
        <v>87</v>
      </c>
      <c r="AP172" s="4">
        <f t="shared" si="72"/>
        <v>0.91578947368421049</v>
      </c>
      <c r="AQ172" s="13">
        <v>20</v>
      </c>
      <c r="AR172" s="20">
        <f t="shared" si="57"/>
        <v>0.77516837041619857</v>
      </c>
      <c r="AS172" s="20">
        <f t="shared" si="73"/>
        <v>0.77516837041619857</v>
      </c>
      <c r="AT172" s="35">
        <v>1512</v>
      </c>
      <c r="AU172" s="21">
        <f t="shared" si="50"/>
        <v>412.36363636363637</v>
      </c>
      <c r="AV172" s="21">
        <f t="shared" si="51"/>
        <v>319.7</v>
      </c>
      <c r="AW172" s="83">
        <f t="shared" si="52"/>
        <v>-92.663636363636385</v>
      </c>
      <c r="AX172" s="21">
        <v>226</v>
      </c>
      <c r="AY172" s="21">
        <v>226</v>
      </c>
      <c r="AZ172" s="81">
        <f t="shared" si="53"/>
        <v>-132.30000000000001</v>
      </c>
      <c r="BA172" s="104"/>
      <c r="BB172" s="84"/>
      <c r="BC172" s="110"/>
      <c r="BD172" s="37">
        <f t="shared" si="58"/>
        <v>0</v>
      </c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2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2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2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2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2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  <c r="GX172" s="11"/>
      <c r="GY172" s="11"/>
      <c r="GZ172" s="11"/>
      <c r="HA172" s="11"/>
      <c r="HB172" s="11"/>
      <c r="HC172" s="11"/>
      <c r="HD172" s="11"/>
      <c r="HE172" s="11"/>
      <c r="HF172" s="11"/>
      <c r="HG172" s="11"/>
      <c r="HH172" s="11"/>
      <c r="HI172" s="11"/>
      <c r="HJ172" s="12"/>
      <c r="HK172" s="11"/>
      <c r="HL172" s="11"/>
    </row>
    <row r="173" spans="1:220" s="2" customFormat="1" ht="15" customHeight="1" x14ac:dyDescent="0.25">
      <c r="A173" s="36" t="s">
        <v>172</v>
      </c>
      <c r="B173" s="37"/>
      <c r="C173" s="37"/>
      <c r="D173" s="4"/>
      <c r="E173" s="13"/>
      <c r="F173" s="5"/>
      <c r="G173" s="5"/>
      <c r="H173" s="5"/>
      <c r="I173" s="13"/>
      <c r="J173" s="5"/>
      <c r="K173" s="5"/>
      <c r="L173" s="5"/>
      <c r="M173" s="13"/>
      <c r="N173" s="37"/>
      <c r="O173" s="37"/>
      <c r="P173" s="4"/>
      <c r="Q173" s="13"/>
      <c r="R173" s="22"/>
      <c r="S173" s="13"/>
      <c r="T173" s="37"/>
      <c r="U173" s="37"/>
      <c r="V173" s="4"/>
      <c r="W173" s="13"/>
      <c r="X173" s="37"/>
      <c r="Y173" s="37"/>
      <c r="Z173" s="4"/>
      <c r="AA173" s="13"/>
      <c r="AB173" s="37"/>
      <c r="AC173" s="37"/>
      <c r="AD173" s="4"/>
      <c r="AE173" s="13"/>
      <c r="AF173" s="5"/>
      <c r="AG173" s="5"/>
      <c r="AH173" s="5"/>
      <c r="AI173" s="13"/>
      <c r="AJ173" s="5"/>
      <c r="AK173" s="5"/>
      <c r="AL173" s="4"/>
      <c r="AM173" s="13"/>
      <c r="AN173" s="37"/>
      <c r="AO173" s="37"/>
      <c r="AP173" s="4"/>
      <c r="AQ173" s="13"/>
      <c r="AR173" s="20"/>
      <c r="AS173" s="20"/>
      <c r="AT173" s="35"/>
      <c r="AU173" s="21"/>
      <c r="AV173" s="21"/>
      <c r="AW173" s="83"/>
      <c r="AX173" s="21"/>
      <c r="AY173" s="21"/>
      <c r="AZ173" s="81"/>
      <c r="BA173" s="104"/>
      <c r="BB173" s="84"/>
      <c r="BC173" s="110"/>
      <c r="BD173" s="37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2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2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2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2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2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  <c r="GU173" s="11"/>
      <c r="GV173" s="11"/>
      <c r="GW173" s="11"/>
      <c r="GX173" s="11"/>
      <c r="GY173" s="11"/>
      <c r="GZ173" s="11"/>
      <c r="HA173" s="11"/>
      <c r="HB173" s="11"/>
      <c r="HC173" s="11"/>
      <c r="HD173" s="11"/>
      <c r="HE173" s="11"/>
      <c r="HF173" s="11"/>
      <c r="HG173" s="11"/>
      <c r="HH173" s="11"/>
      <c r="HI173" s="11"/>
      <c r="HJ173" s="12"/>
      <c r="HK173" s="11"/>
      <c r="HL173" s="11"/>
    </row>
    <row r="174" spans="1:220" s="2" customFormat="1" ht="15" customHeight="1" x14ac:dyDescent="0.25">
      <c r="A174" s="16" t="s">
        <v>173</v>
      </c>
      <c r="B174" s="37">
        <v>0</v>
      </c>
      <c r="C174" s="37">
        <v>0</v>
      </c>
      <c r="D174" s="4">
        <f t="shared" si="49"/>
        <v>0</v>
      </c>
      <c r="E174" s="13">
        <v>0</v>
      </c>
      <c r="F174" s="5" t="s">
        <v>373</v>
      </c>
      <c r="G174" s="5" t="s">
        <v>373</v>
      </c>
      <c r="H174" s="5" t="s">
        <v>373</v>
      </c>
      <c r="I174" s="13" t="s">
        <v>370</v>
      </c>
      <c r="J174" s="5" t="s">
        <v>373</v>
      </c>
      <c r="K174" s="5" t="s">
        <v>373</v>
      </c>
      <c r="L174" s="5" t="s">
        <v>373</v>
      </c>
      <c r="M174" s="13" t="s">
        <v>370</v>
      </c>
      <c r="N174" s="37">
        <v>241</v>
      </c>
      <c r="O174" s="37">
        <v>192.6</v>
      </c>
      <c r="P174" s="4">
        <f t="shared" si="54"/>
        <v>0.79917012448132774</v>
      </c>
      <c r="Q174" s="13">
        <v>20</v>
      </c>
      <c r="R174" s="22">
        <v>1</v>
      </c>
      <c r="S174" s="13">
        <v>15</v>
      </c>
      <c r="T174" s="37">
        <v>408</v>
      </c>
      <c r="U174" s="37">
        <v>377.3</v>
      </c>
      <c r="V174" s="4">
        <f t="shared" si="55"/>
        <v>0.92475490196078436</v>
      </c>
      <c r="W174" s="13">
        <v>35</v>
      </c>
      <c r="X174" s="37">
        <v>10</v>
      </c>
      <c r="Y174" s="37">
        <v>5.3</v>
      </c>
      <c r="Z174" s="4">
        <f t="shared" si="56"/>
        <v>0.53</v>
      </c>
      <c r="AA174" s="13">
        <v>15</v>
      </c>
      <c r="AB174" s="37" t="s">
        <v>370</v>
      </c>
      <c r="AC174" s="37" t="s">
        <v>370</v>
      </c>
      <c r="AD174" s="4" t="s">
        <v>370</v>
      </c>
      <c r="AE174" s="13" t="s">
        <v>370</v>
      </c>
      <c r="AF174" s="5" t="s">
        <v>383</v>
      </c>
      <c r="AG174" s="5" t="s">
        <v>383</v>
      </c>
      <c r="AH174" s="5" t="s">
        <v>383</v>
      </c>
      <c r="AI174" s="13">
        <v>5</v>
      </c>
      <c r="AJ174" s="5">
        <v>22</v>
      </c>
      <c r="AK174" s="5">
        <v>16.7</v>
      </c>
      <c r="AL174" s="4">
        <f t="shared" ref="AL174:AL184" si="74">IF((AM174=0),0,IF(AJ174=0,1,IF(AK174&lt;0,0,AK174/AJ174)))</f>
        <v>0.75909090909090904</v>
      </c>
      <c r="AM174" s="13">
        <v>15</v>
      </c>
      <c r="AN174" s="37">
        <v>582</v>
      </c>
      <c r="AO174" s="37">
        <v>572</v>
      </c>
      <c r="AP174" s="4">
        <f t="shared" ref="AP174:AP184" si="75">IF((AQ174=0),0,IF(AN174=0,1,IF(AO174&lt;0,0,AO174/AN174)))</f>
        <v>0.98281786941580751</v>
      </c>
      <c r="AQ174" s="13">
        <v>20</v>
      </c>
      <c r="AR174" s="20">
        <f t="shared" si="57"/>
        <v>0.85285454235778169</v>
      </c>
      <c r="AS174" s="20">
        <f t="shared" ref="AS174:AS184" si="76">IF(AR174&gt;1.2,IF((AR174-1.2)*0.1+1.2&gt;1.3,1.3,(AR174-1.2)*0.1+1.2),AR174)</f>
        <v>0.85285454235778169</v>
      </c>
      <c r="AT174" s="35">
        <v>1174</v>
      </c>
      <c r="AU174" s="21">
        <f t="shared" si="50"/>
        <v>320.18181818181819</v>
      </c>
      <c r="AV174" s="21">
        <f t="shared" si="51"/>
        <v>273.10000000000002</v>
      </c>
      <c r="AW174" s="83">
        <f t="shared" si="52"/>
        <v>-47.081818181818164</v>
      </c>
      <c r="AX174" s="21">
        <v>122.5</v>
      </c>
      <c r="AY174" s="21">
        <v>110.5</v>
      </c>
      <c r="AZ174" s="81">
        <f t="shared" si="53"/>
        <v>40.100000000000023</v>
      </c>
      <c r="BA174" s="104"/>
      <c r="BB174" s="84"/>
      <c r="BC174" s="110"/>
      <c r="BD174" s="37">
        <f t="shared" si="58"/>
        <v>40.100000000000023</v>
      </c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2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2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2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2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2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  <c r="GX174" s="11"/>
      <c r="GY174" s="11"/>
      <c r="GZ174" s="11"/>
      <c r="HA174" s="11"/>
      <c r="HB174" s="11"/>
      <c r="HC174" s="11"/>
      <c r="HD174" s="11"/>
      <c r="HE174" s="11"/>
      <c r="HF174" s="11"/>
      <c r="HG174" s="11"/>
      <c r="HH174" s="11"/>
      <c r="HI174" s="11"/>
      <c r="HJ174" s="12"/>
      <c r="HK174" s="11"/>
      <c r="HL174" s="11"/>
    </row>
    <row r="175" spans="1:220" s="2" customFormat="1" ht="15" customHeight="1" x14ac:dyDescent="0.25">
      <c r="A175" s="16" t="s">
        <v>174</v>
      </c>
      <c r="B175" s="37">
        <v>39450.300000000003</v>
      </c>
      <c r="C175" s="37">
        <v>50738</v>
      </c>
      <c r="D175" s="4">
        <f t="shared" ref="D175:D238" si="77">IF((E175=0),0,IF(B175=0,1,IF(C175&lt;0,0,C175/B175)))</f>
        <v>1.2861245668600745</v>
      </c>
      <c r="E175" s="13">
        <v>10</v>
      </c>
      <c r="F175" s="5" t="s">
        <v>373</v>
      </c>
      <c r="G175" s="5" t="s">
        <v>373</v>
      </c>
      <c r="H175" s="5" t="s">
        <v>373</v>
      </c>
      <c r="I175" s="13" t="s">
        <v>370</v>
      </c>
      <c r="J175" s="5" t="s">
        <v>373</v>
      </c>
      <c r="K175" s="5" t="s">
        <v>373</v>
      </c>
      <c r="L175" s="5" t="s">
        <v>373</v>
      </c>
      <c r="M175" s="13" t="s">
        <v>370</v>
      </c>
      <c r="N175" s="37">
        <v>2765</v>
      </c>
      <c r="O175" s="37">
        <v>1810.8</v>
      </c>
      <c r="P175" s="4">
        <f t="shared" si="54"/>
        <v>0.65490054249547924</v>
      </c>
      <c r="Q175" s="13">
        <v>20</v>
      </c>
      <c r="R175" s="22">
        <v>1</v>
      </c>
      <c r="S175" s="13">
        <v>15</v>
      </c>
      <c r="T175" s="37">
        <v>46</v>
      </c>
      <c r="U175" s="37">
        <v>15.4</v>
      </c>
      <c r="V175" s="4">
        <f t="shared" si="55"/>
        <v>0.33478260869565218</v>
      </c>
      <c r="W175" s="13">
        <v>25</v>
      </c>
      <c r="X175" s="37">
        <v>11</v>
      </c>
      <c r="Y175" s="37">
        <v>10.8</v>
      </c>
      <c r="Z175" s="4">
        <f t="shared" si="56"/>
        <v>0.98181818181818192</v>
      </c>
      <c r="AA175" s="13">
        <v>25</v>
      </c>
      <c r="AB175" s="37" t="s">
        <v>370</v>
      </c>
      <c r="AC175" s="37" t="s">
        <v>370</v>
      </c>
      <c r="AD175" s="4" t="s">
        <v>370</v>
      </c>
      <c r="AE175" s="13" t="s">
        <v>370</v>
      </c>
      <c r="AF175" s="5" t="s">
        <v>383</v>
      </c>
      <c r="AG175" s="5" t="s">
        <v>383</v>
      </c>
      <c r="AH175" s="5" t="s">
        <v>383</v>
      </c>
      <c r="AI175" s="13">
        <v>5</v>
      </c>
      <c r="AJ175" s="5">
        <v>22</v>
      </c>
      <c r="AK175" s="5">
        <v>33.799999999999997</v>
      </c>
      <c r="AL175" s="4">
        <f t="shared" si="74"/>
        <v>1.5363636363636362</v>
      </c>
      <c r="AM175" s="13">
        <v>15</v>
      </c>
      <c r="AN175" s="37">
        <v>322</v>
      </c>
      <c r="AO175" s="37">
        <v>291</v>
      </c>
      <c r="AP175" s="4">
        <f t="shared" si="75"/>
        <v>0.90372670807453415</v>
      </c>
      <c r="AQ175" s="13">
        <v>20</v>
      </c>
      <c r="AR175" s="20">
        <f t="shared" si="57"/>
        <v>0.88457126914077999</v>
      </c>
      <c r="AS175" s="20">
        <f t="shared" si="76"/>
        <v>0.88457126914077999</v>
      </c>
      <c r="AT175" s="35">
        <v>2482</v>
      </c>
      <c r="AU175" s="21">
        <f t="shared" ref="AU175:AU238" si="78">AT175/11*3</f>
        <v>676.90909090909088</v>
      </c>
      <c r="AV175" s="21">
        <f t="shared" ref="AV175:AV238" si="79">ROUND(AS175*AU175,1)</f>
        <v>598.79999999999995</v>
      </c>
      <c r="AW175" s="83">
        <f t="shared" ref="AW175:AW238" si="80">AV175-AU175</f>
        <v>-78.109090909090924</v>
      </c>
      <c r="AX175" s="21">
        <v>240.3</v>
      </c>
      <c r="AY175" s="21">
        <v>160.4</v>
      </c>
      <c r="AZ175" s="81">
        <f t="shared" ref="AZ175:AZ238" si="81">AV175-AX175-AY175</f>
        <v>198.09999999999994</v>
      </c>
      <c r="BA175" s="104"/>
      <c r="BB175" s="84"/>
      <c r="BC175" s="110"/>
      <c r="BD175" s="37">
        <f t="shared" si="58"/>
        <v>198.09999999999994</v>
      </c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2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2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2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2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2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2"/>
      <c r="HK175" s="11"/>
      <c r="HL175" s="11"/>
    </row>
    <row r="176" spans="1:220" s="2" customFormat="1" ht="15" customHeight="1" x14ac:dyDescent="0.25">
      <c r="A176" s="16" t="s">
        <v>175</v>
      </c>
      <c r="B176" s="37">
        <v>0</v>
      </c>
      <c r="C176" s="37">
        <v>0</v>
      </c>
      <c r="D176" s="4">
        <f t="shared" si="77"/>
        <v>0</v>
      </c>
      <c r="E176" s="13">
        <v>0</v>
      </c>
      <c r="F176" s="5" t="s">
        <v>373</v>
      </c>
      <c r="G176" s="5" t="s">
        <v>373</v>
      </c>
      <c r="H176" s="5" t="s">
        <v>373</v>
      </c>
      <c r="I176" s="13" t="s">
        <v>370</v>
      </c>
      <c r="J176" s="5" t="s">
        <v>373</v>
      </c>
      <c r="K176" s="5" t="s">
        <v>373</v>
      </c>
      <c r="L176" s="5" t="s">
        <v>373</v>
      </c>
      <c r="M176" s="13" t="s">
        <v>370</v>
      </c>
      <c r="N176" s="37">
        <v>78</v>
      </c>
      <c r="O176" s="37">
        <v>110.8</v>
      </c>
      <c r="P176" s="4">
        <f t="shared" ref="P176:P239" si="82">IF((Q176=0),0,IF(N176=0,1,IF(O176&lt;0,0,O176/N176)))</f>
        <v>1.4205128205128206</v>
      </c>
      <c r="Q176" s="13">
        <v>20</v>
      </c>
      <c r="R176" s="22">
        <v>1</v>
      </c>
      <c r="S176" s="13">
        <v>15</v>
      </c>
      <c r="T176" s="37">
        <v>5</v>
      </c>
      <c r="U176" s="37">
        <v>0</v>
      </c>
      <c r="V176" s="4">
        <f t="shared" ref="V176:V239" si="83">IF((W176=0),0,IF(T176=0,1,IF(U176&lt;0,0,U176/T176)))</f>
        <v>0</v>
      </c>
      <c r="W176" s="13">
        <v>20</v>
      </c>
      <c r="X176" s="37">
        <v>0.3</v>
      </c>
      <c r="Y176" s="37">
        <v>1</v>
      </c>
      <c r="Z176" s="4">
        <f t="shared" ref="Z176:Z239" si="84">IF((AA176=0),0,IF(X176=0,1,IF(Y176&lt;0,0,Y176/X176)))</f>
        <v>3.3333333333333335</v>
      </c>
      <c r="AA176" s="13">
        <v>30</v>
      </c>
      <c r="AB176" s="37" t="s">
        <v>370</v>
      </c>
      <c r="AC176" s="37" t="s">
        <v>370</v>
      </c>
      <c r="AD176" s="4" t="s">
        <v>370</v>
      </c>
      <c r="AE176" s="13" t="s">
        <v>370</v>
      </c>
      <c r="AF176" s="5" t="s">
        <v>383</v>
      </c>
      <c r="AG176" s="5" t="s">
        <v>383</v>
      </c>
      <c r="AH176" s="5" t="s">
        <v>383</v>
      </c>
      <c r="AI176" s="13">
        <v>5</v>
      </c>
      <c r="AJ176" s="5">
        <v>22</v>
      </c>
      <c r="AK176" s="5">
        <v>18.7</v>
      </c>
      <c r="AL176" s="4">
        <f t="shared" si="74"/>
        <v>0.85</v>
      </c>
      <c r="AM176" s="13">
        <v>15</v>
      </c>
      <c r="AN176" s="37">
        <v>70</v>
      </c>
      <c r="AO176" s="37">
        <v>60</v>
      </c>
      <c r="AP176" s="4">
        <f t="shared" si="75"/>
        <v>0.8571428571428571</v>
      </c>
      <c r="AQ176" s="13">
        <v>20</v>
      </c>
      <c r="AR176" s="20">
        <f t="shared" ref="AR176:AR239" si="85">((D176*E176)+(P176*Q176)+R176*S176+(V176*W176)+(Z176*AA176)+AP176*AQ176+(AL176*AM176))/(E176+Q176+S176+W176+AA176+AQ176+AM176)</f>
        <v>1.4441926129426128</v>
      </c>
      <c r="AS176" s="20">
        <f t="shared" si="76"/>
        <v>1.2244192612942613</v>
      </c>
      <c r="AT176" s="35">
        <v>343</v>
      </c>
      <c r="AU176" s="21">
        <f t="shared" si="78"/>
        <v>93.545454545454547</v>
      </c>
      <c r="AV176" s="21">
        <f t="shared" si="79"/>
        <v>114.5</v>
      </c>
      <c r="AW176" s="83">
        <f t="shared" si="80"/>
        <v>20.954545454545453</v>
      </c>
      <c r="AX176" s="21">
        <v>66.599999999999994</v>
      </c>
      <c r="AY176" s="21">
        <v>70.099999999999994</v>
      </c>
      <c r="AZ176" s="81">
        <f t="shared" si="81"/>
        <v>-22.199999999999989</v>
      </c>
      <c r="BA176" s="104"/>
      <c r="BB176" s="84"/>
      <c r="BC176" s="110"/>
      <c r="BD176" s="37">
        <f t="shared" ref="BD176:BD239" si="86">IF(OR((AZ176&lt;0),BA176="+"),0,IF((AX176+AY176+AZ176)&gt;AT176,(AT176-AX176-AY176),AZ176))</f>
        <v>0</v>
      </c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2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2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2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2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2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  <c r="HD176" s="11"/>
      <c r="HE176" s="11"/>
      <c r="HF176" s="11"/>
      <c r="HG176" s="11"/>
      <c r="HH176" s="11"/>
      <c r="HI176" s="11"/>
      <c r="HJ176" s="12"/>
      <c r="HK176" s="11"/>
      <c r="HL176" s="11"/>
    </row>
    <row r="177" spans="1:220" s="2" customFormat="1" ht="15" customHeight="1" x14ac:dyDescent="0.25">
      <c r="A177" s="16" t="s">
        <v>176</v>
      </c>
      <c r="B177" s="37">
        <v>0</v>
      </c>
      <c r="C177" s="37">
        <v>0</v>
      </c>
      <c r="D177" s="4">
        <f t="shared" si="77"/>
        <v>0</v>
      </c>
      <c r="E177" s="13">
        <v>0</v>
      </c>
      <c r="F177" s="5" t="s">
        <v>373</v>
      </c>
      <c r="G177" s="5" t="s">
        <v>373</v>
      </c>
      <c r="H177" s="5" t="s">
        <v>373</v>
      </c>
      <c r="I177" s="13" t="s">
        <v>370</v>
      </c>
      <c r="J177" s="5" t="s">
        <v>373</v>
      </c>
      <c r="K177" s="5" t="s">
        <v>373</v>
      </c>
      <c r="L177" s="5" t="s">
        <v>373</v>
      </c>
      <c r="M177" s="13" t="s">
        <v>370</v>
      </c>
      <c r="N177" s="37">
        <v>203.1</v>
      </c>
      <c r="O177" s="37">
        <v>52.5</v>
      </c>
      <c r="P177" s="4">
        <f t="shared" si="82"/>
        <v>0.25849335302806498</v>
      </c>
      <c r="Q177" s="13">
        <v>20</v>
      </c>
      <c r="R177" s="22">
        <v>1</v>
      </c>
      <c r="S177" s="13">
        <v>15</v>
      </c>
      <c r="T177" s="37">
        <v>5</v>
      </c>
      <c r="U177" s="37">
        <v>0</v>
      </c>
      <c r="V177" s="4">
        <f t="shared" si="83"/>
        <v>0</v>
      </c>
      <c r="W177" s="13">
        <v>25</v>
      </c>
      <c r="X177" s="37">
        <v>0.8</v>
      </c>
      <c r="Y177" s="37">
        <v>2</v>
      </c>
      <c r="Z177" s="4">
        <f t="shared" si="84"/>
        <v>2.5</v>
      </c>
      <c r="AA177" s="13">
        <v>25</v>
      </c>
      <c r="AB177" s="37" t="s">
        <v>370</v>
      </c>
      <c r="AC177" s="37" t="s">
        <v>370</v>
      </c>
      <c r="AD177" s="4" t="s">
        <v>370</v>
      </c>
      <c r="AE177" s="13" t="s">
        <v>370</v>
      </c>
      <c r="AF177" s="5" t="s">
        <v>383</v>
      </c>
      <c r="AG177" s="5" t="s">
        <v>383</v>
      </c>
      <c r="AH177" s="5" t="s">
        <v>383</v>
      </c>
      <c r="AI177" s="13">
        <v>5</v>
      </c>
      <c r="AJ177" s="5">
        <v>0</v>
      </c>
      <c r="AK177" s="5">
        <v>0</v>
      </c>
      <c r="AL177" s="4">
        <f t="shared" si="74"/>
        <v>1</v>
      </c>
      <c r="AM177" s="13">
        <v>15</v>
      </c>
      <c r="AN177" s="37">
        <v>65</v>
      </c>
      <c r="AO177" s="37">
        <v>66</v>
      </c>
      <c r="AP177" s="4">
        <f t="shared" si="75"/>
        <v>1.0153846153846153</v>
      </c>
      <c r="AQ177" s="13">
        <v>20</v>
      </c>
      <c r="AR177" s="20">
        <f t="shared" si="85"/>
        <v>0.98314632806878011</v>
      </c>
      <c r="AS177" s="20">
        <f t="shared" si="76"/>
        <v>0.98314632806878011</v>
      </c>
      <c r="AT177" s="35">
        <v>390</v>
      </c>
      <c r="AU177" s="21">
        <f t="shared" si="78"/>
        <v>106.36363636363636</v>
      </c>
      <c r="AV177" s="21">
        <f t="shared" si="79"/>
        <v>104.6</v>
      </c>
      <c r="AW177" s="83">
        <f t="shared" si="80"/>
        <v>-1.7636363636363654</v>
      </c>
      <c r="AX177" s="21">
        <v>45.1</v>
      </c>
      <c r="AY177" s="21">
        <v>41.8</v>
      </c>
      <c r="AZ177" s="81">
        <f t="shared" si="81"/>
        <v>17.699999999999996</v>
      </c>
      <c r="BA177" s="104"/>
      <c r="BB177" s="84"/>
      <c r="BC177" s="110"/>
      <c r="BD177" s="37">
        <f t="shared" si="86"/>
        <v>17.699999999999996</v>
      </c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2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2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2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2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2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1"/>
      <c r="GW177" s="11"/>
      <c r="GX177" s="11"/>
      <c r="GY177" s="11"/>
      <c r="GZ177" s="11"/>
      <c r="HA177" s="11"/>
      <c r="HB177" s="11"/>
      <c r="HC177" s="11"/>
      <c r="HD177" s="11"/>
      <c r="HE177" s="11"/>
      <c r="HF177" s="11"/>
      <c r="HG177" s="11"/>
      <c r="HH177" s="11"/>
      <c r="HI177" s="11"/>
      <c r="HJ177" s="12"/>
      <c r="HK177" s="11"/>
      <c r="HL177" s="11"/>
    </row>
    <row r="178" spans="1:220" s="2" customFormat="1" ht="15" customHeight="1" x14ac:dyDescent="0.25">
      <c r="A178" s="16" t="s">
        <v>177</v>
      </c>
      <c r="B178" s="37">
        <v>0</v>
      </c>
      <c r="C178" s="37">
        <v>0</v>
      </c>
      <c r="D178" s="4">
        <f t="shared" si="77"/>
        <v>0</v>
      </c>
      <c r="E178" s="13">
        <v>0</v>
      </c>
      <c r="F178" s="5" t="s">
        <v>373</v>
      </c>
      <c r="G178" s="5" t="s">
        <v>373</v>
      </c>
      <c r="H178" s="5" t="s">
        <v>373</v>
      </c>
      <c r="I178" s="13" t="s">
        <v>370</v>
      </c>
      <c r="J178" s="5" t="s">
        <v>373</v>
      </c>
      <c r="K178" s="5" t="s">
        <v>373</v>
      </c>
      <c r="L178" s="5" t="s">
        <v>373</v>
      </c>
      <c r="M178" s="13" t="s">
        <v>370</v>
      </c>
      <c r="N178" s="37">
        <v>239.8</v>
      </c>
      <c r="O178" s="37">
        <v>80.099999999999994</v>
      </c>
      <c r="P178" s="4">
        <f t="shared" si="82"/>
        <v>0.33402835696413674</v>
      </c>
      <c r="Q178" s="13">
        <v>20</v>
      </c>
      <c r="R178" s="22">
        <v>1</v>
      </c>
      <c r="S178" s="13">
        <v>15</v>
      </c>
      <c r="T178" s="37">
        <v>10</v>
      </c>
      <c r="U178" s="37">
        <v>0</v>
      </c>
      <c r="V178" s="4">
        <f t="shared" si="83"/>
        <v>0</v>
      </c>
      <c r="W178" s="13">
        <v>20</v>
      </c>
      <c r="X178" s="37">
        <v>0</v>
      </c>
      <c r="Y178" s="37">
        <v>2.1</v>
      </c>
      <c r="Z178" s="4">
        <f t="shared" si="84"/>
        <v>1</v>
      </c>
      <c r="AA178" s="13">
        <v>30</v>
      </c>
      <c r="AB178" s="37" t="s">
        <v>370</v>
      </c>
      <c r="AC178" s="37" t="s">
        <v>370</v>
      </c>
      <c r="AD178" s="4" t="s">
        <v>370</v>
      </c>
      <c r="AE178" s="13" t="s">
        <v>370</v>
      </c>
      <c r="AF178" s="5" t="s">
        <v>383</v>
      </c>
      <c r="AG178" s="5" t="s">
        <v>383</v>
      </c>
      <c r="AH178" s="5" t="s">
        <v>383</v>
      </c>
      <c r="AI178" s="13">
        <v>5</v>
      </c>
      <c r="AJ178" s="5">
        <v>0</v>
      </c>
      <c r="AK178" s="5">
        <v>0</v>
      </c>
      <c r="AL178" s="4">
        <f t="shared" si="74"/>
        <v>1</v>
      </c>
      <c r="AM178" s="13">
        <v>15</v>
      </c>
      <c r="AN178" s="37">
        <v>90</v>
      </c>
      <c r="AO178" s="37">
        <v>70</v>
      </c>
      <c r="AP178" s="4">
        <f t="shared" si="75"/>
        <v>0.77777777777777779</v>
      </c>
      <c r="AQ178" s="13">
        <v>20</v>
      </c>
      <c r="AR178" s="20">
        <f t="shared" si="85"/>
        <v>0.68530102245698576</v>
      </c>
      <c r="AS178" s="20">
        <f t="shared" si="76"/>
        <v>0.68530102245698576</v>
      </c>
      <c r="AT178" s="35">
        <v>470</v>
      </c>
      <c r="AU178" s="21">
        <f t="shared" si="78"/>
        <v>128.18181818181819</v>
      </c>
      <c r="AV178" s="21">
        <f t="shared" si="79"/>
        <v>87.8</v>
      </c>
      <c r="AW178" s="83">
        <f t="shared" si="80"/>
        <v>-40.38181818181819</v>
      </c>
      <c r="AX178" s="21">
        <v>62.5</v>
      </c>
      <c r="AY178" s="21">
        <v>40.799999999999997</v>
      </c>
      <c r="AZ178" s="81">
        <f t="shared" si="81"/>
        <v>-15.5</v>
      </c>
      <c r="BA178" s="104"/>
      <c r="BB178" s="84"/>
      <c r="BC178" s="110"/>
      <c r="BD178" s="37">
        <f t="shared" si="86"/>
        <v>0</v>
      </c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2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2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2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2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2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11"/>
      <c r="HG178" s="11"/>
      <c r="HH178" s="11"/>
      <c r="HI178" s="11"/>
      <c r="HJ178" s="12"/>
      <c r="HK178" s="11"/>
      <c r="HL178" s="11"/>
    </row>
    <row r="179" spans="1:220" s="2" customFormat="1" ht="15" customHeight="1" x14ac:dyDescent="0.25">
      <c r="A179" s="16" t="s">
        <v>178</v>
      </c>
      <c r="B179" s="37">
        <v>0</v>
      </c>
      <c r="C179" s="37">
        <v>0</v>
      </c>
      <c r="D179" s="4">
        <f t="shared" si="77"/>
        <v>0</v>
      </c>
      <c r="E179" s="13">
        <v>0</v>
      </c>
      <c r="F179" s="5" t="s">
        <v>373</v>
      </c>
      <c r="G179" s="5" t="s">
        <v>373</v>
      </c>
      <c r="H179" s="5" t="s">
        <v>373</v>
      </c>
      <c r="I179" s="13" t="s">
        <v>370</v>
      </c>
      <c r="J179" s="5" t="s">
        <v>373</v>
      </c>
      <c r="K179" s="5" t="s">
        <v>373</v>
      </c>
      <c r="L179" s="5" t="s">
        <v>373</v>
      </c>
      <c r="M179" s="13" t="s">
        <v>370</v>
      </c>
      <c r="N179" s="37">
        <v>206</v>
      </c>
      <c r="O179" s="37">
        <v>26.6</v>
      </c>
      <c r="P179" s="4">
        <f t="shared" si="82"/>
        <v>0.12912621359223303</v>
      </c>
      <c r="Q179" s="13">
        <v>20</v>
      </c>
      <c r="R179" s="22">
        <v>1</v>
      </c>
      <c r="S179" s="13">
        <v>15</v>
      </c>
      <c r="T179" s="37">
        <v>268</v>
      </c>
      <c r="U179" s="37">
        <v>146.5</v>
      </c>
      <c r="V179" s="4">
        <f t="shared" si="83"/>
        <v>0.54664179104477617</v>
      </c>
      <c r="W179" s="13">
        <v>35</v>
      </c>
      <c r="X179" s="37">
        <v>5</v>
      </c>
      <c r="Y179" s="37">
        <v>0.7</v>
      </c>
      <c r="Z179" s="4">
        <f t="shared" si="84"/>
        <v>0.13999999999999999</v>
      </c>
      <c r="AA179" s="13">
        <v>15</v>
      </c>
      <c r="AB179" s="37" t="s">
        <v>370</v>
      </c>
      <c r="AC179" s="37" t="s">
        <v>370</v>
      </c>
      <c r="AD179" s="4" t="s">
        <v>370</v>
      </c>
      <c r="AE179" s="13" t="s">
        <v>370</v>
      </c>
      <c r="AF179" s="5" t="s">
        <v>383</v>
      </c>
      <c r="AG179" s="5" t="s">
        <v>383</v>
      </c>
      <c r="AH179" s="5" t="s">
        <v>383</v>
      </c>
      <c r="AI179" s="13">
        <v>5</v>
      </c>
      <c r="AJ179" s="5">
        <v>0</v>
      </c>
      <c r="AK179" s="5">
        <v>0</v>
      </c>
      <c r="AL179" s="4">
        <f t="shared" si="74"/>
        <v>1</v>
      </c>
      <c r="AM179" s="13">
        <v>15</v>
      </c>
      <c r="AN179" s="37">
        <v>464</v>
      </c>
      <c r="AO179" s="37">
        <v>406</v>
      </c>
      <c r="AP179" s="4">
        <f t="shared" si="75"/>
        <v>0.875</v>
      </c>
      <c r="AQ179" s="13">
        <v>20</v>
      </c>
      <c r="AR179" s="20">
        <f t="shared" si="85"/>
        <v>0.59429155798676514</v>
      </c>
      <c r="AS179" s="20">
        <f t="shared" si="76"/>
        <v>0.59429155798676514</v>
      </c>
      <c r="AT179" s="35">
        <v>577</v>
      </c>
      <c r="AU179" s="21">
        <f t="shared" si="78"/>
        <v>157.36363636363637</v>
      </c>
      <c r="AV179" s="21">
        <f t="shared" si="79"/>
        <v>93.5</v>
      </c>
      <c r="AW179" s="83">
        <f t="shared" si="80"/>
        <v>-63.863636363636374</v>
      </c>
      <c r="AX179" s="21">
        <v>35</v>
      </c>
      <c r="AY179" s="21">
        <v>41.7</v>
      </c>
      <c r="AZ179" s="81">
        <f t="shared" si="81"/>
        <v>16.799999999999997</v>
      </c>
      <c r="BA179" s="104"/>
      <c r="BB179" s="84"/>
      <c r="BC179" s="110"/>
      <c r="BD179" s="37">
        <f t="shared" si="86"/>
        <v>16.799999999999997</v>
      </c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2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2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2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2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2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  <c r="GX179" s="11"/>
      <c r="GY179" s="11"/>
      <c r="GZ179" s="11"/>
      <c r="HA179" s="11"/>
      <c r="HB179" s="11"/>
      <c r="HC179" s="11"/>
      <c r="HD179" s="11"/>
      <c r="HE179" s="11"/>
      <c r="HF179" s="11"/>
      <c r="HG179" s="11"/>
      <c r="HH179" s="11"/>
      <c r="HI179" s="11"/>
      <c r="HJ179" s="12"/>
      <c r="HK179" s="11"/>
      <c r="HL179" s="11"/>
    </row>
    <row r="180" spans="1:220" s="2" customFormat="1" ht="15" customHeight="1" x14ac:dyDescent="0.25">
      <c r="A180" s="16" t="s">
        <v>179</v>
      </c>
      <c r="B180" s="37">
        <v>0</v>
      </c>
      <c r="C180" s="37">
        <v>0</v>
      </c>
      <c r="D180" s="4">
        <f t="shared" si="77"/>
        <v>0</v>
      </c>
      <c r="E180" s="13">
        <v>0</v>
      </c>
      <c r="F180" s="5" t="s">
        <v>373</v>
      </c>
      <c r="G180" s="5" t="s">
        <v>373</v>
      </c>
      <c r="H180" s="5" t="s">
        <v>373</v>
      </c>
      <c r="I180" s="13" t="s">
        <v>370</v>
      </c>
      <c r="J180" s="5" t="s">
        <v>373</v>
      </c>
      <c r="K180" s="5" t="s">
        <v>373</v>
      </c>
      <c r="L180" s="5" t="s">
        <v>373</v>
      </c>
      <c r="M180" s="13" t="s">
        <v>370</v>
      </c>
      <c r="N180" s="37">
        <v>81.900000000000006</v>
      </c>
      <c r="O180" s="37">
        <v>95.3</v>
      </c>
      <c r="P180" s="4">
        <f t="shared" si="82"/>
        <v>1.1636141636141635</v>
      </c>
      <c r="Q180" s="13">
        <v>20</v>
      </c>
      <c r="R180" s="22">
        <v>1</v>
      </c>
      <c r="S180" s="13">
        <v>15</v>
      </c>
      <c r="T180" s="37">
        <v>3</v>
      </c>
      <c r="U180" s="37">
        <v>0</v>
      </c>
      <c r="V180" s="4">
        <f t="shared" si="83"/>
        <v>0</v>
      </c>
      <c r="W180" s="13">
        <v>20</v>
      </c>
      <c r="X180" s="37">
        <v>0</v>
      </c>
      <c r="Y180" s="37">
        <v>0.3</v>
      </c>
      <c r="Z180" s="4">
        <f t="shared" si="84"/>
        <v>1</v>
      </c>
      <c r="AA180" s="13">
        <v>30</v>
      </c>
      <c r="AB180" s="37" t="s">
        <v>370</v>
      </c>
      <c r="AC180" s="37" t="s">
        <v>370</v>
      </c>
      <c r="AD180" s="4" t="s">
        <v>370</v>
      </c>
      <c r="AE180" s="13" t="s">
        <v>370</v>
      </c>
      <c r="AF180" s="5" t="s">
        <v>383</v>
      </c>
      <c r="AG180" s="5" t="s">
        <v>383</v>
      </c>
      <c r="AH180" s="5" t="s">
        <v>383</v>
      </c>
      <c r="AI180" s="13">
        <v>5</v>
      </c>
      <c r="AJ180" s="5">
        <v>22</v>
      </c>
      <c r="AK180" s="5">
        <v>0</v>
      </c>
      <c r="AL180" s="4">
        <f t="shared" si="74"/>
        <v>0</v>
      </c>
      <c r="AM180" s="13">
        <v>15</v>
      </c>
      <c r="AN180" s="37">
        <v>44</v>
      </c>
      <c r="AO180" s="37">
        <v>35</v>
      </c>
      <c r="AP180" s="4">
        <f t="shared" si="75"/>
        <v>0.79545454545454541</v>
      </c>
      <c r="AQ180" s="13">
        <v>20</v>
      </c>
      <c r="AR180" s="20">
        <f t="shared" si="85"/>
        <v>0.70151145151145144</v>
      </c>
      <c r="AS180" s="20">
        <f t="shared" si="76"/>
        <v>0.70151145151145144</v>
      </c>
      <c r="AT180" s="35">
        <v>263</v>
      </c>
      <c r="AU180" s="21">
        <f t="shared" si="78"/>
        <v>71.727272727272734</v>
      </c>
      <c r="AV180" s="21">
        <f t="shared" si="79"/>
        <v>50.3</v>
      </c>
      <c r="AW180" s="83">
        <f t="shared" si="80"/>
        <v>-21.427272727272737</v>
      </c>
      <c r="AX180" s="21">
        <v>32.5</v>
      </c>
      <c r="AY180" s="21">
        <v>20.9</v>
      </c>
      <c r="AZ180" s="81">
        <f t="shared" si="81"/>
        <v>-3.1000000000000014</v>
      </c>
      <c r="BA180" s="104"/>
      <c r="BB180" s="84"/>
      <c r="BC180" s="110"/>
      <c r="BD180" s="37">
        <f t="shared" si="86"/>
        <v>0</v>
      </c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2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2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2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2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2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  <c r="HD180" s="11"/>
      <c r="HE180" s="11"/>
      <c r="HF180" s="11"/>
      <c r="HG180" s="11"/>
      <c r="HH180" s="11"/>
      <c r="HI180" s="11"/>
      <c r="HJ180" s="12"/>
      <c r="HK180" s="11"/>
      <c r="HL180" s="11"/>
    </row>
    <row r="181" spans="1:220" s="2" customFormat="1" ht="15" customHeight="1" x14ac:dyDescent="0.25">
      <c r="A181" s="16" t="s">
        <v>180</v>
      </c>
      <c r="B181" s="37">
        <v>0</v>
      </c>
      <c r="C181" s="37">
        <v>0</v>
      </c>
      <c r="D181" s="4">
        <f t="shared" si="77"/>
        <v>0</v>
      </c>
      <c r="E181" s="13">
        <v>0</v>
      </c>
      <c r="F181" s="5" t="s">
        <v>373</v>
      </c>
      <c r="G181" s="5" t="s">
        <v>373</v>
      </c>
      <c r="H181" s="5" t="s">
        <v>373</v>
      </c>
      <c r="I181" s="13" t="s">
        <v>370</v>
      </c>
      <c r="J181" s="5" t="s">
        <v>373</v>
      </c>
      <c r="K181" s="5" t="s">
        <v>373</v>
      </c>
      <c r="L181" s="5" t="s">
        <v>373</v>
      </c>
      <c r="M181" s="13" t="s">
        <v>370</v>
      </c>
      <c r="N181" s="37">
        <v>43</v>
      </c>
      <c r="O181" s="37">
        <v>83.1</v>
      </c>
      <c r="P181" s="4">
        <f t="shared" si="82"/>
        <v>1.9325581395348836</v>
      </c>
      <c r="Q181" s="13">
        <v>20</v>
      </c>
      <c r="R181" s="22">
        <v>1</v>
      </c>
      <c r="S181" s="13">
        <v>15</v>
      </c>
      <c r="T181" s="37">
        <v>0</v>
      </c>
      <c r="U181" s="37">
        <v>0</v>
      </c>
      <c r="V181" s="4">
        <f t="shared" si="83"/>
        <v>1</v>
      </c>
      <c r="W181" s="13">
        <v>20</v>
      </c>
      <c r="X181" s="37">
        <v>0</v>
      </c>
      <c r="Y181" s="37">
        <v>0</v>
      </c>
      <c r="Z181" s="4">
        <f t="shared" si="84"/>
        <v>1</v>
      </c>
      <c r="AA181" s="13">
        <v>30</v>
      </c>
      <c r="AB181" s="37" t="s">
        <v>370</v>
      </c>
      <c r="AC181" s="37" t="s">
        <v>370</v>
      </c>
      <c r="AD181" s="4" t="s">
        <v>370</v>
      </c>
      <c r="AE181" s="13" t="s">
        <v>370</v>
      </c>
      <c r="AF181" s="5" t="s">
        <v>383</v>
      </c>
      <c r="AG181" s="5" t="s">
        <v>383</v>
      </c>
      <c r="AH181" s="5" t="s">
        <v>383</v>
      </c>
      <c r="AI181" s="13">
        <v>5</v>
      </c>
      <c r="AJ181" s="5">
        <v>22</v>
      </c>
      <c r="AK181" s="5">
        <v>0</v>
      </c>
      <c r="AL181" s="4">
        <f t="shared" si="74"/>
        <v>0</v>
      </c>
      <c r="AM181" s="13">
        <v>15</v>
      </c>
      <c r="AN181" s="37">
        <v>24</v>
      </c>
      <c r="AO181" s="37">
        <v>9</v>
      </c>
      <c r="AP181" s="4">
        <f t="shared" si="75"/>
        <v>0.375</v>
      </c>
      <c r="AQ181" s="13">
        <v>20</v>
      </c>
      <c r="AR181" s="20">
        <f t="shared" si="85"/>
        <v>0.92625968992248053</v>
      </c>
      <c r="AS181" s="20">
        <f t="shared" si="76"/>
        <v>0.92625968992248053</v>
      </c>
      <c r="AT181" s="35">
        <v>218</v>
      </c>
      <c r="AU181" s="21">
        <f t="shared" si="78"/>
        <v>59.454545454545453</v>
      </c>
      <c r="AV181" s="21">
        <f t="shared" si="79"/>
        <v>55.1</v>
      </c>
      <c r="AW181" s="83">
        <f t="shared" si="80"/>
        <v>-4.3545454545454518</v>
      </c>
      <c r="AX181" s="21">
        <v>29.4</v>
      </c>
      <c r="AY181" s="21">
        <v>47.6</v>
      </c>
      <c r="AZ181" s="81">
        <f t="shared" si="81"/>
        <v>-21.9</v>
      </c>
      <c r="BA181" s="104"/>
      <c r="BB181" s="84"/>
      <c r="BC181" s="110"/>
      <c r="BD181" s="37">
        <f t="shared" si="86"/>
        <v>0</v>
      </c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2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2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2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2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2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  <c r="HD181" s="11"/>
      <c r="HE181" s="11"/>
      <c r="HF181" s="11"/>
      <c r="HG181" s="11"/>
      <c r="HH181" s="11"/>
      <c r="HI181" s="11"/>
      <c r="HJ181" s="12"/>
      <c r="HK181" s="11"/>
      <c r="HL181" s="11"/>
    </row>
    <row r="182" spans="1:220" s="2" customFormat="1" ht="15" customHeight="1" x14ac:dyDescent="0.25">
      <c r="A182" s="16" t="s">
        <v>181</v>
      </c>
      <c r="B182" s="37">
        <v>0</v>
      </c>
      <c r="C182" s="37">
        <v>0</v>
      </c>
      <c r="D182" s="4">
        <f t="shared" si="77"/>
        <v>0</v>
      </c>
      <c r="E182" s="13">
        <v>0</v>
      </c>
      <c r="F182" s="5" t="s">
        <v>373</v>
      </c>
      <c r="G182" s="5" t="s">
        <v>373</v>
      </c>
      <c r="H182" s="5" t="s">
        <v>373</v>
      </c>
      <c r="I182" s="13" t="s">
        <v>370</v>
      </c>
      <c r="J182" s="5" t="s">
        <v>373</v>
      </c>
      <c r="K182" s="5" t="s">
        <v>373</v>
      </c>
      <c r="L182" s="5" t="s">
        <v>373</v>
      </c>
      <c r="M182" s="13" t="s">
        <v>370</v>
      </c>
      <c r="N182" s="37">
        <v>633.1</v>
      </c>
      <c r="O182" s="37">
        <v>211.6</v>
      </c>
      <c r="P182" s="4">
        <f t="shared" si="82"/>
        <v>0.3342283999368188</v>
      </c>
      <c r="Q182" s="13">
        <v>20</v>
      </c>
      <c r="R182" s="22">
        <v>1</v>
      </c>
      <c r="S182" s="13">
        <v>15</v>
      </c>
      <c r="T182" s="37">
        <v>16</v>
      </c>
      <c r="U182" s="37">
        <v>0</v>
      </c>
      <c r="V182" s="4">
        <f t="shared" si="83"/>
        <v>0</v>
      </c>
      <c r="W182" s="13">
        <v>20</v>
      </c>
      <c r="X182" s="37">
        <v>1.5</v>
      </c>
      <c r="Y182" s="37">
        <v>1.4</v>
      </c>
      <c r="Z182" s="4">
        <f t="shared" si="84"/>
        <v>0.93333333333333324</v>
      </c>
      <c r="AA182" s="13">
        <v>30</v>
      </c>
      <c r="AB182" s="37" t="s">
        <v>370</v>
      </c>
      <c r="AC182" s="37" t="s">
        <v>370</v>
      </c>
      <c r="AD182" s="4" t="s">
        <v>370</v>
      </c>
      <c r="AE182" s="13" t="s">
        <v>370</v>
      </c>
      <c r="AF182" s="5" t="s">
        <v>383</v>
      </c>
      <c r="AG182" s="5" t="s">
        <v>383</v>
      </c>
      <c r="AH182" s="5" t="s">
        <v>383</v>
      </c>
      <c r="AI182" s="13">
        <v>5</v>
      </c>
      <c r="AJ182" s="5">
        <v>22</v>
      </c>
      <c r="AK182" s="5">
        <v>27.1</v>
      </c>
      <c r="AL182" s="4">
        <f t="shared" si="74"/>
        <v>1.2318181818181819</v>
      </c>
      <c r="AM182" s="13">
        <v>15</v>
      </c>
      <c r="AN182" s="37">
        <v>200</v>
      </c>
      <c r="AO182" s="37">
        <v>155</v>
      </c>
      <c r="AP182" s="4">
        <f t="shared" si="75"/>
        <v>0.77500000000000002</v>
      </c>
      <c r="AQ182" s="13">
        <v>20</v>
      </c>
      <c r="AR182" s="20">
        <f t="shared" si="85"/>
        <v>0.69718200605007585</v>
      </c>
      <c r="AS182" s="20">
        <f t="shared" si="76"/>
        <v>0.69718200605007585</v>
      </c>
      <c r="AT182" s="35">
        <v>544</v>
      </c>
      <c r="AU182" s="21">
        <f t="shared" si="78"/>
        <v>148.36363636363637</v>
      </c>
      <c r="AV182" s="21">
        <f t="shared" si="79"/>
        <v>103.4</v>
      </c>
      <c r="AW182" s="83">
        <f t="shared" si="80"/>
        <v>-44.963636363636368</v>
      </c>
      <c r="AX182" s="21">
        <v>79.3</v>
      </c>
      <c r="AY182" s="21">
        <v>84.7</v>
      </c>
      <c r="AZ182" s="81">
        <f t="shared" si="81"/>
        <v>-60.599999999999994</v>
      </c>
      <c r="BA182" s="104"/>
      <c r="BB182" s="84"/>
      <c r="BC182" s="110"/>
      <c r="BD182" s="37">
        <f t="shared" si="86"/>
        <v>0</v>
      </c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2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2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2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2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2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  <c r="HB182" s="11"/>
      <c r="HC182" s="11"/>
      <c r="HD182" s="11"/>
      <c r="HE182" s="11"/>
      <c r="HF182" s="11"/>
      <c r="HG182" s="11"/>
      <c r="HH182" s="11"/>
      <c r="HI182" s="11"/>
      <c r="HJ182" s="12"/>
      <c r="HK182" s="11"/>
      <c r="HL182" s="11"/>
    </row>
    <row r="183" spans="1:220" s="2" customFormat="1" ht="15" customHeight="1" x14ac:dyDescent="0.25">
      <c r="A183" s="16" t="s">
        <v>182</v>
      </c>
      <c r="B183" s="37">
        <v>0</v>
      </c>
      <c r="C183" s="37">
        <v>0</v>
      </c>
      <c r="D183" s="4">
        <f t="shared" si="77"/>
        <v>0</v>
      </c>
      <c r="E183" s="13">
        <v>0</v>
      </c>
      <c r="F183" s="5" t="s">
        <v>373</v>
      </c>
      <c r="G183" s="5" t="s">
        <v>373</v>
      </c>
      <c r="H183" s="5" t="s">
        <v>373</v>
      </c>
      <c r="I183" s="13" t="s">
        <v>370</v>
      </c>
      <c r="J183" s="5" t="s">
        <v>373</v>
      </c>
      <c r="K183" s="5" t="s">
        <v>373</v>
      </c>
      <c r="L183" s="5" t="s">
        <v>373</v>
      </c>
      <c r="M183" s="13" t="s">
        <v>370</v>
      </c>
      <c r="N183" s="37">
        <v>137.1</v>
      </c>
      <c r="O183" s="37">
        <v>166.4</v>
      </c>
      <c r="P183" s="4">
        <f t="shared" si="82"/>
        <v>1.2137126185266229</v>
      </c>
      <c r="Q183" s="13">
        <v>20</v>
      </c>
      <c r="R183" s="22">
        <v>1</v>
      </c>
      <c r="S183" s="13">
        <v>15</v>
      </c>
      <c r="T183" s="37">
        <v>62</v>
      </c>
      <c r="U183" s="37">
        <v>125.1</v>
      </c>
      <c r="V183" s="4">
        <f t="shared" si="83"/>
        <v>2.0177419354838708</v>
      </c>
      <c r="W183" s="13">
        <v>25</v>
      </c>
      <c r="X183" s="37">
        <v>9</v>
      </c>
      <c r="Y183" s="37">
        <v>5.9</v>
      </c>
      <c r="Z183" s="4">
        <f t="shared" si="84"/>
        <v>0.65555555555555556</v>
      </c>
      <c r="AA183" s="13">
        <v>25</v>
      </c>
      <c r="AB183" s="37" t="s">
        <v>370</v>
      </c>
      <c r="AC183" s="37" t="s">
        <v>370</v>
      </c>
      <c r="AD183" s="4" t="s">
        <v>370</v>
      </c>
      <c r="AE183" s="13" t="s">
        <v>370</v>
      </c>
      <c r="AF183" s="5" t="s">
        <v>383</v>
      </c>
      <c r="AG183" s="5" t="s">
        <v>383</v>
      </c>
      <c r="AH183" s="5" t="s">
        <v>383</v>
      </c>
      <c r="AI183" s="13">
        <v>5</v>
      </c>
      <c r="AJ183" s="5">
        <v>22</v>
      </c>
      <c r="AK183" s="5">
        <v>27.5</v>
      </c>
      <c r="AL183" s="4">
        <f t="shared" si="74"/>
        <v>1.25</v>
      </c>
      <c r="AM183" s="13">
        <v>15</v>
      </c>
      <c r="AN183" s="37">
        <v>270</v>
      </c>
      <c r="AO183" s="37">
        <v>296</v>
      </c>
      <c r="AP183" s="4">
        <f t="shared" si="75"/>
        <v>1.0962962962962963</v>
      </c>
      <c r="AQ183" s="13">
        <v>20</v>
      </c>
      <c r="AR183" s="20">
        <f t="shared" si="85"/>
        <v>1.2231884631037002</v>
      </c>
      <c r="AS183" s="20">
        <f t="shared" si="76"/>
        <v>1.20231884631037</v>
      </c>
      <c r="AT183" s="35">
        <v>994</v>
      </c>
      <c r="AU183" s="21">
        <f t="shared" si="78"/>
        <v>271.09090909090907</v>
      </c>
      <c r="AV183" s="21">
        <f t="shared" si="79"/>
        <v>325.89999999999998</v>
      </c>
      <c r="AW183" s="83">
        <f t="shared" si="80"/>
        <v>54.809090909090912</v>
      </c>
      <c r="AX183" s="21">
        <v>179.7</v>
      </c>
      <c r="AY183" s="21">
        <v>172.6</v>
      </c>
      <c r="AZ183" s="81">
        <f t="shared" si="81"/>
        <v>-26.400000000000006</v>
      </c>
      <c r="BA183" s="104"/>
      <c r="BB183" s="84"/>
      <c r="BC183" s="110"/>
      <c r="BD183" s="37">
        <f t="shared" si="86"/>
        <v>0</v>
      </c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2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2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2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2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2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11"/>
      <c r="HG183" s="11"/>
      <c r="HH183" s="11"/>
      <c r="HI183" s="11"/>
      <c r="HJ183" s="12"/>
      <c r="HK183" s="11"/>
      <c r="HL183" s="11"/>
    </row>
    <row r="184" spans="1:220" s="2" customFormat="1" ht="15" customHeight="1" x14ac:dyDescent="0.25">
      <c r="A184" s="16" t="s">
        <v>183</v>
      </c>
      <c r="B184" s="37">
        <v>0</v>
      </c>
      <c r="C184" s="37">
        <v>0</v>
      </c>
      <c r="D184" s="4">
        <f t="shared" si="77"/>
        <v>0</v>
      </c>
      <c r="E184" s="13">
        <v>0</v>
      </c>
      <c r="F184" s="5" t="s">
        <v>373</v>
      </c>
      <c r="G184" s="5" t="s">
        <v>373</v>
      </c>
      <c r="H184" s="5" t="s">
        <v>373</v>
      </c>
      <c r="I184" s="13" t="s">
        <v>370</v>
      </c>
      <c r="J184" s="5" t="s">
        <v>373</v>
      </c>
      <c r="K184" s="5" t="s">
        <v>373</v>
      </c>
      <c r="L184" s="5" t="s">
        <v>373</v>
      </c>
      <c r="M184" s="13" t="s">
        <v>370</v>
      </c>
      <c r="N184" s="37">
        <v>149</v>
      </c>
      <c r="O184" s="37">
        <v>111.7</v>
      </c>
      <c r="P184" s="4">
        <f t="shared" si="82"/>
        <v>0.7496644295302014</v>
      </c>
      <c r="Q184" s="13">
        <v>20</v>
      </c>
      <c r="R184" s="22">
        <v>1</v>
      </c>
      <c r="S184" s="13">
        <v>15</v>
      </c>
      <c r="T184" s="37">
        <v>15</v>
      </c>
      <c r="U184" s="37">
        <v>0</v>
      </c>
      <c r="V184" s="4">
        <f t="shared" si="83"/>
        <v>0</v>
      </c>
      <c r="W184" s="13">
        <v>20</v>
      </c>
      <c r="X184" s="37">
        <v>0.1</v>
      </c>
      <c r="Y184" s="37">
        <v>1.8</v>
      </c>
      <c r="Z184" s="4">
        <f t="shared" si="84"/>
        <v>18</v>
      </c>
      <c r="AA184" s="13">
        <v>30</v>
      </c>
      <c r="AB184" s="37" t="s">
        <v>370</v>
      </c>
      <c r="AC184" s="37" t="s">
        <v>370</v>
      </c>
      <c r="AD184" s="4" t="s">
        <v>370</v>
      </c>
      <c r="AE184" s="13" t="s">
        <v>370</v>
      </c>
      <c r="AF184" s="5" t="s">
        <v>383</v>
      </c>
      <c r="AG184" s="5" t="s">
        <v>383</v>
      </c>
      <c r="AH184" s="5" t="s">
        <v>383</v>
      </c>
      <c r="AI184" s="13">
        <v>5</v>
      </c>
      <c r="AJ184" s="5">
        <v>22</v>
      </c>
      <c r="AK184" s="5">
        <v>37</v>
      </c>
      <c r="AL184" s="4">
        <f t="shared" si="74"/>
        <v>1.6818181818181819</v>
      </c>
      <c r="AM184" s="13">
        <v>15</v>
      </c>
      <c r="AN184" s="37">
        <v>140</v>
      </c>
      <c r="AO184" s="37">
        <v>120</v>
      </c>
      <c r="AP184" s="4">
        <f t="shared" si="75"/>
        <v>0.8571428571428571</v>
      </c>
      <c r="AQ184" s="13">
        <v>20</v>
      </c>
      <c r="AR184" s="20">
        <f t="shared" si="85"/>
        <v>5.1030284871727822</v>
      </c>
      <c r="AS184" s="20">
        <f t="shared" si="76"/>
        <v>1.3</v>
      </c>
      <c r="AT184" s="35">
        <v>624</v>
      </c>
      <c r="AU184" s="21">
        <f t="shared" si="78"/>
        <v>170.18181818181819</v>
      </c>
      <c r="AV184" s="21">
        <f t="shared" si="79"/>
        <v>221.2</v>
      </c>
      <c r="AW184" s="83">
        <f t="shared" si="80"/>
        <v>51.018181818181802</v>
      </c>
      <c r="AX184" s="21">
        <v>106.5</v>
      </c>
      <c r="AY184" s="21">
        <v>60.6</v>
      </c>
      <c r="AZ184" s="81">
        <f t="shared" si="81"/>
        <v>54.099999999999987</v>
      </c>
      <c r="BA184" s="104"/>
      <c r="BB184" s="84"/>
      <c r="BC184" s="110"/>
      <c r="BD184" s="37">
        <f t="shared" si="86"/>
        <v>54.099999999999987</v>
      </c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2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2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2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2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2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1"/>
      <c r="GZ184" s="11"/>
      <c r="HA184" s="11"/>
      <c r="HB184" s="11"/>
      <c r="HC184" s="11"/>
      <c r="HD184" s="11"/>
      <c r="HE184" s="11"/>
      <c r="HF184" s="11"/>
      <c r="HG184" s="11"/>
      <c r="HH184" s="11"/>
      <c r="HI184" s="11"/>
      <c r="HJ184" s="12"/>
      <c r="HK184" s="11"/>
      <c r="HL184" s="11"/>
    </row>
    <row r="185" spans="1:220" s="2" customFormat="1" ht="15" customHeight="1" x14ac:dyDescent="0.25">
      <c r="A185" s="36" t="s">
        <v>184</v>
      </c>
      <c r="B185" s="37"/>
      <c r="C185" s="37"/>
      <c r="D185" s="4"/>
      <c r="E185" s="13"/>
      <c r="F185" s="5"/>
      <c r="G185" s="5"/>
      <c r="H185" s="5"/>
      <c r="I185" s="13"/>
      <c r="J185" s="5"/>
      <c r="K185" s="5"/>
      <c r="L185" s="5"/>
      <c r="M185" s="13"/>
      <c r="N185" s="37"/>
      <c r="O185" s="37"/>
      <c r="P185" s="4"/>
      <c r="Q185" s="13"/>
      <c r="R185" s="22"/>
      <c r="S185" s="13"/>
      <c r="T185" s="37"/>
      <c r="U185" s="37"/>
      <c r="V185" s="4"/>
      <c r="W185" s="13"/>
      <c r="X185" s="37"/>
      <c r="Y185" s="37"/>
      <c r="Z185" s="4"/>
      <c r="AA185" s="13"/>
      <c r="AB185" s="37"/>
      <c r="AC185" s="37"/>
      <c r="AD185" s="4"/>
      <c r="AE185" s="13"/>
      <c r="AF185" s="5"/>
      <c r="AG185" s="5"/>
      <c r="AH185" s="5"/>
      <c r="AI185" s="13"/>
      <c r="AJ185" s="5"/>
      <c r="AK185" s="5"/>
      <c r="AL185" s="4"/>
      <c r="AM185" s="13"/>
      <c r="AN185" s="37"/>
      <c r="AO185" s="37"/>
      <c r="AP185" s="4"/>
      <c r="AQ185" s="13"/>
      <c r="AR185" s="20"/>
      <c r="AS185" s="20"/>
      <c r="AT185" s="35"/>
      <c r="AU185" s="21"/>
      <c r="AV185" s="21"/>
      <c r="AW185" s="83"/>
      <c r="AX185" s="21"/>
      <c r="AY185" s="21"/>
      <c r="AZ185" s="81"/>
      <c r="BA185" s="104"/>
      <c r="BB185" s="84"/>
      <c r="BC185" s="110"/>
      <c r="BD185" s="37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2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2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2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2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2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  <c r="GX185" s="11"/>
      <c r="GY185" s="11"/>
      <c r="GZ185" s="11"/>
      <c r="HA185" s="11"/>
      <c r="HB185" s="11"/>
      <c r="HC185" s="11"/>
      <c r="HD185" s="11"/>
      <c r="HE185" s="11"/>
      <c r="HF185" s="11"/>
      <c r="HG185" s="11"/>
      <c r="HH185" s="11"/>
      <c r="HI185" s="11"/>
      <c r="HJ185" s="12"/>
      <c r="HK185" s="11"/>
      <c r="HL185" s="11"/>
    </row>
    <row r="186" spans="1:220" s="2" customFormat="1" ht="15" customHeight="1" x14ac:dyDescent="0.25">
      <c r="A186" s="16" t="s">
        <v>185</v>
      </c>
      <c r="B186" s="37">
        <v>0</v>
      </c>
      <c r="C186" s="37">
        <v>0</v>
      </c>
      <c r="D186" s="4">
        <f t="shared" si="77"/>
        <v>0</v>
      </c>
      <c r="E186" s="13">
        <v>0</v>
      </c>
      <c r="F186" s="5" t="s">
        <v>373</v>
      </c>
      <c r="G186" s="5" t="s">
        <v>373</v>
      </c>
      <c r="H186" s="5" t="s">
        <v>373</v>
      </c>
      <c r="I186" s="13" t="s">
        <v>370</v>
      </c>
      <c r="J186" s="5" t="s">
        <v>373</v>
      </c>
      <c r="K186" s="5" t="s">
        <v>373</v>
      </c>
      <c r="L186" s="5" t="s">
        <v>373</v>
      </c>
      <c r="M186" s="13" t="s">
        <v>370</v>
      </c>
      <c r="N186" s="37">
        <v>39.1</v>
      </c>
      <c r="O186" s="37">
        <v>32.700000000000003</v>
      </c>
      <c r="P186" s="4">
        <f t="shared" si="82"/>
        <v>0.83631713554987219</v>
      </c>
      <c r="Q186" s="13">
        <v>20</v>
      </c>
      <c r="R186" s="22">
        <v>1</v>
      </c>
      <c r="S186" s="13">
        <v>15</v>
      </c>
      <c r="T186" s="37">
        <v>36</v>
      </c>
      <c r="U186" s="37">
        <v>28.7</v>
      </c>
      <c r="V186" s="4">
        <f t="shared" si="83"/>
        <v>0.79722222222222217</v>
      </c>
      <c r="W186" s="13">
        <v>25</v>
      </c>
      <c r="X186" s="37">
        <v>1.5</v>
      </c>
      <c r="Y186" s="37">
        <v>2.1</v>
      </c>
      <c r="Z186" s="4">
        <f t="shared" si="84"/>
        <v>1.4000000000000001</v>
      </c>
      <c r="AA186" s="13">
        <v>25</v>
      </c>
      <c r="AB186" s="37" t="s">
        <v>370</v>
      </c>
      <c r="AC186" s="37" t="s">
        <v>370</v>
      </c>
      <c r="AD186" s="4" t="s">
        <v>370</v>
      </c>
      <c r="AE186" s="13" t="s">
        <v>370</v>
      </c>
      <c r="AF186" s="5" t="s">
        <v>383</v>
      </c>
      <c r="AG186" s="5" t="s">
        <v>383</v>
      </c>
      <c r="AH186" s="5" t="s">
        <v>383</v>
      </c>
      <c r="AI186" s="13">
        <v>5</v>
      </c>
      <c r="AJ186" s="5">
        <v>41</v>
      </c>
      <c r="AK186" s="5">
        <v>0</v>
      </c>
      <c r="AL186" s="4">
        <f t="shared" ref="AL186:AL198" si="87">IF((AM186=0),0,IF(AJ186=0,1,IF(AK186&lt;0,0,AK186/AJ186)))</f>
        <v>0</v>
      </c>
      <c r="AM186" s="13">
        <v>15</v>
      </c>
      <c r="AN186" s="37">
        <v>135</v>
      </c>
      <c r="AO186" s="37">
        <v>135</v>
      </c>
      <c r="AP186" s="4">
        <f t="shared" ref="AP186:AP198" si="88">IF((AQ186=0),0,IF(AN186=0,1,IF(AO186&lt;0,0,AO186/AN186)))</f>
        <v>1</v>
      </c>
      <c r="AQ186" s="13">
        <v>20</v>
      </c>
      <c r="AR186" s="20">
        <f t="shared" si="85"/>
        <v>0.88880748555460831</v>
      </c>
      <c r="AS186" s="20">
        <f t="shared" ref="AS186:AS198" si="89">IF(AR186&gt;1.2,IF((AR186-1.2)*0.1+1.2&gt;1.3,1.3,(AR186-1.2)*0.1+1.2),AR186)</f>
        <v>0.88880748555460831</v>
      </c>
      <c r="AT186" s="35">
        <v>557</v>
      </c>
      <c r="AU186" s="21">
        <f t="shared" si="78"/>
        <v>151.90909090909091</v>
      </c>
      <c r="AV186" s="21">
        <f t="shared" si="79"/>
        <v>135</v>
      </c>
      <c r="AW186" s="83">
        <f t="shared" si="80"/>
        <v>-16.909090909090907</v>
      </c>
      <c r="AX186" s="21">
        <v>87.2</v>
      </c>
      <c r="AY186" s="21">
        <v>89.6</v>
      </c>
      <c r="AZ186" s="81">
        <f t="shared" si="81"/>
        <v>-41.8</v>
      </c>
      <c r="BA186" s="104"/>
      <c r="BB186" s="84"/>
      <c r="BC186" s="110"/>
      <c r="BD186" s="37">
        <f t="shared" si="86"/>
        <v>0</v>
      </c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2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2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2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2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2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  <c r="HD186" s="11"/>
      <c r="HE186" s="11"/>
      <c r="HF186" s="11"/>
      <c r="HG186" s="11"/>
      <c r="HH186" s="11"/>
      <c r="HI186" s="11"/>
      <c r="HJ186" s="12"/>
      <c r="HK186" s="11"/>
      <c r="HL186" s="11"/>
    </row>
    <row r="187" spans="1:220" s="2" customFormat="1" ht="15" customHeight="1" x14ac:dyDescent="0.25">
      <c r="A187" s="16" t="s">
        <v>186</v>
      </c>
      <c r="B187" s="37">
        <v>0</v>
      </c>
      <c r="C187" s="37">
        <v>0</v>
      </c>
      <c r="D187" s="4">
        <f t="shared" si="77"/>
        <v>0</v>
      </c>
      <c r="E187" s="13">
        <v>0</v>
      </c>
      <c r="F187" s="5" t="s">
        <v>373</v>
      </c>
      <c r="G187" s="5" t="s">
        <v>373</v>
      </c>
      <c r="H187" s="5" t="s">
        <v>373</v>
      </c>
      <c r="I187" s="13" t="s">
        <v>370</v>
      </c>
      <c r="J187" s="5" t="s">
        <v>373</v>
      </c>
      <c r="K187" s="5" t="s">
        <v>373</v>
      </c>
      <c r="L187" s="5" t="s">
        <v>373</v>
      </c>
      <c r="M187" s="13" t="s">
        <v>370</v>
      </c>
      <c r="N187" s="37">
        <v>254.4</v>
      </c>
      <c r="O187" s="37">
        <v>298.7</v>
      </c>
      <c r="P187" s="4">
        <f t="shared" si="82"/>
        <v>1.1741352201257862</v>
      </c>
      <c r="Q187" s="13">
        <v>20</v>
      </c>
      <c r="R187" s="22">
        <v>1</v>
      </c>
      <c r="S187" s="13">
        <v>15</v>
      </c>
      <c r="T187" s="37">
        <v>26</v>
      </c>
      <c r="U187" s="37">
        <v>19.100000000000001</v>
      </c>
      <c r="V187" s="4">
        <f t="shared" si="83"/>
        <v>0.73461538461538467</v>
      </c>
      <c r="W187" s="13">
        <v>20</v>
      </c>
      <c r="X187" s="37">
        <v>2.5</v>
      </c>
      <c r="Y187" s="37">
        <v>4.9000000000000004</v>
      </c>
      <c r="Z187" s="4">
        <f t="shared" si="84"/>
        <v>1.9600000000000002</v>
      </c>
      <c r="AA187" s="13">
        <v>30</v>
      </c>
      <c r="AB187" s="37" t="s">
        <v>370</v>
      </c>
      <c r="AC187" s="37" t="s">
        <v>370</v>
      </c>
      <c r="AD187" s="4" t="s">
        <v>370</v>
      </c>
      <c r="AE187" s="13" t="s">
        <v>370</v>
      </c>
      <c r="AF187" s="5" t="s">
        <v>383</v>
      </c>
      <c r="AG187" s="5" t="s">
        <v>383</v>
      </c>
      <c r="AH187" s="5" t="s">
        <v>383</v>
      </c>
      <c r="AI187" s="13">
        <v>5</v>
      </c>
      <c r="AJ187" s="5">
        <v>41</v>
      </c>
      <c r="AK187" s="5">
        <v>0</v>
      </c>
      <c r="AL187" s="4">
        <f t="shared" si="87"/>
        <v>0</v>
      </c>
      <c r="AM187" s="13">
        <v>15</v>
      </c>
      <c r="AN187" s="37">
        <v>95</v>
      </c>
      <c r="AO187" s="37">
        <v>95</v>
      </c>
      <c r="AP187" s="4">
        <f t="shared" si="88"/>
        <v>1</v>
      </c>
      <c r="AQ187" s="13">
        <v>20</v>
      </c>
      <c r="AR187" s="20">
        <f t="shared" si="85"/>
        <v>1.0997917674568618</v>
      </c>
      <c r="AS187" s="20">
        <f t="shared" si="89"/>
        <v>1.0997917674568618</v>
      </c>
      <c r="AT187" s="35">
        <v>731</v>
      </c>
      <c r="AU187" s="21">
        <f t="shared" si="78"/>
        <v>199.36363636363637</v>
      </c>
      <c r="AV187" s="21">
        <f t="shared" si="79"/>
        <v>219.3</v>
      </c>
      <c r="AW187" s="83">
        <f t="shared" si="80"/>
        <v>19.936363636363637</v>
      </c>
      <c r="AX187" s="21">
        <v>124.6</v>
      </c>
      <c r="AY187" s="21">
        <v>116.5</v>
      </c>
      <c r="AZ187" s="81">
        <f t="shared" si="81"/>
        <v>-21.799999999999983</v>
      </c>
      <c r="BA187" s="104"/>
      <c r="BB187" s="84"/>
      <c r="BC187" s="110"/>
      <c r="BD187" s="37">
        <f t="shared" si="86"/>
        <v>0</v>
      </c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2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2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2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2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2"/>
      <c r="GI187" s="11"/>
      <c r="GJ187" s="11"/>
      <c r="GK187" s="11"/>
      <c r="GL187" s="11"/>
      <c r="GM187" s="11"/>
      <c r="GN187" s="11"/>
      <c r="GO187" s="11"/>
      <c r="GP187" s="11"/>
      <c r="GQ187" s="11"/>
      <c r="GR187" s="11"/>
      <c r="GS187" s="11"/>
      <c r="GT187" s="11"/>
      <c r="GU187" s="11"/>
      <c r="GV187" s="11"/>
      <c r="GW187" s="11"/>
      <c r="GX187" s="11"/>
      <c r="GY187" s="11"/>
      <c r="GZ187" s="11"/>
      <c r="HA187" s="11"/>
      <c r="HB187" s="11"/>
      <c r="HC187" s="11"/>
      <c r="HD187" s="11"/>
      <c r="HE187" s="11"/>
      <c r="HF187" s="11"/>
      <c r="HG187" s="11"/>
      <c r="HH187" s="11"/>
      <c r="HI187" s="11"/>
      <c r="HJ187" s="12"/>
      <c r="HK187" s="11"/>
      <c r="HL187" s="11"/>
    </row>
    <row r="188" spans="1:220" s="2" customFormat="1" ht="15" customHeight="1" x14ac:dyDescent="0.25">
      <c r="A188" s="16" t="s">
        <v>187</v>
      </c>
      <c r="B188" s="37">
        <v>0</v>
      </c>
      <c r="C188" s="37">
        <v>0</v>
      </c>
      <c r="D188" s="4">
        <f t="shared" si="77"/>
        <v>0</v>
      </c>
      <c r="E188" s="13">
        <v>0</v>
      </c>
      <c r="F188" s="5" t="s">
        <v>373</v>
      </c>
      <c r="G188" s="5" t="s">
        <v>373</v>
      </c>
      <c r="H188" s="5" t="s">
        <v>373</v>
      </c>
      <c r="I188" s="13" t="s">
        <v>370</v>
      </c>
      <c r="J188" s="5" t="s">
        <v>373</v>
      </c>
      <c r="K188" s="5" t="s">
        <v>373</v>
      </c>
      <c r="L188" s="5" t="s">
        <v>373</v>
      </c>
      <c r="M188" s="13" t="s">
        <v>370</v>
      </c>
      <c r="N188" s="37">
        <v>103.9</v>
      </c>
      <c r="O188" s="37">
        <v>114.9</v>
      </c>
      <c r="P188" s="4">
        <f t="shared" si="82"/>
        <v>1.1058710298363812</v>
      </c>
      <c r="Q188" s="13">
        <v>20</v>
      </c>
      <c r="R188" s="22">
        <v>1</v>
      </c>
      <c r="S188" s="13">
        <v>15</v>
      </c>
      <c r="T188" s="37">
        <v>329</v>
      </c>
      <c r="U188" s="37">
        <v>293.8</v>
      </c>
      <c r="V188" s="4">
        <f t="shared" si="83"/>
        <v>0.89300911854103349</v>
      </c>
      <c r="W188" s="13">
        <v>30</v>
      </c>
      <c r="X188" s="37">
        <v>3</v>
      </c>
      <c r="Y188" s="37">
        <v>6.2</v>
      </c>
      <c r="Z188" s="4">
        <f t="shared" si="84"/>
        <v>2.0666666666666669</v>
      </c>
      <c r="AA188" s="13">
        <v>20</v>
      </c>
      <c r="AB188" s="37" t="s">
        <v>370</v>
      </c>
      <c r="AC188" s="37" t="s">
        <v>370</v>
      </c>
      <c r="AD188" s="4" t="s">
        <v>370</v>
      </c>
      <c r="AE188" s="13" t="s">
        <v>370</v>
      </c>
      <c r="AF188" s="5" t="s">
        <v>383</v>
      </c>
      <c r="AG188" s="5" t="s">
        <v>383</v>
      </c>
      <c r="AH188" s="5" t="s">
        <v>383</v>
      </c>
      <c r="AI188" s="13">
        <v>5</v>
      </c>
      <c r="AJ188" s="5">
        <v>41</v>
      </c>
      <c r="AK188" s="5">
        <v>0</v>
      </c>
      <c r="AL188" s="4">
        <f t="shared" si="87"/>
        <v>0</v>
      </c>
      <c r="AM188" s="13">
        <v>15</v>
      </c>
      <c r="AN188" s="37">
        <v>660</v>
      </c>
      <c r="AO188" s="37">
        <v>647</v>
      </c>
      <c r="AP188" s="4">
        <f t="shared" si="88"/>
        <v>0.98030303030303034</v>
      </c>
      <c r="AQ188" s="13">
        <v>20</v>
      </c>
      <c r="AR188" s="20">
        <f t="shared" si="85"/>
        <v>1.0403924007696046</v>
      </c>
      <c r="AS188" s="20">
        <f t="shared" si="89"/>
        <v>1.0403924007696046</v>
      </c>
      <c r="AT188" s="35">
        <v>882</v>
      </c>
      <c r="AU188" s="21">
        <f t="shared" si="78"/>
        <v>240.54545454545456</v>
      </c>
      <c r="AV188" s="21">
        <f t="shared" si="79"/>
        <v>250.3</v>
      </c>
      <c r="AW188" s="83">
        <f t="shared" si="80"/>
        <v>9.7545454545454504</v>
      </c>
      <c r="AX188" s="21">
        <v>165.7</v>
      </c>
      <c r="AY188" s="21">
        <v>167.3</v>
      </c>
      <c r="AZ188" s="81">
        <f t="shared" si="81"/>
        <v>-82.699999999999989</v>
      </c>
      <c r="BA188" s="104"/>
      <c r="BB188" s="84"/>
      <c r="BC188" s="110"/>
      <c r="BD188" s="37">
        <f t="shared" si="86"/>
        <v>0</v>
      </c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2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2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2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2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2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  <c r="GU188" s="11"/>
      <c r="GV188" s="11"/>
      <c r="GW188" s="11"/>
      <c r="GX188" s="11"/>
      <c r="GY188" s="11"/>
      <c r="GZ188" s="11"/>
      <c r="HA188" s="11"/>
      <c r="HB188" s="11"/>
      <c r="HC188" s="11"/>
      <c r="HD188" s="11"/>
      <c r="HE188" s="11"/>
      <c r="HF188" s="11"/>
      <c r="HG188" s="11"/>
      <c r="HH188" s="11"/>
      <c r="HI188" s="11"/>
      <c r="HJ188" s="12"/>
      <c r="HK188" s="11"/>
      <c r="HL188" s="11"/>
    </row>
    <row r="189" spans="1:220" s="2" customFormat="1" ht="15" customHeight="1" x14ac:dyDescent="0.25">
      <c r="A189" s="16" t="s">
        <v>188</v>
      </c>
      <c r="B189" s="37">
        <v>125437</v>
      </c>
      <c r="C189" s="37">
        <v>135612.29999999999</v>
      </c>
      <c r="D189" s="4">
        <f t="shared" si="77"/>
        <v>1.081118808644977</v>
      </c>
      <c r="E189" s="13">
        <v>10</v>
      </c>
      <c r="F189" s="5" t="s">
        <v>373</v>
      </c>
      <c r="G189" s="5" t="s">
        <v>373</v>
      </c>
      <c r="H189" s="5" t="s">
        <v>373</v>
      </c>
      <c r="I189" s="13" t="s">
        <v>370</v>
      </c>
      <c r="J189" s="5" t="s">
        <v>373</v>
      </c>
      <c r="K189" s="5" t="s">
        <v>373</v>
      </c>
      <c r="L189" s="5" t="s">
        <v>373</v>
      </c>
      <c r="M189" s="13" t="s">
        <v>370</v>
      </c>
      <c r="N189" s="37">
        <v>2523.9</v>
      </c>
      <c r="O189" s="37">
        <v>2707.4</v>
      </c>
      <c r="P189" s="4">
        <f t="shared" si="82"/>
        <v>1.0727049407662743</v>
      </c>
      <c r="Q189" s="13">
        <v>20</v>
      </c>
      <c r="R189" s="22">
        <v>1</v>
      </c>
      <c r="S189" s="13">
        <v>15</v>
      </c>
      <c r="T189" s="37">
        <v>17</v>
      </c>
      <c r="U189" s="37">
        <v>13.4</v>
      </c>
      <c r="V189" s="4">
        <f t="shared" si="83"/>
        <v>0.78823529411764703</v>
      </c>
      <c r="W189" s="13">
        <v>10</v>
      </c>
      <c r="X189" s="37">
        <v>3</v>
      </c>
      <c r="Y189" s="37">
        <v>14.1</v>
      </c>
      <c r="Z189" s="4">
        <f t="shared" si="84"/>
        <v>4.7</v>
      </c>
      <c r="AA189" s="13">
        <v>40</v>
      </c>
      <c r="AB189" s="37" t="s">
        <v>370</v>
      </c>
      <c r="AC189" s="37" t="s">
        <v>370</v>
      </c>
      <c r="AD189" s="4" t="s">
        <v>370</v>
      </c>
      <c r="AE189" s="13" t="s">
        <v>370</v>
      </c>
      <c r="AF189" s="5" t="s">
        <v>383</v>
      </c>
      <c r="AG189" s="5" t="s">
        <v>383</v>
      </c>
      <c r="AH189" s="5" t="s">
        <v>383</v>
      </c>
      <c r="AI189" s="13">
        <v>5</v>
      </c>
      <c r="AJ189" s="5">
        <v>41</v>
      </c>
      <c r="AK189" s="5">
        <v>45</v>
      </c>
      <c r="AL189" s="4">
        <f t="shared" si="87"/>
        <v>1.0975609756097562</v>
      </c>
      <c r="AM189" s="13">
        <v>15</v>
      </c>
      <c r="AN189" s="37">
        <v>64</v>
      </c>
      <c r="AO189" s="37">
        <v>64</v>
      </c>
      <c r="AP189" s="4">
        <f t="shared" si="88"/>
        <v>1</v>
      </c>
      <c r="AQ189" s="13">
        <v>20</v>
      </c>
      <c r="AR189" s="20">
        <f t="shared" si="85"/>
        <v>2.1508542652084466</v>
      </c>
      <c r="AS189" s="20">
        <f t="shared" si="89"/>
        <v>1.2950854265208447</v>
      </c>
      <c r="AT189" s="35">
        <v>2596</v>
      </c>
      <c r="AU189" s="21">
        <f t="shared" si="78"/>
        <v>708</v>
      </c>
      <c r="AV189" s="21">
        <f t="shared" si="79"/>
        <v>916.9</v>
      </c>
      <c r="AW189" s="83">
        <f t="shared" si="80"/>
        <v>208.89999999999998</v>
      </c>
      <c r="AX189" s="21">
        <v>381</v>
      </c>
      <c r="AY189" s="21">
        <v>372.4</v>
      </c>
      <c r="AZ189" s="81">
        <f t="shared" si="81"/>
        <v>163.5</v>
      </c>
      <c r="BA189" s="104"/>
      <c r="BB189" s="84"/>
      <c r="BC189" s="110"/>
      <c r="BD189" s="37">
        <f t="shared" si="86"/>
        <v>163.5</v>
      </c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2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2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2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2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2"/>
      <c r="GI189" s="11"/>
      <c r="GJ189" s="11"/>
      <c r="GK189" s="11"/>
      <c r="GL189" s="11"/>
      <c r="GM189" s="11"/>
      <c r="GN189" s="11"/>
      <c r="GO189" s="11"/>
      <c r="GP189" s="11"/>
      <c r="GQ189" s="11"/>
      <c r="GR189" s="11"/>
      <c r="GS189" s="11"/>
      <c r="GT189" s="11"/>
      <c r="GU189" s="11"/>
      <c r="GV189" s="11"/>
      <c r="GW189" s="11"/>
      <c r="GX189" s="11"/>
      <c r="GY189" s="11"/>
      <c r="GZ189" s="11"/>
      <c r="HA189" s="11"/>
      <c r="HB189" s="11"/>
      <c r="HC189" s="11"/>
      <c r="HD189" s="11"/>
      <c r="HE189" s="11"/>
      <c r="HF189" s="11"/>
      <c r="HG189" s="11"/>
      <c r="HH189" s="11"/>
      <c r="HI189" s="11"/>
      <c r="HJ189" s="12"/>
      <c r="HK189" s="11"/>
      <c r="HL189" s="11"/>
    </row>
    <row r="190" spans="1:220" s="2" customFormat="1" ht="15" customHeight="1" x14ac:dyDescent="0.25">
      <c r="A190" s="16" t="s">
        <v>189</v>
      </c>
      <c r="B190" s="37">
        <v>0</v>
      </c>
      <c r="C190" s="37">
        <v>901.5</v>
      </c>
      <c r="D190" s="4">
        <f t="shared" si="77"/>
        <v>0</v>
      </c>
      <c r="E190" s="13">
        <v>0</v>
      </c>
      <c r="F190" s="5" t="s">
        <v>373</v>
      </c>
      <c r="G190" s="5" t="s">
        <v>373</v>
      </c>
      <c r="H190" s="5" t="s">
        <v>373</v>
      </c>
      <c r="I190" s="13" t="s">
        <v>370</v>
      </c>
      <c r="J190" s="5" t="s">
        <v>373</v>
      </c>
      <c r="K190" s="5" t="s">
        <v>373</v>
      </c>
      <c r="L190" s="5" t="s">
        <v>373</v>
      </c>
      <c r="M190" s="13" t="s">
        <v>370</v>
      </c>
      <c r="N190" s="37">
        <v>364.6</v>
      </c>
      <c r="O190" s="37">
        <v>517.4</v>
      </c>
      <c r="P190" s="4">
        <f t="shared" si="82"/>
        <v>1.419089413055403</v>
      </c>
      <c r="Q190" s="13">
        <v>20</v>
      </c>
      <c r="R190" s="22">
        <v>1</v>
      </c>
      <c r="S190" s="13">
        <v>15</v>
      </c>
      <c r="T190" s="37">
        <v>456</v>
      </c>
      <c r="U190" s="37">
        <v>508.4</v>
      </c>
      <c r="V190" s="4">
        <f t="shared" si="83"/>
        <v>1.1149122807017544</v>
      </c>
      <c r="W190" s="13">
        <v>35</v>
      </c>
      <c r="X190" s="37">
        <v>29</v>
      </c>
      <c r="Y190" s="37">
        <v>20.5</v>
      </c>
      <c r="Z190" s="4">
        <f t="shared" si="84"/>
        <v>0.7068965517241379</v>
      </c>
      <c r="AA190" s="13">
        <v>15</v>
      </c>
      <c r="AB190" s="37" t="s">
        <v>370</v>
      </c>
      <c r="AC190" s="37" t="s">
        <v>370</v>
      </c>
      <c r="AD190" s="4" t="s">
        <v>370</v>
      </c>
      <c r="AE190" s="13" t="s">
        <v>370</v>
      </c>
      <c r="AF190" s="5" t="s">
        <v>383</v>
      </c>
      <c r="AG190" s="5" t="s">
        <v>383</v>
      </c>
      <c r="AH190" s="5" t="s">
        <v>383</v>
      </c>
      <c r="AI190" s="13">
        <v>5</v>
      </c>
      <c r="AJ190" s="5">
        <v>41</v>
      </c>
      <c r="AK190" s="5">
        <v>4.0999999999999996</v>
      </c>
      <c r="AL190" s="4">
        <f t="shared" si="87"/>
        <v>9.9999999999999992E-2</v>
      </c>
      <c r="AM190" s="13">
        <v>15</v>
      </c>
      <c r="AN190" s="37">
        <v>755</v>
      </c>
      <c r="AO190" s="37">
        <v>745</v>
      </c>
      <c r="AP190" s="4">
        <f t="shared" si="88"/>
        <v>0.98675496688741726</v>
      </c>
      <c r="AQ190" s="13">
        <v>20</v>
      </c>
      <c r="AR190" s="20">
        <f t="shared" si="85"/>
        <v>0.95201888082733221</v>
      </c>
      <c r="AS190" s="20">
        <f t="shared" si="89"/>
        <v>0.95201888082733221</v>
      </c>
      <c r="AT190" s="35">
        <v>599</v>
      </c>
      <c r="AU190" s="21">
        <f t="shared" si="78"/>
        <v>163.36363636363637</v>
      </c>
      <c r="AV190" s="21">
        <f t="shared" si="79"/>
        <v>155.5</v>
      </c>
      <c r="AW190" s="83">
        <f t="shared" si="80"/>
        <v>-7.863636363636374</v>
      </c>
      <c r="AX190" s="21">
        <v>138.30000000000001</v>
      </c>
      <c r="AY190" s="21">
        <v>189.8</v>
      </c>
      <c r="AZ190" s="81">
        <f t="shared" si="81"/>
        <v>-172.60000000000002</v>
      </c>
      <c r="BA190" s="104"/>
      <c r="BB190" s="84"/>
      <c r="BC190" s="110"/>
      <c r="BD190" s="37">
        <f t="shared" si="86"/>
        <v>0</v>
      </c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2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2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2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2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2"/>
      <c r="GI190" s="11"/>
      <c r="GJ190" s="11"/>
      <c r="GK190" s="11"/>
      <c r="GL190" s="11"/>
      <c r="GM190" s="11"/>
      <c r="GN190" s="11"/>
      <c r="GO190" s="11"/>
      <c r="GP190" s="11"/>
      <c r="GQ190" s="11"/>
      <c r="GR190" s="11"/>
      <c r="GS190" s="11"/>
      <c r="GT190" s="11"/>
      <c r="GU190" s="11"/>
      <c r="GV190" s="11"/>
      <c r="GW190" s="11"/>
      <c r="GX190" s="11"/>
      <c r="GY190" s="11"/>
      <c r="GZ190" s="11"/>
      <c r="HA190" s="11"/>
      <c r="HB190" s="11"/>
      <c r="HC190" s="11"/>
      <c r="HD190" s="11"/>
      <c r="HE190" s="11"/>
      <c r="HF190" s="11"/>
      <c r="HG190" s="11"/>
      <c r="HH190" s="11"/>
      <c r="HI190" s="11"/>
      <c r="HJ190" s="12"/>
      <c r="HK190" s="11"/>
      <c r="HL190" s="11"/>
    </row>
    <row r="191" spans="1:220" s="2" customFormat="1" ht="15" customHeight="1" x14ac:dyDescent="0.25">
      <c r="A191" s="16" t="s">
        <v>190</v>
      </c>
      <c r="B191" s="37">
        <v>0</v>
      </c>
      <c r="C191" s="37">
        <v>0</v>
      </c>
      <c r="D191" s="4">
        <f t="shared" si="77"/>
        <v>0</v>
      </c>
      <c r="E191" s="13">
        <v>0</v>
      </c>
      <c r="F191" s="5" t="s">
        <v>373</v>
      </c>
      <c r="G191" s="5" t="s">
        <v>373</v>
      </c>
      <c r="H191" s="5" t="s">
        <v>373</v>
      </c>
      <c r="I191" s="13" t="s">
        <v>370</v>
      </c>
      <c r="J191" s="5" t="s">
        <v>373</v>
      </c>
      <c r="K191" s="5" t="s">
        <v>373</v>
      </c>
      <c r="L191" s="5" t="s">
        <v>373</v>
      </c>
      <c r="M191" s="13" t="s">
        <v>370</v>
      </c>
      <c r="N191" s="37">
        <v>41.8</v>
      </c>
      <c r="O191" s="37">
        <v>204.8</v>
      </c>
      <c r="P191" s="4">
        <f t="shared" si="82"/>
        <v>4.8995215311004792</v>
      </c>
      <c r="Q191" s="13">
        <v>20</v>
      </c>
      <c r="R191" s="22">
        <v>1</v>
      </c>
      <c r="S191" s="13">
        <v>15</v>
      </c>
      <c r="T191" s="37">
        <v>99</v>
      </c>
      <c r="U191" s="37">
        <v>108.8</v>
      </c>
      <c r="V191" s="4">
        <f t="shared" si="83"/>
        <v>1.098989898989899</v>
      </c>
      <c r="W191" s="13">
        <v>25</v>
      </c>
      <c r="X191" s="37">
        <v>4.5</v>
      </c>
      <c r="Y191" s="37">
        <v>5.9</v>
      </c>
      <c r="Z191" s="4">
        <f t="shared" si="84"/>
        <v>1.3111111111111111</v>
      </c>
      <c r="AA191" s="13">
        <v>25</v>
      </c>
      <c r="AB191" s="37" t="s">
        <v>370</v>
      </c>
      <c r="AC191" s="37" t="s">
        <v>370</v>
      </c>
      <c r="AD191" s="4" t="s">
        <v>370</v>
      </c>
      <c r="AE191" s="13" t="s">
        <v>370</v>
      </c>
      <c r="AF191" s="5" t="s">
        <v>383</v>
      </c>
      <c r="AG191" s="5" t="s">
        <v>383</v>
      </c>
      <c r="AH191" s="5" t="s">
        <v>383</v>
      </c>
      <c r="AI191" s="13">
        <v>5</v>
      </c>
      <c r="AJ191" s="5">
        <v>41</v>
      </c>
      <c r="AK191" s="5">
        <v>0</v>
      </c>
      <c r="AL191" s="4">
        <f t="shared" si="87"/>
        <v>0</v>
      </c>
      <c r="AM191" s="13">
        <v>15</v>
      </c>
      <c r="AN191" s="37">
        <v>315</v>
      </c>
      <c r="AO191" s="37">
        <v>311</v>
      </c>
      <c r="AP191" s="4">
        <f t="shared" si="88"/>
        <v>0.98730158730158735</v>
      </c>
      <c r="AQ191" s="13">
        <v>20</v>
      </c>
      <c r="AR191" s="20">
        <f t="shared" si="85"/>
        <v>1.6082415635047214</v>
      </c>
      <c r="AS191" s="20">
        <f t="shared" si="89"/>
        <v>1.2408241563504721</v>
      </c>
      <c r="AT191" s="35">
        <v>793</v>
      </c>
      <c r="AU191" s="21">
        <f t="shared" si="78"/>
        <v>216.27272727272728</v>
      </c>
      <c r="AV191" s="21">
        <f t="shared" si="79"/>
        <v>268.39999999999998</v>
      </c>
      <c r="AW191" s="83">
        <f t="shared" si="80"/>
        <v>52.127272727272697</v>
      </c>
      <c r="AX191" s="21">
        <v>180.2</v>
      </c>
      <c r="AY191" s="21">
        <v>181</v>
      </c>
      <c r="AZ191" s="81">
        <f t="shared" si="81"/>
        <v>-92.800000000000011</v>
      </c>
      <c r="BA191" s="104"/>
      <c r="BB191" s="84"/>
      <c r="BC191" s="110"/>
      <c r="BD191" s="37">
        <f t="shared" si="86"/>
        <v>0</v>
      </c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2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2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2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2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2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  <c r="GX191" s="11"/>
      <c r="GY191" s="11"/>
      <c r="GZ191" s="11"/>
      <c r="HA191" s="11"/>
      <c r="HB191" s="11"/>
      <c r="HC191" s="11"/>
      <c r="HD191" s="11"/>
      <c r="HE191" s="11"/>
      <c r="HF191" s="11"/>
      <c r="HG191" s="11"/>
      <c r="HH191" s="11"/>
      <c r="HI191" s="11"/>
      <c r="HJ191" s="12"/>
      <c r="HK191" s="11"/>
      <c r="HL191" s="11"/>
    </row>
    <row r="192" spans="1:220" s="2" customFormat="1" ht="15" customHeight="1" x14ac:dyDescent="0.25">
      <c r="A192" s="16" t="s">
        <v>191</v>
      </c>
      <c r="B192" s="37">
        <v>0</v>
      </c>
      <c r="C192" s="37">
        <v>0</v>
      </c>
      <c r="D192" s="4">
        <f t="shared" si="77"/>
        <v>0</v>
      </c>
      <c r="E192" s="13">
        <v>0</v>
      </c>
      <c r="F192" s="5" t="s">
        <v>373</v>
      </c>
      <c r="G192" s="5" t="s">
        <v>373</v>
      </c>
      <c r="H192" s="5" t="s">
        <v>373</v>
      </c>
      <c r="I192" s="13" t="s">
        <v>370</v>
      </c>
      <c r="J192" s="5" t="s">
        <v>373</v>
      </c>
      <c r="K192" s="5" t="s">
        <v>373</v>
      </c>
      <c r="L192" s="5" t="s">
        <v>373</v>
      </c>
      <c r="M192" s="13" t="s">
        <v>370</v>
      </c>
      <c r="N192" s="37">
        <v>99.7</v>
      </c>
      <c r="O192" s="37">
        <v>228</v>
      </c>
      <c r="P192" s="4">
        <f t="shared" si="82"/>
        <v>2.2868605817452354</v>
      </c>
      <c r="Q192" s="13">
        <v>20</v>
      </c>
      <c r="R192" s="22">
        <v>1</v>
      </c>
      <c r="S192" s="13">
        <v>15</v>
      </c>
      <c r="T192" s="37">
        <v>96</v>
      </c>
      <c r="U192" s="37">
        <v>114.4</v>
      </c>
      <c r="V192" s="4">
        <f t="shared" si="83"/>
        <v>1.1916666666666667</v>
      </c>
      <c r="W192" s="13">
        <v>25</v>
      </c>
      <c r="X192" s="37">
        <v>6</v>
      </c>
      <c r="Y192" s="37">
        <v>6.8</v>
      </c>
      <c r="Z192" s="4">
        <f t="shared" si="84"/>
        <v>1.1333333333333333</v>
      </c>
      <c r="AA192" s="13">
        <v>25</v>
      </c>
      <c r="AB192" s="37" t="s">
        <v>370</v>
      </c>
      <c r="AC192" s="37" t="s">
        <v>370</v>
      </c>
      <c r="AD192" s="4" t="s">
        <v>370</v>
      </c>
      <c r="AE192" s="13" t="s">
        <v>370</v>
      </c>
      <c r="AF192" s="5" t="s">
        <v>383</v>
      </c>
      <c r="AG192" s="5" t="s">
        <v>383</v>
      </c>
      <c r="AH192" s="5" t="s">
        <v>383</v>
      </c>
      <c r="AI192" s="13">
        <v>5</v>
      </c>
      <c r="AJ192" s="5">
        <v>41</v>
      </c>
      <c r="AK192" s="5">
        <v>0</v>
      </c>
      <c r="AL192" s="4">
        <f t="shared" si="87"/>
        <v>0</v>
      </c>
      <c r="AM192" s="13">
        <v>15</v>
      </c>
      <c r="AN192" s="37">
        <v>360</v>
      </c>
      <c r="AO192" s="37">
        <v>359</v>
      </c>
      <c r="AP192" s="4">
        <f t="shared" si="88"/>
        <v>0.99722222222222223</v>
      </c>
      <c r="AQ192" s="13">
        <v>20</v>
      </c>
      <c r="AR192" s="20">
        <f t="shared" si="85"/>
        <v>1.1567221339945764</v>
      </c>
      <c r="AS192" s="20">
        <f t="shared" si="89"/>
        <v>1.1567221339945764</v>
      </c>
      <c r="AT192" s="35">
        <v>1493</v>
      </c>
      <c r="AU192" s="21">
        <f t="shared" si="78"/>
        <v>407.18181818181813</v>
      </c>
      <c r="AV192" s="21">
        <f t="shared" si="79"/>
        <v>471</v>
      </c>
      <c r="AW192" s="83">
        <f t="shared" si="80"/>
        <v>63.81818181818187</v>
      </c>
      <c r="AX192" s="21">
        <v>289.7</v>
      </c>
      <c r="AY192" s="21">
        <v>282.5</v>
      </c>
      <c r="AZ192" s="81">
        <f t="shared" si="81"/>
        <v>-101.19999999999999</v>
      </c>
      <c r="BA192" s="104"/>
      <c r="BB192" s="84"/>
      <c r="BC192" s="110"/>
      <c r="BD192" s="37">
        <f t="shared" si="86"/>
        <v>0</v>
      </c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2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2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2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2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2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  <c r="GU192" s="11"/>
      <c r="GV192" s="11"/>
      <c r="GW192" s="11"/>
      <c r="GX192" s="11"/>
      <c r="GY192" s="11"/>
      <c r="GZ192" s="11"/>
      <c r="HA192" s="11"/>
      <c r="HB192" s="11"/>
      <c r="HC192" s="11"/>
      <c r="HD192" s="11"/>
      <c r="HE192" s="11"/>
      <c r="HF192" s="11"/>
      <c r="HG192" s="11"/>
      <c r="HH192" s="11"/>
      <c r="HI192" s="11"/>
      <c r="HJ192" s="12"/>
      <c r="HK192" s="11"/>
      <c r="HL192" s="11"/>
    </row>
    <row r="193" spans="1:220" s="2" customFormat="1" ht="15" customHeight="1" x14ac:dyDescent="0.25">
      <c r="A193" s="16" t="s">
        <v>192</v>
      </c>
      <c r="B193" s="37">
        <v>26746</v>
      </c>
      <c r="C193" s="37">
        <v>27948</v>
      </c>
      <c r="D193" s="4">
        <f t="shared" si="77"/>
        <v>1.0449412996335901</v>
      </c>
      <c r="E193" s="13">
        <v>10</v>
      </c>
      <c r="F193" s="5" t="s">
        <v>373</v>
      </c>
      <c r="G193" s="5" t="s">
        <v>373</v>
      </c>
      <c r="H193" s="5" t="s">
        <v>373</v>
      </c>
      <c r="I193" s="13" t="s">
        <v>370</v>
      </c>
      <c r="J193" s="5" t="s">
        <v>373</v>
      </c>
      <c r="K193" s="5" t="s">
        <v>373</v>
      </c>
      <c r="L193" s="5" t="s">
        <v>373</v>
      </c>
      <c r="M193" s="13" t="s">
        <v>370</v>
      </c>
      <c r="N193" s="37">
        <v>417.8</v>
      </c>
      <c r="O193" s="37">
        <v>472.7</v>
      </c>
      <c r="P193" s="4">
        <f t="shared" si="82"/>
        <v>1.1314025849688847</v>
      </c>
      <c r="Q193" s="13">
        <v>20</v>
      </c>
      <c r="R193" s="22">
        <v>1</v>
      </c>
      <c r="S193" s="13">
        <v>15</v>
      </c>
      <c r="T193" s="37">
        <v>926</v>
      </c>
      <c r="U193" s="37">
        <v>936.1</v>
      </c>
      <c r="V193" s="4">
        <f t="shared" si="83"/>
        <v>1.0109071274298056</v>
      </c>
      <c r="W193" s="13">
        <v>35</v>
      </c>
      <c r="X193" s="37">
        <v>49</v>
      </c>
      <c r="Y193" s="37">
        <v>65.400000000000006</v>
      </c>
      <c r="Z193" s="4">
        <f t="shared" si="84"/>
        <v>1.3346938775510204</v>
      </c>
      <c r="AA193" s="13">
        <v>15</v>
      </c>
      <c r="AB193" s="37" t="s">
        <v>370</v>
      </c>
      <c r="AC193" s="37" t="s">
        <v>370</v>
      </c>
      <c r="AD193" s="4" t="s">
        <v>370</v>
      </c>
      <c r="AE193" s="13" t="s">
        <v>370</v>
      </c>
      <c r="AF193" s="5" t="s">
        <v>383</v>
      </c>
      <c r="AG193" s="5" t="s">
        <v>383</v>
      </c>
      <c r="AH193" s="5" t="s">
        <v>383</v>
      </c>
      <c r="AI193" s="13">
        <v>5</v>
      </c>
      <c r="AJ193" s="5">
        <v>41</v>
      </c>
      <c r="AK193" s="5">
        <v>0</v>
      </c>
      <c r="AL193" s="4">
        <f t="shared" si="87"/>
        <v>0</v>
      </c>
      <c r="AM193" s="13">
        <v>15</v>
      </c>
      <c r="AN193" s="37">
        <v>750</v>
      </c>
      <c r="AO193" s="37">
        <v>753</v>
      </c>
      <c r="AP193" s="4">
        <f t="shared" si="88"/>
        <v>1.004</v>
      </c>
      <c r="AQ193" s="13">
        <v>20</v>
      </c>
      <c r="AR193" s="20">
        <f t="shared" si="85"/>
        <v>0.95045863322324686</v>
      </c>
      <c r="AS193" s="20">
        <f t="shared" si="89"/>
        <v>0.95045863322324686</v>
      </c>
      <c r="AT193" s="35">
        <v>1105</v>
      </c>
      <c r="AU193" s="21">
        <f t="shared" si="78"/>
        <v>301.36363636363637</v>
      </c>
      <c r="AV193" s="21">
        <f t="shared" si="79"/>
        <v>286.39999999999998</v>
      </c>
      <c r="AW193" s="83">
        <f t="shared" si="80"/>
        <v>-14.963636363636397</v>
      </c>
      <c r="AX193" s="21">
        <v>197.5</v>
      </c>
      <c r="AY193" s="21">
        <v>189.2</v>
      </c>
      <c r="AZ193" s="81">
        <f t="shared" si="81"/>
        <v>-100.30000000000001</v>
      </c>
      <c r="BA193" s="104"/>
      <c r="BB193" s="84"/>
      <c r="BC193" s="110"/>
      <c r="BD193" s="37">
        <f t="shared" si="86"/>
        <v>0</v>
      </c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2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2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2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2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2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  <c r="GU193" s="11"/>
      <c r="GV193" s="11"/>
      <c r="GW193" s="11"/>
      <c r="GX193" s="11"/>
      <c r="GY193" s="11"/>
      <c r="GZ193" s="11"/>
      <c r="HA193" s="11"/>
      <c r="HB193" s="11"/>
      <c r="HC193" s="11"/>
      <c r="HD193" s="11"/>
      <c r="HE193" s="11"/>
      <c r="HF193" s="11"/>
      <c r="HG193" s="11"/>
      <c r="HH193" s="11"/>
      <c r="HI193" s="11"/>
      <c r="HJ193" s="12"/>
      <c r="HK193" s="11"/>
      <c r="HL193" s="11"/>
    </row>
    <row r="194" spans="1:220" s="2" customFormat="1" ht="15" customHeight="1" x14ac:dyDescent="0.25">
      <c r="A194" s="16" t="s">
        <v>193</v>
      </c>
      <c r="B194" s="37">
        <v>0</v>
      </c>
      <c r="C194" s="37">
        <v>0</v>
      </c>
      <c r="D194" s="4">
        <f t="shared" si="77"/>
        <v>0</v>
      </c>
      <c r="E194" s="13">
        <v>0</v>
      </c>
      <c r="F194" s="5" t="s">
        <v>373</v>
      </c>
      <c r="G194" s="5" t="s">
        <v>373</v>
      </c>
      <c r="H194" s="5" t="s">
        <v>373</v>
      </c>
      <c r="I194" s="13" t="s">
        <v>370</v>
      </c>
      <c r="J194" s="5" t="s">
        <v>373</v>
      </c>
      <c r="K194" s="5" t="s">
        <v>373</v>
      </c>
      <c r="L194" s="5" t="s">
        <v>373</v>
      </c>
      <c r="M194" s="13" t="s">
        <v>370</v>
      </c>
      <c r="N194" s="37">
        <v>262.89999999999998</v>
      </c>
      <c r="O194" s="37">
        <v>246.3</v>
      </c>
      <c r="P194" s="4">
        <f t="shared" si="82"/>
        <v>0.93685812095853949</v>
      </c>
      <c r="Q194" s="13">
        <v>20</v>
      </c>
      <c r="R194" s="22">
        <v>1</v>
      </c>
      <c r="S194" s="13">
        <v>15</v>
      </c>
      <c r="T194" s="37">
        <v>350</v>
      </c>
      <c r="U194" s="37">
        <v>355.9</v>
      </c>
      <c r="V194" s="4">
        <f t="shared" si="83"/>
        <v>1.0168571428571427</v>
      </c>
      <c r="W194" s="13">
        <v>30</v>
      </c>
      <c r="X194" s="37">
        <v>24</v>
      </c>
      <c r="Y194" s="37">
        <v>32.299999999999997</v>
      </c>
      <c r="Z194" s="4">
        <f t="shared" si="84"/>
        <v>1.3458333333333332</v>
      </c>
      <c r="AA194" s="13">
        <v>20</v>
      </c>
      <c r="AB194" s="37" t="s">
        <v>370</v>
      </c>
      <c r="AC194" s="37" t="s">
        <v>370</v>
      </c>
      <c r="AD194" s="4" t="s">
        <v>370</v>
      </c>
      <c r="AE194" s="13" t="s">
        <v>370</v>
      </c>
      <c r="AF194" s="5" t="s">
        <v>383</v>
      </c>
      <c r="AG194" s="5" t="s">
        <v>383</v>
      </c>
      <c r="AH194" s="5" t="s">
        <v>383</v>
      </c>
      <c r="AI194" s="13">
        <v>5</v>
      </c>
      <c r="AJ194" s="5">
        <v>41</v>
      </c>
      <c r="AK194" s="5">
        <v>0</v>
      </c>
      <c r="AL194" s="4">
        <f t="shared" si="87"/>
        <v>0</v>
      </c>
      <c r="AM194" s="13">
        <v>15</v>
      </c>
      <c r="AN194" s="37">
        <v>670</v>
      </c>
      <c r="AO194" s="37">
        <v>703</v>
      </c>
      <c r="AP194" s="4">
        <f t="shared" si="88"/>
        <v>1.0492537313432835</v>
      </c>
      <c r="AQ194" s="13">
        <v>20</v>
      </c>
      <c r="AR194" s="20">
        <f t="shared" si="85"/>
        <v>0.934538483320145</v>
      </c>
      <c r="AS194" s="20">
        <f t="shared" si="89"/>
        <v>0.934538483320145</v>
      </c>
      <c r="AT194" s="35">
        <v>1557</v>
      </c>
      <c r="AU194" s="21">
        <f t="shared" si="78"/>
        <v>424.63636363636363</v>
      </c>
      <c r="AV194" s="21">
        <f t="shared" si="79"/>
        <v>396.8</v>
      </c>
      <c r="AW194" s="83">
        <f t="shared" si="80"/>
        <v>-27.836363636363615</v>
      </c>
      <c r="AX194" s="21">
        <v>233.2</v>
      </c>
      <c r="AY194" s="21">
        <v>178.3</v>
      </c>
      <c r="AZ194" s="81">
        <f t="shared" si="81"/>
        <v>-14.699999999999989</v>
      </c>
      <c r="BA194" s="104"/>
      <c r="BB194" s="84"/>
      <c r="BC194" s="110"/>
      <c r="BD194" s="37">
        <f t="shared" si="86"/>
        <v>0</v>
      </c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2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2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2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2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2"/>
      <c r="GI194" s="11"/>
      <c r="GJ194" s="11"/>
      <c r="GK194" s="11"/>
      <c r="GL194" s="11"/>
      <c r="GM194" s="11"/>
      <c r="GN194" s="11"/>
      <c r="GO194" s="11"/>
      <c r="GP194" s="11"/>
      <c r="GQ194" s="11"/>
      <c r="GR194" s="11"/>
      <c r="GS194" s="11"/>
      <c r="GT194" s="11"/>
      <c r="GU194" s="11"/>
      <c r="GV194" s="11"/>
      <c r="GW194" s="11"/>
      <c r="GX194" s="11"/>
      <c r="GY194" s="11"/>
      <c r="GZ194" s="11"/>
      <c r="HA194" s="11"/>
      <c r="HB194" s="11"/>
      <c r="HC194" s="11"/>
      <c r="HD194" s="11"/>
      <c r="HE194" s="11"/>
      <c r="HF194" s="11"/>
      <c r="HG194" s="11"/>
      <c r="HH194" s="11"/>
      <c r="HI194" s="11"/>
      <c r="HJ194" s="12"/>
      <c r="HK194" s="11"/>
      <c r="HL194" s="11"/>
    </row>
    <row r="195" spans="1:220" s="2" customFormat="1" ht="15" customHeight="1" x14ac:dyDescent="0.25">
      <c r="A195" s="16" t="s">
        <v>194</v>
      </c>
      <c r="B195" s="37">
        <v>0</v>
      </c>
      <c r="C195" s="37">
        <v>0</v>
      </c>
      <c r="D195" s="4">
        <f t="shared" si="77"/>
        <v>0</v>
      </c>
      <c r="E195" s="13">
        <v>0</v>
      </c>
      <c r="F195" s="5" t="s">
        <v>373</v>
      </c>
      <c r="G195" s="5" t="s">
        <v>373</v>
      </c>
      <c r="H195" s="5" t="s">
        <v>373</v>
      </c>
      <c r="I195" s="13" t="s">
        <v>370</v>
      </c>
      <c r="J195" s="5" t="s">
        <v>373</v>
      </c>
      <c r="K195" s="5" t="s">
        <v>373</v>
      </c>
      <c r="L195" s="5" t="s">
        <v>373</v>
      </c>
      <c r="M195" s="13" t="s">
        <v>370</v>
      </c>
      <c r="N195" s="37">
        <v>71.5</v>
      </c>
      <c r="O195" s="37">
        <v>105</v>
      </c>
      <c r="P195" s="4">
        <f t="shared" si="82"/>
        <v>1.4685314685314685</v>
      </c>
      <c r="Q195" s="13">
        <v>20</v>
      </c>
      <c r="R195" s="22">
        <v>1</v>
      </c>
      <c r="S195" s="13">
        <v>15</v>
      </c>
      <c r="T195" s="37">
        <v>356</v>
      </c>
      <c r="U195" s="37">
        <v>423.3</v>
      </c>
      <c r="V195" s="4">
        <f t="shared" si="83"/>
        <v>1.1890449438202249</v>
      </c>
      <c r="W195" s="13">
        <v>30</v>
      </c>
      <c r="X195" s="37">
        <v>24</v>
      </c>
      <c r="Y195" s="37">
        <v>33.4</v>
      </c>
      <c r="Z195" s="4">
        <f t="shared" si="84"/>
        <v>1.3916666666666666</v>
      </c>
      <c r="AA195" s="13">
        <v>20</v>
      </c>
      <c r="AB195" s="37" t="s">
        <v>370</v>
      </c>
      <c r="AC195" s="37" t="s">
        <v>370</v>
      </c>
      <c r="AD195" s="4" t="s">
        <v>370</v>
      </c>
      <c r="AE195" s="13" t="s">
        <v>370</v>
      </c>
      <c r="AF195" s="5" t="s">
        <v>383</v>
      </c>
      <c r="AG195" s="5" t="s">
        <v>383</v>
      </c>
      <c r="AH195" s="5" t="s">
        <v>383</v>
      </c>
      <c r="AI195" s="13">
        <v>5</v>
      </c>
      <c r="AJ195" s="5">
        <v>41</v>
      </c>
      <c r="AK195" s="5">
        <v>0</v>
      </c>
      <c r="AL195" s="4">
        <f t="shared" si="87"/>
        <v>0</v>
      </c>
      <c r="AM195" s="13">
        <v>15</v>
      </c>
      <c r="AN195" s="37">
        <v>495</v>
      </c>
      <c r="AO195" s="37">
        <v>470</v>
      </c>
      <c r="AP195" s="4">
        <f t="shared" si="88"/>
        <v>0.9494949494949495</v>
      </c>
      <c r="AQ195" s="13">
        <v>20</v>
      </c>
      <c r="AR195" s="20">
        <f t="shared" si="85"/>
        <v>1.0572100834039035</v>
      </c>
      <c r="AS195" s="20">
        <f t="shared" si="89"/>
        <v>1.0572100834039035</v>
      </c>
      <c r="AT195" s="35">
        <v>936</v>
      </c>
      <c r="AU195" s="21">
        <f t="shared" si="78"/>
        <v>255.27272727272728</v>
      </c>
      <c r="AV195" s="21">
        <f t="shared" si="79"/>
        <v>269.89999999999998</v>
      </c>
      <c r="AW195" s="83">
        <f t="shared" si="80"/>
        <v>14.627272727272697</v>
      </c>
      <c r="AX195" s="21">
        <v>159.9</v>
      </c>
      <c r="AY195" s="21">
        <v>146.4</v>
      </c>
      <c r="AZ195" s="81">
        <f t="shared" si="81"/>
        <v>-36.400000000000034</v>
      </c>
      <c r="BA195" s="104"/>
      <c r="BB195" s="84"/>
      <c r="BC195" s="110"/>
      <c r="BD195" s="37">
        <f t="shared" si="86"/>
        <v>0</v>
      </c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2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2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2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2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2"/>
      <c r="GI195" s="11"/>
      <c r="GJ195" s="11"/>
      <c r="GK195" s="11"/>
      <c r="GL195" s="11"/>
      <c r="GM195" s="11"/>
      <c r="GN195" s="11"/>
      <c r="GO195" s="11"/>
      <c r="GP195" s="11"/>
      <c r="GQ195" s="11"/>
      <c r="GR195" s="11"/>
      <c r="GS195" s="11"/>
      <c r="GT195" s="11"/>
      <c r="GU195" s="11"/>
      <c r="GV195" s="11"/>
      <c r="GW195" s="11"/>
      <c r="GX195" s="11"/>
      <c r="GY195" s="11"/>
      <c r="GZ195" s="11"/>
      <c r="HA195" s="11"/>
      <c r="HB195" s="11"/>
      <c r="HC195" s="11"/>
      <c r="HD195" s="11"/>
      <c r="HE195" s="11"/>
      <c r="HF195" s="11"/>
      <c r="HG195" s="11"/>
      <c r="HH195" s="11"/>
      <c r="HI195" s="11"/>
      <c r="HJ195" s="12"/>
      <c r="HK195" s="11"/>
      <c r="HL195" s="11"/>
    </row>
    <row r="196" spans="1:220" s="2" customFormat="1" ht="15" customHeight="1" x14ac:dyDescent="0.25">
      <c r="A196" s="16" t="s">
        <v>195</v>
      </c>
      <c r="B196" s="37">
        <v>0</v>
      </c>
      <c r="C196" s="37">
        <v>0</v>
      </c>
      <c r="D196" s="4">
        <f t="shared" si="77"/>
        <v>0</v>
      </c>
      <c r="E196" s="13">
        <v>0</v>
      </c>
      <c r="F196" s="5" t="s">
        <v>373</v>
      </c>
      <c r="G196" s="5" t="s">
        <v>373</v>
      </c>
      <c r="H196" s="5" t="s">
        <v>373</v>
      </c>
      <c r="I196" s="13" t="s">
        <v>370</v>
      </c>
      <c r="J196" s="5" t="s">
        <v>373</v>
      </c>
      <c r="K196" s="5" t="s">
        <v>373</v>
      </c>
      <c r="L196" s="5" t="s">
        <v>373</v>
      </c>
      <c r="M196" s="13" t="s">
        <v>370</v>
      </c>
      <c r="N196" s="37">
        <v>92.5</v>
      </c>
      <c r="O196" s="37">
        <v>60.2</v>
      </c>
      <c r="P196" s="4">
        <f t="shared" si="82"/>
        <v>0.65081081081081082</v>
      </c>
      <c r="Q196" s="13">
        <v>20</v>
      </c>
      <c r="R196" s="22">
        <v>1</v>
      </c>
      <c r="S196" s="13">
        <v>15</v>
      </c>
      <c r="T196" s="37">
        <v>52</v>
      </c>
      <c r="U196" s="37">
        <v>53.5</v>
      </c>
      <c r="V196" s="4">
        <f t="shared" si="83"/>
        <v>1.0288461538461537</v>
      </c>
      <c r="W196" s="13">
        <v>25</v>
      </c>
      <c r="X196" s="37">
        <v>12</v>
      </c>
      <c r="Y196" s="37">
        <v>12.5</v>
      </c>
      <c r="Z196" s="4">
        <f t="shared" si="84"/>
        <v>1.0416666666666667</v>
      </c>
      <c r="AA196" s="13">
        <v>25</v>
      </c>
      <c r="AB196" s="37" t="s">
        <v>370</v>
      </c>
      <c r="AC196" s="37" t="s">
        <v>370</v>
      </c>
      <c r="AD196" s="4" t="s">
        <v>370</v>
      </c>
      <c r="AE196" s="13" t="s">
        <v>370</v>
      </c>
      <c r="AF196" s="5" t="s">
        <v>383</v>
      </c>
      <c r="AG196" s="5" t="s">
        <v>383</v>
      </c>
      <c r="AH196" s="5" t="s">
        <v>383</v>
      </c>
      <c r="AI196" s="13">
        <v>5</v>
      </c>
      <c r="AJ196" s="5">
        <v>41</v>
      </c>
      <c r="AK196" s="5">
        <v>0</v>
      </c>
      <c r="AL196" s="4">
        <f t="shared" si="87"/>
        <v>0</v>
      </c>
      <c r="AM196" s="13">
        <v>15</v>
      </c>
      <c r="AN196" s="37">
        <v>225</v>
      </c>
      <c r="AO196" s="37">
        <v>260</v>
      </c>
      <c r="AP196" s="4">
        <f t="shared" si="88"/>
        <v>1.1555555555555554</v>
      </c>
      <c r="AQ196" s="13">
        <v>20</v>
      </c>
      <c r="AR196" s="20">
        <f t="shared" si="85"/>
        <v>0.85741789866789875</v>
      </c>
      <c r="AS196" s="20">
        <f t="shared" si="89"/>
        <v>0.85741789866789875</v>
      </c>
      <c r="AT196" s="35">
        <v>745</v>
      </c>
      <c r="AU196" s="21">
        <f t="shared" si="78"/>
        <v>203.18181818181819</v>
      </c>
      <c r="AV196" s="21">
        <f t="shared" si="79"/>
        <v>174.2</v>
      </c>
      <c r="AW196" s="83">
        <f t="shared" si="80"/>
        <v>-28.981818181818198</v>
      </c>
      <c r="AX196" s="21">
        <v>56.2</v>
      </c>
      <c r="AY196" s="21">
        <v>107.3</v>
      </c>
      <c r="AZ196" s="81">
        <f t="shared" si="81"/>
        <v>10.699999999999989</v>
      </c>
      <c r="BA196" s="104"/>
      <c r="BB196" s="84"/>
      <c r="BC196" s="110"/>
      <c r="BD196" s="37">
        <f t="shared" si="86"/>
        <v>10.699999999999989</v>
      </c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2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2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2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2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2"/>
      <c r="GI196" s="11"/>
      <c r="GJ196" s="11"/>
      <c r="GK196" s="11"/>
      <c r="GL196" s="11"/>
      <c r="GM196" s="11"/>
      <c r="GN196" s="11"/>
      <c r="GO196" s="11"/>
      <c r="GP196" s="11"/>
      <c r="GQ196" s="11"/>
      <c r="GR196" s="11"/>
      <c r="GS196" s="11"/>
      <c r="GT196" s="11"/>
      <c r="GU196" s="11"/>
      <c r="GV196" s="11"/>
      <c r="GW196" s="11"/>
      <c r="GX196" s="11"/>
      <c r="GY196" s="11"/>
      <c r="GZ196" s="11"/>
      <c r="HA196" s="11"/>
      <c r="HB196" s="11"/>
      <c r="HC196" s="11"/>
      <c r="HD196" s="11"/>
      <c r="HE196" s="11"/>
      <c r="HF196" s="11"/>
      <c r="HG196" s="11"/>
      <c r="HH196" s="11"/>
      <c r="HI196" s="11"/>
      <c r="HJ196" s="12"/>
      <c r="HK196" s="11"/>
      <c r="HL196" s="11"/>
    </row>
    <row r="197" spans="1:220" s="2" customFormat="1" ht="15" customHeight="1" x14ac:dyDescent="0.25">
      <c r="A197" s="16" t="s">
        <v>196</v>
      </c>
      <c r="B197" s="37">
        <v>0</v>
      </c>
      <c r="C197" s="37">
        <v>0</v>
      </c>
      <c r="D197" s="4">
        <f t="shared" si="77"/>
        <v>0</v>
      </c>
      <c r="E197" s="13">
        <v>0</v>
      </c>
      <c r="F197" s="5" t="s">
        <v>373</v>
      </c>
      <c r="G197" s="5" t="s">
        <v>373</v>
      </c>
      <c r="H197" s="5" t="s">
        <v>373</v>
      </c>
      <c r="I197" s="13" t="s">
        <v>370</v>
      </c>
      <c r="J197" s="5" t="s">
        <v>373</v>
      </c>
      <c r="K197" s="5" t="s">
        <v>373</v>
      </c>
      <c r="L197" s="5" t="s">
        <v>373</v>
      </c>
      <c r="M197" s="13" t="s">
        <v>370</v>
      </c>
      <c r="N197" s="37">
        <v>140.69999999999999</v>
      </c>
      <c r="O197" s="37">
        <v>260.7</v>
      </c>
      <c r="P197" s="4">
        <f t="shared" si="82"/>
        <v>1.8528784648187635</v>
      </c>
      <c r="Q197" s="13">
        <v>20</v>
      </c>
      <c r="R197" s="22">
        <v>1</v>
      </c>
      <c r="S197" s="13">
        <v>15</v>
      </c>
      <c r="T197" s="37">
        <v>1114</v>
      </c>
      <c r="U197" s="37">
        <v>1325.4</v>
      </c>
      <c r="V197" s="4">
        <f t="shared" si="83"/>
        <v>1.1897666068222621</v>
      </c>
      <c r="W197" s="13">
        <v>35</v>
      </c>
      <c r="X197" s="37">
        <v>48</v>
      </c>
      <c r="Y197" s="37">
        <v>49.5</v>
      </c>
      <c r="Z197" s="4">
        <f t="shared" si="84"/>
        <v>1.03125</v>
      </c>
      <c r="AA197" s="13">
        <v>15</v>
      </c>
      <c r="AB197" s="37" t="s">
        <v>370</v>
      </c>
      <c r="AC197" s="37" t="s">
        <v>370</v>
      </c>
      <c r="AD197" s="4" t="s">
        <v>370</v>
      </c>
      <c r="AE197" s="13" t="s">
        <v>370</v>
      </c>
      <c r="AF197" s="5" t="s">
        <v>383</v>
      </c>
      <c r="AG197" s="5" t="s">
        <v>383</v>
      </c>
      <c r="AH197" s="5" t="s">
        <v>383</v>
      </c>
      <c r="AI197" s="13">
        <v>5</v>
      </c>
      <c r="AJ197" s="5">
        <v>41</v>
      </c>
      <c r="AK197" s="5">
        <v>0</v>
      </c>
      <c r="AL197" s="4">
        <f t="shared" si="87"/>
        <v>0</v>
      </c>
      <c r="AM197" s="13">
        <v>15</v>
      </c>
      <c r="AN197" s="37">
        <v>1363</v>
      </c>
      <c r="AO197" s="37">
        <v>1384</v>
      </c>
      <c r="AP197" s="4">
        <f t="shared" si="88"/>
        <v>1.0154071900220103</v>
      </c>
      <c r="AQ197" s="13">
        <v>20</v>
      </c>
      <c r="AR197" s="20">
        <f t="shared" si="85"/>
        <v>1.0789691194632887</v>
      </c>
      <c r="AS197" s="20">
        <f t="shared" si="89"/>
        <v>1.0789691194632887</v>
      </c>
      <c r="AT197" s="35">
        <v>1085</v>
      </c>
      <c r="AU197" s="21">
        <f t="shared" si="78"/>
        <v>295.90909090909093</v>
      </c>
      <c r="AV197" s="21">
        <f t="shared" si="79"/>
        <v>319.3</v>
      </c>
      <c r="AW197" s="83">
        <f t="shared" si="80"/>
        <v>23.390909090909076</v>
      </c>
      <c r="AX197" s="21">
        <v>186.8</v>
      </c>
      <c r="AY197" s="21">
        <v>161.80000000000001</v>
      </c>
      <c r="AZ197" s="81">
        <f t="shared" si="81"/>
        <v>-29.300000000000011</v>
      </c>
      <c r="BA197" s="104"/>
      <c r="BB197" s="84"/>
      <c r="BC197" s="110"/>
      <c r="BD197" s="37">
        <f t="shared" si="86"/>
        <v>0</v>
      </c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2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2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2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2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2"/>
      <c r="GI197" s="11"/>
      <c r="GJ197" s="11"/>
      <c r="GK197" s="11"/>
      <c r="GL197" s="11"/>
      <c r="GM197" s="11"/>
      <c r="GN197" s="11"/>
      <c r="GO197" s="11"/>
      <c r="GP197" s="11"/>
      <c r="GQ197" s="11"/>
      <c r="GR197" s="11"/>
      <c r="GS197" s="11"/>
      <c r="GT197" s="11"/>
      <c r="GU197" s="11"/>
      <c r="GV197" s="11"/>
      <c r="GW197" s="11"/>
      <c r="GX197" s="11"/>
      <c r="GY197" s="11"/>
      <c r="GZ197" s="11"/>
      <c r="HA197" s="11"/>
      <c r="HB197" s="11"/>
      <c r="HC197" s="11"/>
      <c r="HD197" s="11"/>
      <c r="HE197" s="11"/>
      <c r="HF197" s="11"/>
      <c r="HG197" s="11"/>
      <c r="HH197" s="11"/>
      <c r="HI197" s="11"/>
      <c r="HJ197" s="12"/>
      <c r="HK197" s="11"/>
      <c r="HL197" s="11"/>
    </row>
    <row r="198" spans="1:220" s="2" customFormat="1" ht="15" customHeight="1" x14ac:dyDescent="0.25">
      <c r="A198" s="16" t="s">
        <v>197</v>
      </c>
      <c r="B198" s="37">
        <v>0</v>
      </c>
      <c r="C198" s="37">
        <v>0</v>
      </c>
      <c r="D198" s="4">
        <f t="shared" si="77"/>
        <v>0</v>
      </c>
      <c r="E198" s="13">
        <v>0</v>
      </c>
      <c r="F198" s="5" t="s">
        <v>373</v>
      </c>
      <c r="G198" s="5" t="s">
        <v>373</v>
      </c>
      <c r="H198" s="5" t="s">
        <v>373</v>
      </c>
      <c r="I198" s="13" t="s">
        <v>370</v>
      </c>
      <c r="J198" s="5" t="s">
        <v>373</v>
      </c>
      <c r="K198" s="5" t="s">
        <v>373</v>
      </c>
      <c r="L198" s="5" t="s">
        <v>373</v>
      </c>
      <c r="M198" s="13" t="s">
        <v>370</v>
      </c>
      <c r="N198" s="37">
        <v>183</v>
      </c>
      <c r="O198" s="37">
        <v>274.7</v>
      </c>
      <c r="P198" s="4">
        <f t="shared" si="82"/>
        <v>1.5010928961748633</v>
      </c>
      <c r="Q198" s="13">
        <v>20</v>
      </c>
      <c r="R198" s="22">
        <v>1</v>
      </c>
      <c r="S198" s="13">
        <v>15</v>
      </c>
      <c r="T198" s="37">
        <v>160</v>
      </c>
      <c r="U198" s="37">
        <v>225.8</v>
      </c>
      <c r="V198" s="4">
        <f t="shared" si="83"/>
        <v>1.4112500000000001</v>
      </c>
      <c r="W198" s="13">
        <v>25</v>
      </c>
      <c r="X198" s="37">
        <v>10</v>
      </c>
      <c r="Y198" s="37">
        <v>13.4</v>
      </c>
      <c r="Z198" s="4">
        <f t="shared" si="84"/>
        <v>1.34</v>
      </c>
      <c r="AA198" s="13">
        <v>25</v>
      </c>
      <c r="AB198" s="37" t="s">
        <v>370</v>
      </c>
      <c r="AC198" s="37" t="s">
        <v>370</v>
      </c>
      <c r="AD198" s="4" t="s">
        <v>370</v>
      </c>
      <c r="AE198" s="13" t="s">
        <v>370</v>
      </c>
      <c r="AF198" s="5" t="s">
        <v>383</v>
      </c>
      <c r="AG198" s="5" t="s">
        <v>383</v>
      </c>
      <c r="AH198" s="5" t="s">
        <v>383</v>
      </c>
      <c r="AI198" s="13">
        <v>5</v>
      </c>
      <c r="AJ198" s="5">
        <v>41</v>
      </c>
      <c r="AK198" s="5">
        <v>0</v>
      </c>
      <c r="AL198" s="4">
        <f t="shared" si="87"/>
        <v>0</v>
      </c>
      <c r="AM198" s="13">
        <v>15</v>
      </c>
      <c r="AN198" s="37">
        <v>445</v>
      </c>
      <c r="AO198" s="37">
        <v>445</v>
      </c>
      <c r="AP198" s="4">
        <f t="shared" si="88"/>
        <v>1</v>
      </c>
      <c r="AQ198" s="13">
        <v>20</v>
      </c>
      <c r="AR198" s="20">
        <f t="shared" si="85"/>
        <v>1.1150258993624773</v>
      </c>
      <c r="AS198" s="20">
        <f t="shared" si="89"/>
        <v>1.1150258993624773</v>
      </c>
      <c r="AT198" s="35">
        <v>938</v>
      </c>
      <c r="AU198" s="21">
        <f t="shared" si="78"/>
        <v>255.81818181818181</v>
      </c>
      <c r="AV198" s="21">
        <f t="shared" si="79"/>
        <v>285.2</v>
      </c>
      <c r="AW198" s="83">
        <f t="shared" si="80"/>
        <v>29.381818181818176</v>
      </c>
      <c r="AX198" s="21">
        <v>217.1</v>
      </c>
      <c r="AY198" s="21">
        <v>209.9</v>
      </c>
      <c r="AZ198" s="81">
        <f t="shared" si="81"/>
        <v>-141.80000000000001</v>
      </c>
      <c r="BA198" s="104"/>
      <c r="BB198" s="84"/>
      <c r="BC198" s="110"/>
      <c r="BD198" s="37">
        <f t="shared" si="86"/>
        <v>0</v>
      </c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2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2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2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2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2"/>
      <c r="GI198" s="11"/>
      <c r="GJ198" s="11"/>
      <c r="GK198" s="11"/>
      <c r="GL198" s="11"/>
      <c r="GM198" s="11"/>
      <c r="GN198" s="11"/>
      <c r="GO198" s="11"/>
      <c r="GP198" s="11"/>
      <c r="GQ198" s="11"/>
      <c r="GR198" s="11"/>
      <c r="GS198" s="11"/>
      <c r="GT198" s="11"/>
      <c r="GU198" s="11"/>
      <c r="GV198" s="11"/>
      <c r="GW198" s="11"/>
      <c r="GX198" s="11"/>
      <c r="GY198" s="11"/>
      <c r="GZ198" s="11"/>
      <c r="HA198" s="11"/>
      <c r="HB198" s="11"/>
      <c r="HC198" s="11"/>
      <c r="HD198" s="11"/>
      <c r="HE198" s="11"/>
      <c r="HF198" s="11"/>
      <c r="HG198" s="11"/>
      <c r="HH198" s="11"/>
      <c r="HI198" s="11"/>
      <c r="HJ198" s="12"/>
      <c r="HK198" s="11"/>
      <c r="HL198" s="11"/>
    </row>
    <row r="199" spans="1:220" s="2" customFormat="1" ht="15" customHeight="1" x14ac:dyDescent="0.25">
      <c r="A199" s="36" t="s">
        <v>198</v>
      </c>
      <c r="B199" s="37"/>
      <c r="C199" s="37"/>
      <c r="D199" s="4"/>
      <c r="E199" s="13"/>
      <c r="F199" s="5"/>
      <c r="G199" s="5"/>
      <c r="H199" s="5"/>
      <c r="I199" s="13"/>
      <c r="J199" s="5"/>
      <c r="K199" s="5"/>
      <c r="L199" s="5"/>
      <c r="M199" s="13"/>
      <c r="N199" s="37"/>
      <c r="O199" s="37"/>
      <c r="P199" s="4"/>
      <c r="Q199" s="13"/>
      <c r="R199" s="22"/>
      <c r="S199" s="13"/>
      <c r="T199" s="37"/>
      <c r="U199" s="37"/>
      <c r="V199" s="4"/>
      <c r="W199" s="13"/>
      <c r="X199" s="37"/>
      <c r="Y199" s="37"/>
      <c r="Z199" s="4"/>
      <c r="AA199" s="13"/>
      <c r="AB199" s="37"/>
      <c r="AC199" s="37"/>
      <c r="AD199" s="4"/>
      <c r="AE199" s="13"/>
      <c r="AF199" s="5"/>
      <c r="AG199" s="5"/>
      <c r="AH199" s="5"/>
      <c r="AI199" s="13"/>
      <c r="AJ199" s="5"/>
      <c r="AK199" s="5"/>
      <c r="AL199" s="4"/>
      <c r="AM199" s="13"/>
      <c r="AN199" s="37"/>
      <c r="AO199" s="37"/>
      <c r="AP199" s="4"/>
      <c r="AQ199" s="13"/>
      <c r="AR199" s="20"/>
      <c r="AS199" s="20"/>
      <c r="AT199" s="35"/>
      <c r="AU199" s="21"/>
      <c r="AV199" s="21"/>
      <c r="AW199" s="83"/>
      <c r="AX199" s="21"/>
      <c r="AY199" s="21"/>
      <c r="AZ199" s="81"/>
      <c r="BA199" s="104"/>
      <c r="BB199" s="84"/>
      <c r="BC199" s="110"/>
      <c r="BD199" s="37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2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2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2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2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2"/>
      <c r="GI199" s="11"/>
      <c r="GJ199" s="11"/>
      <c r="GK199" s="11"/>
      <c r="GL199" s="11"/>
      <c r="GM199" s="11"/>
      <c r="GN199" s="11"/>
      <c r="GO199" s="11"/>
      <c r="GP199" s="11"/>
      <c r="GQ199" s="11"/>
      <c r="GR199" s="11"/>
      <c r="GS199" s="11"/>
      <c r="GT199" s="11"/>
      <c r="GU199" s="11"/>
      <c r="GV199" s="11"/>
      <c r="GW199" s="11"/>
      <c r="GX199" s="11"/>
      <c r="GY199" s="11"/>
      <c r="GZ199" s="11"/>
      <c r="HA199" s="11"/>
      <c r="HB199" s="11"/>
      <c r="HC199" s="11"/>
      <c r="HD199" s="11"/>
      <c r="HE199" s="11"/>
      <c r="HF199" s="11"/>
      <c r="HG199" s="11"/>
      <c r="HH199" s="11"/>
      <c r="HI199" s="11"/>
      <c r="HJ199" s="12"/>
      <c r="HK199" s="11"/>
      <c r="HL199" s="11"/>
    </row>
    <row r="200" spans="1:220" s="2" customFormat="1" ht="15" customHeight="1" x14ac:dyDescent="0.25">
      <c r="A200" s="16" t="s">
        <v>199</v>
      </c>
      <c r="B200" s="37">
        <v>0</v>
      </c>
      <c r="C200" s="37">
        <v>0</v>
      </c>
      <c r="D200" s="4">
        <f t="shared" si="77"/>
        <v>0</v>
      </c>
      <c r="E200" s="13">
        <v>0</v>
      </c>
      <c r="F200" s="5" t="s">
        <v>373</v>
      </c>
      <c r="G200" s="5" t="s">
        <v>373</v>
      </c>
      <c r="H200" s="5" t="s">
        <v>373</v>
      </c>
      <c r="I200" s="13" t="s">
        <v>370</v>
      </c>
      <c r="J200" s="5" t="s">
        <v>373</v>
      </c>
      <c r="K200" s="5" t="s">
        <v>373</v>
      </c>
      <c r="L200" s="5" t="s">
        <v>373</v>
      </c>
      <c r="M200" s="13" t="s">
        <v>370</v>
      </c>
      <c r="N200" s="37">
        <v>282.7</v>
      </c>
      <c r="O200" s="37">
        <v>638.29999999999995</v>
      </c>
      <c r="P200" s="4">
        <f t="shared" si="82"/>
        <v>2.2578705341351255</v>
      </c>
      <c r="Q200" s="13">
        <v>20</v>
      </c>
      <c r="R200" s="22">
        <v>1</v>
      </c>
      <c r="S200" s="13">
        <v>15</v>
      </c>
      <c r="T200" s="37">
        <v>67</v>
      </c>
      <c r="U200" s="37">
        <v>0</v>
      </c>
      <c r="V200" s="4">
        <f t="shared" si="83"/>
        <v>0</v>
      </c>
      <c r="W200" s="13">
        <v>35</v>
      </c>
      <c r="X200" s="37">
        <v>2.7</v>
      </c>
      <c r="Y200" s="37">
        <v>0</v>
      </c>
      <c r="Z200" s="4">
        <f t="shared" si="84"/>
        <v>0</v>
      </c>
      <c r="AA200" s="13">
        <v>15</v>
      </c>
      <c r="AB200" s="37" t="s">
        <v>370</v>
      </c>
      <c r="AC200" s="37" t="s">
        <v>370</v>
      </c>
      <c r="AD200" s="4" t="s">
        <v>370</v>
      </c>
      <c r="AE200" s="13" t="s">
        <v>370</v>
      </c>
      <c r="AF200" s="5" t="s">
        <v>383</v>
      </c>
      <c r="AG200" s="5" t="s">
        <v>383</v>
      </c>
      <c r="AH200" s="5" t="s">
        <v>383</v>
      </c>
      <c r="AI200" s="13">
        <v>5</v>
      </c>
      <c r="AJ200" s="5">
        <v>26</v>
      </c>
      <c r="AK200" s="5">
        <v>29</v>
      </c>
      <c r="AL200" s="4">
        <f t="shared" ref="AL200:AL211" si="90">IF((AM200=0),0,IF(AJ200=0,1,IF(AK200&lt;0,0,AK200/AJ200)))</f>
        <v>1.1153846153846154</v>
      </c>
      <c r="AM200" s="13">
        <v>15</v>
      </c>
      <c r="AN200" s="37">
        <v>270</v>
      </c>
      <c r="AO200" s="37">
        <v>254</v>
      </c>
      <c r="AP200" s="4">
        <f t="shared" ref="AP200:AP211" si="91">IF((AQ200=0),0,IF(AN200=0,1,IF(AO200&lt;0,0,AO200/AN200)))</f>
        <v>0.94074074074074077</v>
      </c>
      <c r="AQ200" s="13">
        <v>20</v>
      </c>
      <c r="AR200" s="20">
        <f t="shared" si="85"/>
        <v>0.7975249560690546</v>
      </c>
      <c r="AS200" s="20">
        <f t="shared" ref="AS200:AS211" si="92">IF(AR200&gt;1.2,IF((AR200-1.2)*0.1+1.2&gt;1.3,1.3,(AR200-1.2)*0.1+1.2),AR200)</f>
        <v>0.7975249560690546</v>
      </c>
      <c r="AT200" s="35">
        <v>793</v>
      </c>
      <c r="AU200" s="21">
        <f t="shared" si="78"/>
        <v>216.27272727272728</v>
      </c>
      <c r="AV200" s="21">
        <f t="shared" si="79"/>
        <v>172.5</v>
      </c>
      <c r="AW200" s="83">
        <f t="shared" si="80"/>
        <v>-43.77272727272728</v>
      </c>
      <c r="AX200" s="21">
        <v>253.5</v>
      </c>
      <c r="AY200" s="21">
        <v>99.4</v>
      </c>
      <c r="AZ200" s="81">
        <f t="shared" si="81"/>
        <v>-180.4</v>
      </c>
      <c r="BA200" s="104"/>
      <c r="BB200" s="84"/>
      <c r="BC200" s="110"/>
      <c r="BD200" s="37">
        <f t="shared" si="86"/>
        <v>0</v>
      </c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2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2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2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2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2"/>
      <c r="GI200" s="11"/>
      <c r="GJ200" s="11"/>
      <c r="GK200" s="11"/>
      <c r="GL200" s="11"/>
      <c r="GM200" s="11"/>
      <c r="GN200" s="11"/>
      <c r="GO200" s="11"/>
      <c r="GP200" s="11"/>
      <c r="GQ200" s="11"/>
      <c r="GR200" s="11"/>
      <c r="GS200" s="11"/>
      <c r="GT200" s="11"/>
      <c r="GU200" s="11"/>
      <c r="GV200" s="11"/>
      <c r="GW200" s="11"/>
      <c r="GX200" s="11"/>
      <c r="GY200" s="11"/>
      <c r="GZ200" s="11"/>
      <c r="HA200" s="11"/>
      <c r="HB200" s="11"/>
      <c r="HC200" s="11"/>
      <c r="HD200" s="11"/>
      <c r="HE200" s="11"/>
      <c r="HF200" s="11"/>
      <c r="HG200" s="11"/>
      <c r="HH200" s="11"/>
      <c r="HI200" s="11"/>
      <c r="HJ200" s="12"/>
      <c r="HK200" s="11"/>
      <c r="HL200" s="11"/>
    </row>
    <row r="201" spans="1:220" s="2" customFormat="1" ht="15" customHeight="1" x14ac:dyDescent="0.25">
      <c r="A201" s="16" t="s">
        <v>200</v>
      </c>
      <c r="B201" s="37">
        <v>0</v>
      </c>
      <c r="C201" s="37">
        <v>0</v>
      </c>
      <c r="D201" s="4">
        <f t="shared" si="77"/>
        <v>0</v>
      </c>
      <c r="E201" s="13">
        <v>0</v>
      </c>
      <c r="F201" s="5" t="s">
        <v>373</v>
      </c>
      <c r="G201" s="5" t="s">
        <v>373</v>
      </c>
      <c r="H201" s="5" t="s">
        <v>373</v>
      </c>
      <c r="I201" s="13" t="s">
        <v>370</v>
      </c>
      <c r="J201" s="5" t="s">
        <v>373</v>
      </c>
      <c r="K201" s="5" t="s">
        <v>373</v>
      </c>
      <c r="L201" s="5" t="s">
        <v>373</v>
      </c>
      <c r="M201" s="13" t="s">
        <v>370</v>
      </c>
      <c r="N201" s="37">
        <v>32.200000000000003</v>
      </c>
      <c r="O201" s="37">
        <v>107</v>
      </c>
      <c r="P201" s="4">
        <f t="shared" si="82"/>
        <v>3.3229813664596271</v>
      </c>
      <c r="Q201" s="13">
        <v>20</v>
      </c>
      <c r="R201" s="22">
        <v>1</v>
      </c>
      <c r="S201" s="13">
        <v>15</v>
      </c>
      <c r="T201" s="37">
        <v>12</v>
      </c>
      <c r="U201" s="37">
        <v>0</v>
      </c>
      <c r="V201" s="4">
        <f t="shared" si="83"/>
        <v>0</v>
      </c>
      <c r="W201" s="13">
        <v>30</v>
      </c>
      <c r="X201" s="37">
        <v>0.7</v>
      </c>
      <c r="Y201" s="37">
        <v>0.5</v>
      </c>
      <c r="Z201" s="4">
        <f t="shared" si="84"/>
        <v>0.7142857142857143</v>
      </c>
      <c r="AA201" s="13">
        <v>20</v>
      </c>
      <c r="AB201" s="37" t="s">
        <v>370</v>
      </c>
      <c r="AC201" s="37" t="s">
        <v>370</v>
      </c>
      <c r="AD201" s="4" t="s">
        <v>370</v>
      </c>
      <c r="AE201" s="13" t="s">
        <v>370</v>
      </c>
      <c r="AF201" s="5" t="s">
        <v>383</v>
      </c>
      <c r="AG201" s="5" t="s">
        <v>383</v>
      </c>
      <c r="AH201" s="5" t="s">
        <v>383</v>
      </c>
      <c r="AI201" s="13">
        <v>5</v>
      </c>
      <c r="AJ201" s="5">
        <v>26</v>
      </c>
      <c r="AK201" s="5">
        <v>34</v>
      </c>
      <c r="AL201" s="4">
        <f t="shared" si="90"/>
        <v>1.3076923076923077</v>
      </c>
      <c r="AM201" s="13">
        <v>15</v>
      </c>
      <c r="AN201" s="37">
        <v>136</v>
      </c>
      <c r="AO201" s="37">
        <v>50</v>
      </c>
      <c r="AP201" s="4">
        <f t="shared" si="91"/>
        <v>0.36764705882352944</v>
      </c>
      <c r="AQ201" s="13">
        <v>20</v>
      </c>
      <c r="AR201" s="20">
        <f t="shared" si="85"/>
        <v>1.0226138950563504</v>
      </c>
      <c r="AS201" s="20">
        <f t="shared" si="92"/>
        <v>1.0226138950563504</v>
      </c>
      <c r="AT201" s="35">
        <v>478</v>
      </c>
      <c r="AU201" s="21">
        <f t="shared" si="78"/>
        <v>130.36363636363637</v>
      </c>
      <c r="AV201" s="21">
        <f t="shared" si="79"/>
        <v>133.30000000000001</v>
      </c>
      <c r="AW201" s="83">
        <f t="shared" si="80"/>
        <v>2.9363636363636374</v>
      </c>
      <c r="AX201" s="21">
        <v>111.4</v>
      </c>
      <c r="AY201" s="21">
        <v>70</v>
      </c>
      <c r="AZ201" s="81">
        <f t="shared" si="81"/>
        <v>-48.099999999999994</v>
      </c>
      <c r="BA201" s="104"/>
      <c r="BB201" s="84"/>
      <c r="BC201" s="110"/>
      <c r="BD201" s="37">
        <f t="shared" si="86"/>
        <v>0</v>
      </c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2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2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2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2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1"/>
      <c r="GE201" s="11"/>
      <c r="GF201" s="11"/>
      <c r="GG201" s="11"/>
      <c r="GH201" s="12"/>
      <c r="GI201" s="11"/>
      <c r="GJ201" s="11"/>
      <c r="GK201" s="11"/>
      <c r="GL201" s="11"/>
      <c r="GM201" s="11"/>
      <c r="GN201" s="11"/>
      <c r="GO201" s="11"/>
      <c r="GP201" s="11"/>
      <c r="GQ201" s="11"/>
      <c r="GR201" s="11"/>
      <c r="GS201" s="11"/>
      <c r="GT201" s="11"/>
      <c r="GU201" s="11"/>
      <c r="GV201" s="11"/>
      <c r="GW201" s="11"/>
      <c r="GX201" s="11"/>
      <c r="GY201" s="11"/>
      <c r="GZ201" s="11"/>
      <c r="HA201" s="11"/>
      <c r="HB201" s="11"/>
      <c r="HC201" s="11"/>
      <c r="HD201" s="11"/>
      <c r="HE201" s="11"/>
      <c r="HF201" s="11"/>
      <c r="HG201" s="11"/>
      <c r="HH201" s="11"/>
      <c r="HI201" s="11"/>
      <c r="HJ201" s="12"/>
      <c r="HK201" s="11"/>
      <c r="HL201" s="11"/>
    </row>
    <row r="202" spans="1:220" s="2" customFormat="1" ht="15" customHeight="1" x14ac:dyDescent="0.25">
      <c r="A202" s="16" t="s">
        <v>201</v>
      </c>
      <c r="B202" s="37">
        <v>0</v>
      </c>
      <c r="C202" s="37">
        <v>0</v>
      </c>
      <c r="D202" s="4">
        <f t="shared" si="77"/>
        <v>0</v>
      </c>
      <c r="E202" s="13">
        <v>0</v>
      </c>
      <c r="F202" s="5" t="s">
        <v>373</v>
      </c>
      <c r="G202" s="5" t="s">
        <v>373</v>
      </c>
      <c r="H202" s="5" t="s">
        <v>373</v>
      </c>
      <c r="I202" s="13" t="s">
        <v>370</v>
      </c>
      <c r="J202" s="5" t="s">
        <v>373</v>
      </c>
      <c r="K202" s="5" t="s">
        <v>373</v>
      </c>
      <c r="L202" s="5" t="s">
        <v>373</v>
      </c>
      <c r="M202" s="13" t="s">
        <v>370</v>
      </c>
      <c r="N202" s="37">
        <v>235</v>
      </c>
      <c r="O202" s="37">
        <v>1413.5</v>
      </c>
      <c r="P202" s="4">
        <f t="shared" si="82"/>
        <v>6.0148936170212766</v>
      </c>
      <c r="Q202" s="13">
        <v>20</v>
      </c>
      <c r="R202" s="22">
        <v>1</v>
      </c>
      <c r="S202" s="13">
        <v>15</v>
      </c>
      <c r="T202" s="37">
        <v>233</v>
      </c>
      <c r="U202" s="37">
        <v>131.80000000000001</v>
      </c>
      <c r="V202" s="4">
        <f t="shared" si="83"/>
        <v>0.56566523605150221</v>
      </c>
      <c r="W202" s="13">
        <v>30</v>
      </c>
      <c r="X202" s="37">
        <v>42</v>
      </c>
      <c r="Y202" s="37">
        <v>28</v>
      </c>
      <c r="Z202" s="4">
        <f t="shared" si="84"/>
        <v>0.66666666666666663</v>
      </c>
      <c r="AA202" s="13">
        <v>20</v>
      </c>
      <c r="AB202" s="37" t="s">
        <v>370</v>
      </c>
      <c r="AC202" s="37" t="s">
        <v>370</v>
      </c>
      <c r="AD202" s="4" t="s">
        <v>370</v>
      </c>
      <c r="AE202" s="13" t="s">
        <v>370</v>
      </c>
      <c r="AF202" s="5" t="s">
        <v>383</v>
      </c>
      <c r="AG202" s="5" t="s">
        <v>383</v>
      </c>
      <c r="AH202" s="5" t="s">
        <v>383</v>
      </c>
      <c r="AI202" s="13">
        <v>5</v>
      </c>
      <c r="AJ202" s="5">
        <v>0</v>
      </c>
      <c r="AK202" s="5">
        <v>0</v>
      </c>
      <c r="AL202" s="4">
        <f t="shared" si="90"/>
        <v>1</v>
      </c>
      <c r="AM202" s="13">
        <v>15</v>
      </c>
      <c r="AN202" s="37">
        <v>595</v>
      </c>
      <c r="AO202" s="37">
        <v>367</v>
      </c>
      <c r="AP202" s="4">
        <f t="shared" si="91"/>
        <v>0.61680672268907566</v>
      </c>
      <c r="AQ202" s="13">
        <v>20</v>
      </c>
      <c r="AR202" s="20">
        <f t="shared" si="85"/>
        <v>1.607810810075712</v>
      </c>
      <c r="AS202" s="20">
        <f t="shared" si="92"/>
        <v>1.2407810810075712</v>
      </c>
      <c r="AT202" s="35">
        <v>943</v>
      </c>
      <c r="AU202" s="21">
        <f t="shared" si="78"/>
        <v>257.18181818181819</v>
      </c>
      <c r="AV202" s="21">
        <f t="shared" si="79"/>
        <v>319.10000000000002</v>
      </c>
      <c r="AW202" s="83">
        <f t="shared" si="80"/>
        <v>61.918181818181836</v>
      </c>
      <c r="AX202" s="21">
        <v>276.5</v>
      </c>
      <c r="AY202" s="21">
        <v>262.5</v>
      </c>
      <c r="AZ202" s="81">
        <f t="shared" si="81"/>
        <v>-219.89999999999998</v>
      </c>
      <c r="BA202" s="104"/>
      <c r="BB202" s="84"/>
      <c r="BC202" s="110"/>
      <c r="BD202" s="37">
        <f t="shared" si="86"/>
        <v>0</v>
      </c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2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2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2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2"/>
      <c r="FG202" s="11"/>
      <c r="FH202" s="11"/>
      <c r="FI202" s="11"/>
      <c r="FJ202" s="11"/>
      <c r="FK202" s="11"/>
      <c r="FL202" s="11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  <c r="FX202" s="11"/>
      <c r="FY202" s="11"/>
      <c r="FZ202" s="11"/>
      <c r="GA202" s="11"/>
      <c r="GB202" s="11"/>
      <c r="GC202" s="11"/>
      <c r="GD202" s="11"/>
      <c r="GE202" s="11"/>
      <c r="GF202" s="11"/>
      <c r="GG202" s="11"/>
      <c r="GH202" s="12"/>
      <c r="GI202" s="11"/>
      <c r="GJ202" s="11"/>
      <c r="GK202" s="11"/>
      <c r="GL202" s="11"/>
      <c r="GM202" s="11"/>
      <c r="GN202" s="11"/>
      <c r="GO202" s="11"/>
      <c r="GP202" s="11"/>
      <c r="GQ202" s="11"/>
      <c r="GR202" s="11"/>
      <c r="GS202" s="11"/>
      <c r="GT202" s="11"/>
      <c r="GU202" s="11"/>
      <c r="GV202" s="11"/>
      <c r="GW202" s="11"/>
      <c r="GX202" s="11"/>
      <c r="GY202" s="11"/>
      <c r="GZ202" s="11"/>
      <c r="HA202" s="11"/>
      <c r="HB202" s="11"/>
      <c r="HC202" s="11"/>
      <c r="HD202" s="11"/>
      <c r="HE202" s="11"/>
      <c r="HF202" s="11"/>
      <c r="HG202" s="11"/>
      <c r="HH202" s="11"/>
      <c r="HI202" s="11"/>
      <c r="HJ202" s="12"/>
      <c r="HK202" s="11"/>
      <c r="HL202" s="11"/>
    </row>
    <row r="203" spans="1:220" s="2" customFormat="1" ht="15" customHeight="1" x14ac:dyDescent="0.25">
      <c r="A203" s="16" t="s">
        <v>202</v>
      </c>
      <c r="B203" s="37">
        <v>0</v>
      </c>
      <c r="C203" s="37">
        <v>0</v>
      </c>
      <c r="D203" s="4">
        <f t="shared" si="77"/>
        <v>0</v>
      </c>
      <c r="E203" s="13">
        <v>0</v>
      </c>
      <c r="F203" s="5" t="s">
        <v>373</v>
      </c>
      <c r="G203" s="5" t="s">
        <v>373</v>
      </c>
      <c r="H203" s="5" t="s">
        <v>373</v>
      </c>
      <c r="I203" s="13" t="s">
        <v>370</v>
      </c>
      <c r="J203" s="5" t="s">
        <v>373</v>
      </c>
      <c r="K203" s="5" t="s">
        <v>373</v>
      </c>
      <c r="L203" s="5" t="s">
        <v>373</v>
      </c>
      <c r="M203" s="13" t="s">
        <v>370</v>
      </c>
      <c r="N203" s="37">
        <v>121.6</v>
      </c>
      <c r="O203" s="37">
        <v>187.5</v>
      </c>
      <c r="P203" s="4">
        <f t="shared" si="82"/>
        <v>1.5419407894736843</v>
      </c>
      <c r="Q203" s="13">
        <v>20</v>
      </c>
      <c r="R203" s="22">
        <v>1</v>
      </c>
      <c r="S203" s="13">
        <v>15</v>
      </c>
      <c r="T203" s="37">
        <v>21</v>
      </c>
      <c r="U203" s="37">
        <v>0</v>
      </c>
      <c r="V203" s="4">
        <f t="shared" si="83"/>
        <v>0</v>
      </c>
      <c r="W203" s="13">
        <v>30</v>
      </c>
      <c r="X203" s="37">
        <v>1.2</v>
      </c>
      <c r="Y203" s="37">
        <v>0.8</v>
      </c>
      <c r="Z203" s="4">
        <f t="shared" si="84"/>
        <v>0.66666666666666674</v>
      </c>
      <c r="AA203" s="13">
        <v>20</v>
      </c>
      <c r="AB203" s="37" t="s">
        <v>370</v>
      </c>
      <c r="AC203" s="37" t="s">
        <v>370</v>
      </c>
      <c r="AD203" s="4" t="s">
        <v>370</v>
      </c>
      <c r="AE203" s="13" t="s">
        <v>370</v>
      </c>
      <c r="AF203" s="5" t="s">
        <v>383</v>
      </c>
      <c r="AG203" s="5" t="s">
        <v>383</v>
      </c>
      <c r="AH203" s="5" t="s">
        <v>383</v>
      </c>
      <c r="AI203" s="13">
        <v>5</v>
      </c>
      <c r="AJ203" s="5">
        <v>0</v>
      </c>
      <c r="AK203" s="5">
        <v>0</v>
      </c>
      <c r="AL203" s="4">
        <f t="shared" si="90"/>
        <v>1</v>
      </c>
      <c r="AM203" s="13">
        <v>15</v>
      </c>
      <c r="AN203" s="37">
        <v>125</v>
      </c>
      <c r="AO203" s="37">
        <v>74</v>
      </c>
      <c r="AP203" s="4">
        <f t="shared" si="91"/>
        <v>0.59199999999999997</v>
      </c>
      <c r="AQ203" s="13">
        <v>20</v>
      </c>
      <c r="AR203" s="20">
        <f t="shared" si="85"/>
        <v>0.71676790935672519</v>
      </c>
      <c r="AS203" s="20">
        <f t="shared" si="92"/>
        <v>0.71676790935672519</v>
      </c>
      <c r="AT203" s="35">
        <v>334</v>
      </c>
      <c r="AU203" s="21">
        <f t="shared" si="78"/>
        <v>91.090909090909093</v>
      </c>
      <c r="AV203" s="21">
        <f t="shared" si="79"/>
        <v>65.3</v>
      </c>
      <c r="AW203" s="83">
        <f t="shared" si="80"/>
        <v>-25.790909090909096</v>
      </c>
      <c r="AX203" s="21">
        <v>44.6</v>
      </c>
      <c r="AY203" s="21">
        <v>19.8</v>
      </c>
      <c r="AZ203" s="81">
        <f t="shared" si="81"/>
        <v>0.89999999999999503</v>
      </c>
      <c r="BA203" s="104"/>
      <c r="BB203" s="84"/>
      <c r="BC203" s="110"/>
      <c r="BD203" s="37">
        <f t="shared" si="86"/>
        <v>0.89999999999999503</v>
      </c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2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2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2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2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2"/>
      <c r="GI203" s="11"/>
      <c r="GJ203" s="11"/>
      <c r="GK203" s="11"/>
      <c r="GL203" s="11"/>
      <c r="GM203" s="11"/>
      <c r="GN203" s="11"/>
      <c r="GO203" s="11"/>
      <c r="GP203" s="11"/>
      <c r="GQ203" s="11"/>
      <c r="GR203" s="11"/>
      <c r="GS203" s="11"/>
      <c r="GT203" s="11"/>
      <c r="GU203" s="11"/>
      <c r="GV203" s="11"/>
      <c r="GW203" s="11"/>
      <c r="GX203" s="11"/>
      <c r="GY203" s="11"/>
      <c r="GZ203" s="11"/>
      <c r="HA203" s="11"/>
      <c r="HB203" s="11"/>
      <c r="HC203" s="11"/>
      <c r="HD203" s="11"/>
      <c r="HE203" s="11"/>
      <c r="HF203" s="11"/>
      <c r="HG203" s="11"/>
      <c r="HH203" s="11"/>
      <c r="HI203" s="11"/>
      <c r="HJ203" s="12"/>
      <c r="HK203" s="11"/>
      <c r="HL203" s="11"/>
    </row>
    <row r="204" spans="1:220" s="2" customFormat="1" ht="15" customHeight="1" x14ac:dyDescent="0.25">
      <c r="A204" s="16" t="s">
        <v>203</v>
      </c>
      <c r="B204" s="37">
        <v>0</v>
      </c>
      <c r="C204" s="37">
        <v>0</v>
      </c>
      <c r="D204" s="4">
        <f t="shared" si="77"/>
        <v>0</v>
      </c>
      <c r="E204" s="13">
        <v>0</v>
      </c>
      <c r="F204" s="5" t="s">
        <v>373</v>
      </c>
      <c r="G204" s="5" t="s">
        <v>373</v>
      </c>
      <c r="H204" s="5" t="s">
        <v>373</v>
      </c>
      <c r="I204" s="13" t="s">
        <v>370</v>
      </c>
      <c r="J204" s="5" t="s">
        <v>373</v>
      </c>
      <c r="K204" s="5" t="s">
        <v>373</v>
      </c>
      <c r="L204" s="5" t="s">
        <v>373</v>
      </c>
      <c r="M204" s="13" t="s">
        <v>370</v>
      </c>
      <c r="N204" s="37">
        <v>267.8</v>
      </c>
      <c r="O204" s="37">
        <v>291.7</v>
      </c>
      <c r="P204" s="4">
        <f t="shared" si="82"/>
        <v>1.08924570575056</v>
      </c>
      <c r="Q204" s="13">
        <v>20</v>
      </c>
      <c r="R204" s="22">
        <v>1</v>
      </c>
      <c r="S204" s="13">
        <v>15</v>
      </c>
      <c r="T204" s="37">
        <v>46</v>
      </c>
      <c r="U204" s="37">
        <v>40.4</v>
      </c>
      <c r="V204" s="4">
        <f t="shared" si="83"/>
        <v>0.87826086956521732</v>
      </c>
      <c r="W204" s="13">
        <v>5</v>
      </c>
      <c r="X204" s="37">
        <v>273</v>
      </c>
      <c r="Y204" s="37">
        <v>33.799999999999997</v>
      </c>
      <c r="Z204" s="4">
        <f t="shared" si="84"/>
        <v>0.1238095238095238</v>
      </c>
      <c r="AA204" s="13">
        <v>45</v>
      </c>
      <c r="AB204" s="37" t="s">
        <v>370</v>
      </c>
      <c r="AC204" s="37" t="s">
        <v>370</v>
      </c>
      <c r="AD204" s="4" t="s">
        <v>370</v>
      </c>
      <c r="AE204" s="13" t="s">
        <v>370</v>
      </c>
      <c r="AF204" s="5" t="s">
        <v>383</v>
      </c>
      <c r="AG204" s="5" t="s">
        <v>383</v>
      </c>
      <c r="AH204" s="5" t="s">
        <v>383</v>
      </c>
      <c r="AI204" s="13">
        <v>5</v>
      </c>
      <c r="AJ204" s="5">
        <v>26</v>
      </c>
      <c r="AK204" s="5">
        <v>45.7</v>
      </c>
      <c r="AL204" s="4">
        <f t="shared" si="90"/>
        <v>1.7576923076923079</v>
      </c>
      <c r="AM204" s="13">
        <v>15</v>
      </c>
      <c r="AN204" s="37">
        <v>310</v>
      </c>
      <c r="AO204" s="37">
        <v>287</v>
      </c>
      <c r="AP204" s="4">
        <f t="shared" si="91"/>
        <v>0.9258064516129032</v>
      </c>
      <c r="AQ204" s="13">
        <v>20</v>
      </c>
      <c r="AR204" s="20">
        <f t="shared" si="85"/>
        <v>0.76357633901590438</v>
      </c>
      <c r="AS204" s="20">
        <f t="shared" si="92"/>
        <v>0.76357633901590438</v>
      </c>
      <c r="AT204" s="35">
        <v>1081</v>
      </c>
      <c r="AU204" s="21">
        <f t="shared" si="78"/>
        <v>294.81818181818181</v>
      </c>
      <c r="AV204" s="21">
        <f t="shared" si="79"/>
        <v>225.1</v>
      </c>
      <c r="AW204" s="83">
        <f t="shared" si="80"/>
        <v>-69.718181818181819</v>
      </c>
      <c r="AX204" s="21">
        <v>136.1</v>
      </c>
      <c r="AY204" s="21">
        <v>119.4</v>
      </c>
      <c r="AZ204" s="81">
        <f t="shared" si="81"/>
        <v>-30.400000000000006</v>
      </c>
      <c r="BA204" s="104"/>
      <c r="BB204" s="84"/>
      <c r="BC204" s="110"/>
      <c r="BD204" s="37">
        <f t="shared" si="86"/>
        <v>0</v>
      </c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2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2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2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2"/>
      <c r="FG204" s="11"/>
      <c r="FH204" s="11"/>
      <c r="FI204" s="11"/>
      <c r="FJ204" s="11"/>
      <c r="FK204" s="11"/>
      <c r="FL204" s="11"/>
      <c r="FM204" s="11"/>
      <c r="FN204" s="11"/>
      <c r="FO204" s="11"/>
      <c r="FP204" s="11"/>
      <c r="FQ204" s="11"/>
      <c r="FR204" s="11"/>
      <c r="FS204" s="11"/>
      <c r="FT204" s="11"/>
      <c r="FU204" s="11"/>
      <c r="FV204" s="11"/>
      <c r="FW204" s="11"/>
      <c r="FX204" s="11"/>
      <c r="FY204" s="11"/>
      <c r="FZ204" s="11"/>
      <c r="GA204" s="11"/>
      <c r="GB204" s="11"/>
      <c r="GC204" s="11"/>
      <c r="GD204" s="11"/>
      <c r="GE204" s="11"/>
      <c r="GF204" s="11"/>
      <c r="GG204" s="11"/>
      <c r="GH204" s="12"/>
      <c r="GI204" s="11"/>
      <c r="GJ204" s="11"/>
      <c r="GK204" s="11"/>
      <c r="GL204" s="11"/>
      <c r="GM204" s="11"/>
      <c r="GN204" s="11"/>
      <c r="GO204" s="11"/>
      <c r="GP204" s="11"/>
      <c r="GQ204" s="11"/>
      <c r="GR204" s="11"/>
      <c r="GS204" s="11"/>
      <c r="GT204" s="11"/>
      <c r="GU204" s="11"/>
      <c r="GV204" s="11"/>
      <c r="GW204" s="11"/>
      <c r="GX204" s="11"/>
      <c r="GY204" s="11"/>
      <c r="GZ204" s="11"/>
      <c r="HA204" s="11"/>
      <c r="HB204" s="11"/>
      <c r="HC204" s="11"/>
      <c r="HD204" s="11"/>
      <c r="HE204" s="11"/>
      <c r="HF204" s="11"/>
      <c r="HG204" s="11"/>
      <c r="HH204" s="11"/>
      <c r="HI204" s="11"/>
      <c r="HJ204" s="12"/>
      <c r="HK204" s="11"/>
      <c r="HL204" s="11"/>
    </row>
    <row r="205" spans="1:220" s="2" customFormat="1" ht="15" customHeight="1" x14ac:dyDescent="0.25">
      <c r="A205" s="16" t="s">
        <v>204</v>
      </c>
      <c r="B205" s="37">
        <v>781.5</v>
      </c>
      <c r="C205" s="37">
        <v>904.2</v>
      </c>
      <c r="D205" s="4">
        <f t="shared" si="77"/>
        <v>1.1570057581573896</v>
      </c>
      <c r="E205" s="13">
        <v>10</v>
      </c>
      <c r="F205" s="5" t="s">
        <v>373</v>
      </c>
      <c r="G205" s="5" t="s">
        <v>373</v>
      </c>
      <c r="H205" s="5" t="s">
        <v>373</v>
      </c>
      <c r="I205" s="13" t="s">
        <v>370</v>
      </c>
      <c r="J205" s="5" t="s">
        <v>373</v>
      </c>
      <c r="K205" s="5" t="s">
        <v>373</v>
      </c>
      <c r="L205" s="5" t="s">
        <v>373</v>
      </c>
      <c r="M205" s="13" t="s">
        <v>370</v>
      </c>
      <c r="N205" s="37">
        <v>175.1</v>
      </c>
      <c r="O205" s="37">
        <v>374.5</v>
      </c>
      <c r="P205" s="4">
        <f t="shared" si="82"/>
        <v>2.1387778412335807</v>
      </c>
      <c r="Q205" s="13">
        <v>20</v>
      </c>
      <c r="R205" s="22">
        <v>1</v>
      </c>
      <c r="S205" s="13">
        <v>15</v>
      </c>
      <c r="T205" s="37">
        <v>180</v>
      </c>
      <c r="U205" s="37">
        <v>55</v>
      </c>
      <c r="V205" s="4">
        <f t="shared" si="83"/>
        <v>0.30555555555555558</v>
      </c>
      <c r="W205" s="13">
        <v>35</v>
      </c>
      <c r="X205" s="37">
        <v>7</v>
      </c>
      <c r="Y205" s="37">
        <v>16.100000000000001</v>
      </c>
      <c r="Z205" s="4">
        <f t="shared" si="84"/>
        <v>2.3000000000000003</v>
      </c>
      <c r="AA205" s="13">
        <v>15</v>
      </c>
      <c r="AB205" s="37" t="s">
        <v>370</v>
      </c>
      <c r="AC205" s="37" t="s">
        <v>370</v>
      </c>
      <c r="AD205" s="4" t="s">
        <v>370</v>
      </c>
      <c r="AE205" s="13" t="s">
        <v>370</v>
      </c>
      <c r="AF205" s="5" t="s">
        <v>383</v>
      </c>
      <c r="AG205" s="5" t="s">
        <v>383</v>
      </c>
      <c r="AH205" s="5" t="s">
        <v>383</v>
      </c>
      <c r="AI205" s="13">
        <v>5</v>
      </c>
      <c r="AJ205" s="5">
        <v>26</v>
      </c>
      <c r="AK205" s="5">
        <v>35.6</v>
      </c>
      <c r="AL205" s="4">
        <f t="shared" si="90"/>
        <v>1.3692307692307693</v>
      </c>
      <c r="AM205" s="13">
        <v>15</v>
      </c>
      <c r="AN205" s="37">
        <v>564</v>
      </c>
      <c r="AO205" s="37">
        <v>492</v>
      </c>
      <c r="AP205" s="4">
        <f t="shared" si="91"/>
        <v>0.87234042553191493</v>
      </c>
      <c r="AQ205" s="13">
        <v>20</v>
      </c>
      <c r="AR205" s="20">
        <f t="shared" si="85"/>
        <v>1.1732717607676137</v>
      </c>
      <c r="AS205" s="20">
        <f t="shared" si="92"/>
        <v>1.1732717607676137</v>
      </c>
      <c r="AT205" s="35">
        <v>2341</v>
      </c>
      <c r="AU205" s="21">
        <f t="shared" si="78"/>
        <v>638.4545454545455</v>
      </c>
      <c r="AV205" s="21">
        <f t="shared" si="79"/>
        <v>749.1</v>
      </c>
      <c r="AW205" s="83">
        <f t="shared" si="80"/>
        <v>110.64545454545453</v>
      </c>
      <c r="AX205" s="21">
        <v>255.6</v>
      </c>
      <c r="AY205" s="21">
        <v>345.8</v>
      </c>
      <c r="AZ205" s="81">
        <f t="shared" si="81"/>
        <v>147.69999999999999</v>
      </c>
      <c r="BA205" s="104"/>
      <c r="BB205" s="84"/>
      <c r="BC205" s="110"/>
      <c r="BD205" s="37">
        <f t="shared" si="86"/>
        <v>147.69999999999999</v>
      </c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2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2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2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  <c r="FF205" s="12"/>
      <c r="FG205" s="11"/>
      <c r="FH205" s="11"/>
      <c r="FI205" s="11"/>
      <c r="FJ205" s="11"/>
      <c r="FK205" s="11"/>
      <c r="FL205" s="11"/>
      <c r="FM205" s="11"/>
      <c r="FN205" s="11"/>
      <c r="FO205" s="11"/>
      <c r="FP205" s="11"/>
      <c r="FQ205" s="11"/>
      <c r="FR205" s="11"/>
      <c r="FS205" s="11"/>
      <c r="FT205" s="11"/>
      <c r="FU205" s="11"/>
      <c r="FV205" s="11"/>
      <c r="FW205" s="11"/>
      <c r="FX205" s="11"/>
      <c r="FY205" s="11"/>
      <c r="FZ205" s="11"/>
      <c r="GA205" s="11"/>
      <c r="GB205" s="11"/>
      <c r="GC205" s="11"/>
      <c r="GD205" s="11"/>
      <c r="GE205" s="11"/>
      <c r="GF205" s="11"/>
      <c r="GG205" s="11"/>
      <c r="GH205" s="12"/>
      <c r="GI205" s="11"/>
      <c r="GJ205" s="11"/>
      <c r="GK205" s="11"/>
      <c r="GL205" s="11"/>
      <c r="GM205" s="11"/>
      <c r="GN205" s="11"/>
      <c r="GO205" s="11"/>
      <c r="GP205" s="11"/>
      <c r="GQ205" s="11"/>
      <c r="GR205" s="11"/>
      <c r="GS205" s="11"/>
      <c r="GT205" s="11"/>
      <c r="GU205" s="11"/>
      <c r="GV205" s="11"/>
      <c r="GW205" s="11"/>
      <c r="GX205" s="11"/>
      <c r="GY205" s="11"/>
      <c r="GZ205" s="11"/>
      <c r="HA205" s="11"/>
      <c r="HB205" s="11"/>
      <c r="HC205" s="11"/>
      <c r="HD205" s="11"/>
      <c r="HE205" s="11"/>
      <c r="HF205" s="11"/>
      <c r="HG205" s="11"/>
      <c r="HH205" s="11"/>
      <c r="HI205" s="11"/>
      <c r="HJ205" s="12"/>
      <c r="HK205" s="11"/>
      <c r="HL205" s="11"/>
    </row>
    <row r="206" spans="1:220" s="2" customFormat="1" ht="15" customHeight="1" x14ac:dyDescent="0.25">
      <c r="A206" s="16" t="s">
        <v>205</v>
      </c>
      <c r="B206" s="37">
        <v>32039.8</v>
      </c>
      <c r="C206" s="37">
        <v>33644.300000000003</v>
      </c>
      <c r="D206" s="4">
        <f t="shared" si="77"/>
        <v>1.0500783400645448</v>
      </c>
      <c r="E206" s="13">
        <v>10</v>
      </c>
      <c r="F206" s="5" t="s">
        <v>373</v>
      </c>
      <c r="G206" s="5" t="s">
        <v>373</v>
      </c>
      <c r="H206" s="5" t="s">
        <v>373</v>
      </c>
      <c r="I206" s="13" t="s">
        <v>370</v>
      </c>
      <c r="J206" s="5" t="s">
        <v>373</v>
      </c>
      <c r="K206" s="5" t="s">
        <v>373</v>
      </c>
      <c r="L206" s="5" t="s">
        <v>373</v>
      </c>
      <c r="M206" s="13" t="s">
        <v>370</v>
      </c>
      <c r="N206" s="37">
        <v>1442.8</v>
      </c>
      <c r="O206" s="37">
        <v>2239.8000000000002</v>
      </c>
      <c r="P206" s="4">
        <f t="shared" si="82"/>
        <v>1.5523981147768231</v>
      </c>
      <c r="Q206" s="13">
        <v>20</v>
      </c>
      <c r="R206" s="22">
        <v>1</v>
      </c>
      <c r="S206" s="13">
        <v>15</v>
      </c>
      <c r="T206" s="37">
        <v>69</v>
      </c>
      <c r="U206" s="37">
        <v>82.5</v>
      </c>
      <c r="V206" s="4">
        <f t="shared" si="83"/>
        <v>1.1956521739130435</v>
      </c>
      <c r="W206" s="13">
        <v>30</v>
      </c>
      <c r="X206" s="37">
        <v>48</v>
      </c>
      <c r="Y206" s="37">
        <v>39.299999999999997</v>
      </c>
      <c r="Z206" s="4">
        <f t="shared" si="84"/>
        <v>0.81874999999999998</v>
      </c>
      <c r="AA206" s="13">
        <v>20</v>
      </c>
      <c r="AB206" s="37" t="s">
        <v>370</v>
      </c>
      <c r="AC206" s="37" t="s">
        <v>370</v>
      </c>
      <c r="AD206" s="4" t="s">
        <v>370</v>
      </c>
      <c r="AE206" s="13" t="s">
        <v>370</v>
      </c>
      <c r="AF206" s="5" t="s">
        <v>383</v>
      </c>
      <c r="AG206" s="5" t="s">
        <v>383</v>
      </c>
      <c r="AH206" s="5" t="s">
        <v>383</v>
      </c>
      <c r="AI206" s="13">
        <v>5</v>
      </c>
      <c r="AJ206" s="5">
        <v>26</v>
      </c>
      <c r="AK206" s="5">
        <v>14.9</v>
      </c>
      <c r="AL206" s="4">
        <f t="shared" si="90"/>
        <v>0.57307692307692304</v>
      </c>
      <c r="AM206" s="13">
        <v>15</v>
      </c>
      <c r="AN206" s="37">
        <v>1073</v>
      </c>
      <c r="AO206" s="37">
        <v>350</v>
      </c>
      <c r="AP206" s="4">
        <f t="shared" si="91"/>
        <v>0.32618825722273997</v>
      </c>
      <c r="AQ206" s="13">
        <v>20</v>
      </c>
      <c r="AR206" s="20">
        <f t="shared" si="85"/>
        <v>0.95317869157062962</v>
      </c>
      <c r="AS206" s="20">
        <f t="shared" si="92"/>
        <v>0.95317869157062962</v>
      </c>
      <c r="AT206" s="35">
        <v>2058</v>
      </c>
      <c r="AU206" s="21">
        <f t="shared" si="78"/>
        <v>561.27272727272725</v>
      </c>
      <c r="AV206" s="21">
        <f t="shared" si="79"/>
        <v>535</v>
      </c>
      <c r="AW206" s="83">
        <f t="shared" si="80"/>
        <v>-26.272727272727252</v>
      </c>
      <c r="AX206" s="21">
        <v>412.4</v>
      </c>
      <c r="AY206" s="21">
        <v>327.10000000000002</v>
      </c>
      <c r="AZ206" s="81">
        <f t="shared" si="81"/>
        <v>-204.5</v>
      </c>
      <c r="BA206" s="104"/>
      <c r="BB206" s="84"/>
      <c r="BC206" s="110"/>
      <c r="BD206" s="37">
        <f t="shared" si="86"/>
        <v>0</v>
      </c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2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2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2"/>
      <c r="EE206" s="11"/>
      <c r="EF206" s="11"/>
      <c r="EG206" s="11"/>
      <c r="EH206" s="11"/>
      <c r="EI206" s="11"/>
      <c r="EJ206" s="11"/>
      <c r="EK206" s="11"/>
      <c r="EL206" s="11"/>
      <c r="EM206" s="11"/>
      <c r="EN206" s="11"/>
      <c r="EO206" s="11"/>
      <c r="EP206" s="11"/>
      <c r="EQ206" s="11"/>
      <c r="ER206" s="11"/>
      <c r="ES206" s="11"/>
      <c r="ET206" s="11"/>
      <c r="EU206" s="11"/>
      <c r="EV206" s="11"/>
      <c r="EW206" s="11"/>
      <c r="EX206" s="11"/>
      <c r="EY206" s="11"/>
      <c r="EZ206" s="11"/>
      <c r="FA206" s="11"/>
      <c r="FB206" s="11"/>
      <c r="FC206" s="11"/>
      <c r="FD206" s="11"/>
      <c r="FE206" s="11"/>
      <c r="FF206" s="12"/>
      <c r="FG206" s="11"/>
      <c r="FH206" s="11"/>
      <c r="FI206" s="11"/>
      <c r="FJ206" s="11"/>
      <c r="FK206" s="11"/>
      <c r="FL206" s="11"/>
      <c r="FM206" s="11"/>
      <c r="FN206" s="11"/>
      <c r="FO206" s="11"/>
      <c r="FP206" s="11"/>
      <c r="FQ206" s="11"/>
      <c r="FR206" s="11"/>
      <c r="FS206" s="11"/>
      <c r="FT206" s="11"/>
      <c r="FU206" s="11"/>
      <c r="FV206" s="11"/>
      <c r="FW206" s="11"/>
      <c r="FX206" s="11"/>
      <c r="FY206" s="11"/>
      <c r="FZ206" s="11"/>
      <c r="GA206" s="11"/>
      <c r="GB206" s="11"/>
      <c r="GC206" s="11"/>
      <c r="GD206" s="11"/>
      <c r="GE206" s="11"/>
      <c r="GF206" s="11"/>
      <c r="GG206" s="11"/>
      <c r="GH206" s="12"/>
      <c r="GI206" s="11"/>
      <c r="GJ206" s="11"/>
      <c r="GK206" s="11"/>
      <c r="GL206" s="11"/>
      <c r="GM206" s="11"/>
      <c r="GN206" s="11"/>
      <c r="GO206" s="11"/>
      <c r="GP206" s="11"/>
      <c r="GQ206" s="11"/>
      <c r="GR206" s="11"/>
      <c r="GS206" s="11"/>
      <c r="GT206" s="11"/>
      <c r="GU206" s="11"/>
      <c r="GV206" s="11"/>
      <c r="GW206" s="11"/>
      <c r="GX206" s="11"/>
      <c r="GY206" s="11"/>
      <c r="GZ206" s="11"/>
      <c r="HA206" s="11"/>
      <c r="HB206" s="11"/>
      <c r="HC206" s="11"/>
      <c r="HD206" s="11"/>
      <c r="HE206" s="11"/>
      <c r="HF206" s="11"/>
      <c r="HG206" s="11"/>
      <c r="HH206" s="11"/>
      <c r="HI206" s="11"/>
      <c r="HJ206" s="12"/>
      <c r="HK206" s="11"/>
      <c r="HL206" s="11"/>
    </row>
    <row r="207" spans="1:220" s="2" customFormat="1" ht="15" customHeight="1" x14ac:dyDescent="0.25">
      <c r="A207" s="16" t="s">
        <v>206</v>
      </c>
      <c r="B207" s="37">
        <v>0</v>
      </c>
      <c r="C207" s="37">
        <v>0</v>
      </c>
      <c r="D207" s="4">
        <f t="shared" si="77"/>
        <v>0</v>
      </c>
      <c r="E207" s="13">
        <v>0</v>
      </c>
      <c r="F207" s="5" t="s">
        <v>373</v>
      </c>
      <c r="G207" s="5" t="s">
        <v>373</v>
      </c>
      <c r="H207" s="5" t="s">
        <v>373</v>
      </c>
      <c r="I207" s="13" t="s">
        <v>370</v>
      </c>
      <c r="J207" s="5" t="s">
        <v>373</v>
      </c>
      <c r="K207" s="5" t="s">
        <v>373</v>
      </c>
      <c r="L207" s="5" t="s">
        <v>373</v>
      </c>
      <c r="M207" s="13" t="s">
        <v>370</v>
      </c>
      <c r="N207" s="37">
        <v>44.3</v>
      </c>
      <c r="O207" s="37">
        <v>60.5</v>
      </c>
      <c r="P207" s="4">
        <f t="shared" si="82"/>
        <v>1.3656884875846502</v>
      </c>
      <c r="Q207" s="13">
        <v>20</v>
      </c>
      <c r="R207" s="22">
        <v>1</v>
      </c>
      <c r="S207" s="13">
        <v>15</v>
      </c>
      <c r="T207" s="37">
        <v>39</v>
      </c>
      <c r="U207" s="37">
        <v>22.1</v>
      </c>
      <c r="V207" s="4">
        <f t="shared" si="83"/>
        <v>0.56666666666666665</v>
      </c>
      <c r="W207" s="13">
        <v>30</v>
      </c>
      <c r="X207" s="37">
        <v>2.4</v>
      </c>
      <c r="Y207" s="37">
        <v>2.4</v>
      </c>
      <c r="Z207" s="4">
        <f t="shared" si="84"/>
        <v>1</v>
      </c>
      <c r="AA207" s="13">
        <v>20</v>
      </c>
      <c r="AB207" s="37" t="s">
        <v>370</v>
      </c>
      <c r="AC207" s="37" t="s">
        <v>370</v>
      </c>
      <c r="AD207" s="4" t="s">
        <v>370</v>
      </c>
      <c r="AE207" s="13" t="s">
        <v>370</v>
      </c>
      <c r="AF207" s="5" t="s">
        <v>383</v>
      </c>
      <c r="AG207" s="5" t="s">
        <v>383</v>
      </c>
      <c r="AH207" s="5" t="s">
        <v>383</v>
      </c>
      <c r="AI207" s="13">
        <v>5</v>
      </c>
      <c r="AJ207" s="5">
        <v>26</v>
      </c>
      <c r="AK207" s="5">
        <v>26.8</v>
      </c>
      <c r="AL207" s="4">
        <f t="shared" si="90"/>
        <v>1.0307692307692309</v>
      </c>
      <c r="AM207" s="13">
        <v>15</v>
      </c>
      <c r="AN207" s="37">
        <v>183</v>
      </c>
      <c r="AO207" s="37">
        <v>190</v>
      </c>
      <c r="AP207" s="4">
        <f t="shared" si="91"/>
        <v>1.0382513661202186</v>
      </c>
      <c r="AQ207" s="13">
        <v>20</v>
      </c>
      <c r="AR207" s="20">
        <f t="shared" si="85"/>
        <v>0.96283612946363195</v>
      </c>
      <c r="AS207" s="20">
        <f t="shared" si="92"/>
        <v>0.96283612946363195</v>
      </c>
      <c r="AT207" s="35">
        <v>366</v>
      </c>
      <c r="AU207" s="21">
        <f t="shared" si="78"/>
        <v>99.818181818181813</v>
      </c>
      <c r="AV207" s="21">
        <f t="shared" si="79"/>
        <v>96.1</v>
      </c>
      <c r="AW207" s="83">
        <f t="shared" si="80"/>
        <v>-3.7181818181818187</v>
      </c>
      <c r="AX207" s="21">
        <v>28.2</v>
      </c>
      <c r="AY207" s="21">
        <v>40.4</v>
      </c>
      <c r="AZ207" s="81">
        <f t="shared" si="81"/>
        <v>27.499999999999993</v>
      </c>
      <c r="BA207" s="104"/>
      <c r="BB207" s="84"/>
      <c r="BC207" s="110"/>
      <c r="BD207" s="37">
        <f t="shared" si="86"/>
        <v>27.499999999999993</v>
      </c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2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2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2"/>
      <c r="EE207" s="11"/>
      <c r="EF207" s="11"/>
      <c r="EG207" s="11"/>
      <c r="EH207" s="11"/>
      <c r="EI207" s="11"/>
      <c r="EJ207" s="11"/>
      <c r="EK207" s="11"/>
      <c r="EL207" s="11"/>
      <c r="EM207" s="11"/>
      <c r="EN207" s="11"/>
      <c r="EO207" s="11"/>
      <c r="EP207" s="11"/>
      <c r="EQ207" s="11"/>
      <c r="ER207" s="11"/>
      <c r="ES207" s="11"/>
      <c r="ET207" s="11"/>
      <c r="EU207" s="11"/>
      <c r="EV207" s="11"/>
      <c r="EW207" s="11"/>
      <c r="EX207" s="11"/>
      <c r="EY207" s="11"/>
      <c r="EZ207" s="11"/>
      <c r="FA207" s="11"/>
      <c r="FB207" s="11"/>
      <c r="FC207" s="11"/>
      <c r="FD207" s="11"/>
      <c r="FE207" s="11"/>
      <c r="FF207" s="12"/>
      <c r="FG207" s="11"/>
      <c r="FH207" s="11"/>
      <c r="FI207" s="11"/>
      <c r="FJ207" s="11"/>
      <c r="FK207" s="11"/>
      <c r="FL207" s="11"/>
      <c r="FM207" s="11"/>
      <c r="FN207" s="11"/>
      <c r="FO207" s="11"/>
      <c r="FP207" s="11"/>
      <c r="FQ207" s="11"/>
      <c r="FR207" s="11"/>
      <c r="FS207" s="11"/>
      <c r="FT207" s="11"/>
      <c r="FU207" s="11"/>
      <c r="FV207" s="11"/>
      <c r="FW207" s="11"/>
      <c r="FX207" s="11"/>
      <c r="FY207" s="11"/>
      <c r="FZ207" s="11"/>
      <c r="GA207" s="11"/>
      <c r="GB207" s="11"/>
      <c r="GC207" s="11"/>
      <c r="GD207" s="11"/>
      <c r="GE207" s="11"/>
      <c r="GF207" s="11"/>
      <c r="GG207" s="11"/>
      <c r="GH207" s="12"/>
      <c r="GI207" s="11"/>
      <c r="GJ207" s="11"/>
      <c r="GK207" s="11"/>
      <c r="GL207" s="11"/>
      <c r="GM207" s="11"/>
      <c r="GN207" s="11"/>
      <c r="GO207" s="11"/>
      <c r="GP207" s="11"/>
      <c r="GQ207" s="11"/>
      <c r="GR207" s="11"/>
      <c r="GS207" s="11"/>
      <c r="GT207" s="11"/>
      <c r="GU207" s="11"/>
      <c r="GV207" s="11"/>
      <c r="GW207" s="11"/>
      <c r="GX207" s="11"/>
      <c r="GY207" s="11"/>
      <c r="GZ207" s="11"/>
      <c r="HA207" s="11"/>
      <c r="HB207" s="11"/>
      <c r="HC207" s="11"/>
      <c r="HD207" s="11"/>
      <c r="HE207" s="11"/>
      <c r="HF207" s="11"/>
      <c r="HG207" s="11"/>
      <c r="HH207" s="11"/>
      <c r="HI207" s="11"/>
      <c r="HJ207" s="12"/>
      <c r="HK207" s="11"/>
      <c r="HL207" s="11"/>
    </row>
    <row r="208" spans="1:220" s="2" customFormat="1" ht="15" customHeight="1" x14ac:dyDescent="0.25">
      <c r="A208" s="16" t="s">
        <v>207</v>
      </c>
      <c r="B208" s="37">
        <v>0</v>
      </c>
      <c r="C208" s="37">
        <v>0</v>
      </c>
      <c r="D208" s="4">
        <f t="shared" si="77"/>
        <v>0</v>
      </c>
      <c r="E208" s="13">
        <v>0</v>
      </c>
      <c r="F208" s="5" t="s">
        <v>373</v>
      </c>
      <c r="G208" s="5" t="s">
        <v>373</v>
      </c>
      <c r="H208" s="5" t="s">
        <v>373</v>
      </c>
      <c r="I208" s="13" t="s">
        <v>370</v>
      </c>
      <c r="J208" s="5" t="s">
        <v>373</v>
      </c>
      <c r="K208" s="5" t="s">
        <v>373</v>
      </c>
      <c r="L208" s="5" t="s">
        <v>373</v>
      </c>
      <c r="M208" s="13" t="s">
        <v>370</v>
      </c>
      <c r="N208" s="37">
        <v>135.4</v>
      </c>
      <c r="O208" s="37">
        <v>46.7</v>
      </c>
      <c r="P208" s="4">
        <f t="shared" si="82"/>
        <v>0.34490398818316104</v>
      </c>
      <c r="Q208" s="13">
        <v>20</v>
      </c>
      <c r="R208" s="22">
        <v>1</v>
      </c>
      <c r="S208" s="13">
        <v>15</v>
      </c>
      <c r="T208" s="37">
        <v>23</v>
      </c>
      <c r="U208" s="37">
        <v>0.3</v>
      </c>
      <c r="V208" s="4">
        <f t="shared" si="83"/>
        <v>1.3043478260869565E-2</v>
      </c>
      <c r="W208" s="13">
        <v>30</v>
      </c>
      <c r="X208" s="37">
        <v>0.9</v>
      </c>
      <c r="Y208" s="37">
        <v>0.8</v>
      </c>
      <c r="Z208" s="4">
        <f t="shared" si="84"/>
        <v>0.88888888888888895</v>
      </c>
      <c r="AA208" s="13">
        <v>20</v>
      </c>
      <c r="AB208" s="37" t="s">
        <v>370</v>
      </c>
      <c r="AC208" s="37" t="s">
        <v>370</v>
      </c>
      <c r="AD208" s="4" t="s">
        <v>370</v>
      </c>
      <c r="AE208" s="13" t="s">
        <v>370</v>
      </c>
      <c r="AF208" s="5" t="s">
        <v>383</v>
      </c>
      <c r="AG208" s="5" t="s">
        <v>383</v>
      </c>
      <c r="AH208" s="5" t="s">
        <v>383</v>
      </c>
      <c r="AI208" s="13">
        <v>5</v>
      </c>
      <c r="AJ208" s="5">
        <v>26</v>
      </c>
      <c r="AK208" s="5">
        <v>12.2</v>
      </c>
      <c r="AL208" s="4">
        <f t="shared" si="90"/>
        <v>0.46923076923076923</v>
      </c>
      <c r="AM208" s="13">
        <v>15</v>
      </c>
      <c r="AN208" s="37">
        <v>144</v>
      </c>
      <c r="AO208" s="37">
        <v>92</v>
      </c>
      <c r="AP208" s="4">
        <f t="shared" si="91"/>
        <v>0.63888888888888884</v>
      </c>
      <c r="AQ208" s="13">
        <v>20</v>
      </c>
      <c r="AR208" s="20">
        <f t="shared" si="85"/>
        <v>0.49902834337922003</v>
      </c>
      <c r="AS208" s="20">
        <f t="shared" si="92"/>
        <v>0.49902834337922003</v>
      </c>
      <c r="AT208" s="35">
        <v>494</v>
      </c>
      <c r="AU208" s="21">
        <f t="shared" si="78"/>
        <v>134.72727272727272</v>
      </c>
      <c r="AV208" s="21">
        <f t="shared" si="79"/>
        <v>67.2</v>
      </c>
      <c r="AW208" s="83">
        <f t="shared" si="80"/>
        <v>-67.527272727272717</v>
      </c>
      <c r="AX208" s="21">
        <v>22.9</v>
      </c>
      <c r="AY208" s="21">
        <v>35.1</v>
      </c>
      <c r="AZ208" s="81">
        <f t="shared" si="81"/>
        <v>9.2000000000000028</v>
      </c>
      <c r="BA208" s="104"/>
      <c r="BB208" s="84"/>
      <c r="BC208" s="110"/>
      <c r="BD208" s="37">
        <f t="shared" si="86"/>
        <v>9.2000000000000028</v>
      </c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2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2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2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  <c r="EQ208" s="11"/>
      <c r="ER208" s="11"/>
      <c r="ES208" s="11"/>
      <c r="ET208" s="11"/>
      <c r="EU208" s="11"/>
      <c r="EV208" s="11"/>
      <c r="EW208" s="11"/>
      <c r="EX208" s="11"/>
      <c r="EY208" s="11"/>
      <c r="EZ208" s="11"/>
      <c r="FA208" s="11"/>
      <c r="FB208" s="11"/>
      <c r="FC208" s="11"/>
      <c r="FD208" s="11"/>
      <c r="FE208" s="11"/>
      <c r="FF208" s="12"/>
      <c r="FG208" s="11"/>
      <c r="FH208" s="11"/>
      <c r="FI208" s="11"/>
      <c r="FJ208" s="11"/>
      <c r="FK208" s="11"/>
      <c r="FL208" s="11"/>
      <c r="FM208" s="11"/>
      <c r="FN208" s="11"/>
      <c r="FO208" s="11"/>
      <c r="FP208" s="11"/>
      <c r="FQ208" s="11"/>
      <c r="FR208" s="11"/>
      <c r="FS208" s="11"/>
      <c r="FT208" s="11"/>
      <c r="FU208" s="11"/>
      <c r="FV208" s="11"/>
      <c r="FW208" s="11"/>
      <c r="FX208" s="11"/>
      <c r="FY208" s="11"/>
      <c r="FZ208" s="11"/>
      <c r="GA208" s="11"/>
      <c r="GB208" s="11"/>
      <c r="GC208" s="11"/>
      <c r="GD208" s="11"/>
      <c r="GE208" s="11"/>
      <c r="GF208" s="11"/>
      <c r="GG208" s="11"/>
      <c r="GH208" s="12"/>
      <c r="GI208" s="11"/>
      <c r="GJ208" s="11"/>
      <c r="GK208" s="11"/>
      <c r="GL208" s="11"/>
      <c r="GM208" s="11"/>
      <c r="GN208" s="11"/>
      <c r="GO208" s="11"/>
      <c r="GP208" s="11"/>
      <c r="GQ208" s="11"/>
      <c r="GR208" s="11"/>
      <c r="GS208" s="11"/>
      <c r="GT208" s="11"/>
      <c r="GU208" s="11"/>
      <c r="GV208" s="11"/>
      <c r="GW208" s="11"/>
      <c r="GX208" s="11"/>
      <c r="GY208" s="11"/>
      <c r="GZ208" s="11"/>
      <c r="HA208" s="11"/>
      <c r="HB208" s="11"/>
      <c r="HC208" s="11"/>
      <c r="HD208" s="11"/>
      <c r="HE208" s="11"/>
      <c r="HF208" s="11"/>
      <c r="HG208" s="11"/>
      <c r="HH208" s="11"/>
      <c r="HI208" s="11"/>
      <c r="HJ208" s="12"/>
      <c r="HK208" s="11"/>
      <c r="HL208" s="11"/>
    </row>
    <row r="209" spans="1:220" s="2" customFormat="1" ht="15" customHeight="1" x14ac:dyDescent="0.25">
      <c r="A209" s="16" t="s">
        <v>208</v>
      </c>
      <c r="B209" s="37">
        <v>189</v>
      </c>
      <c r="C209" s="37">
        <v>222</v>
      </c>
      <c r="D209" s="4">
        <f t="shared" si="77"/>
        <v>1.1746031746031746</v>
      </c>
      <c r="E209" s="13">
        <v>10</v>
      </c>
      <c r="F209" s="5" t="s">
        <v>373</v>
      </c>
      <c r="G209" s="5" t="s">
        <v>373</v>
      </c>
      <c r="H209" s="5" t="s">
        <v>373</v>
      </c>
      <c r="I209" s="13" t="s">
        <v>370</v>
      </c>
      <c r="J209" s="5" t="s">
        <v>373</v>
      </c>
      <c r="K209" s="5" t="s">
        <v>373</v>
      </c>
      <c r="L209" s="5" t="s">
        <v>373</v>
      </c>
      <c r="M209" s="13" t="s">
        <v>370</v>
      </c>
      <c r="N209" s="37">
        <v>193.9</v>
      </c>
      <c r="O209" s="37">
        <v>434.5</v>
      </c>
      <c r="P209" s="4">
        <f t="shared" si="82"/>
        <v>2.2408457968024753</v>
      </c>
      <c r="Q209" s="13">
        <v>20</v>
      </c>
      <c r="R209" s="22">
        <v>1</v>
      </c>
      <c r="S209" s="13">
        <v>15</v>
      </c>
      <c r="T209" s="37">
        <v>564</v>
      </c>
      <c r="U209" s="37">
        <v>422.4</v>
      </c>
      <c r="V209" s="4">
        <f t="shared" si="83"/>
        <v>0.74893617021276593</v>
      </c>
      <c r="W209" s="13">
        <v>35</v>
      </c>
      <c r="X209" s="37">
        <v>70</v>
      </c>
      <c r="Y209" s="37">
        <v>6</v>
      </c>
      <c r="Z209" s="4">
        <f t="shared" si="84"/>
        <v>8.5714285714285715E-2</v>
      </c>
      <c r="AA209" s="13">
        <v>15</v>
      </c>
      <c r="AB209" s="37" t="s">
        <v>370</v>
      </c>
      <c r="AC209" s="37" t="s">
        <v>370</v>
      </c>
      <c r="AD209" s="4" t="s">
        <v>370</v>
      </c>
      <c r="AE209" s="13" t="s">
        <v>370</v>
      </c>
      <c r="AF209" s="5" t="s">
        <v>383</v>
      </c>
      <c r="AG209" s="5" t="s">
        <v>383</v>
      </c>
      <c r="AH209" s="5" t="s">
        <v>383</v>
      </c>
      <c r="AI209" s="13">
        <v>5</v>
      </c>
      <c r="AJ209" s="5">
        <v>26</v>
      </c>
      <c r="AK209" s="5">
        <v>9.9</v>
      </c>
      <c r="AL209" s="4">
        <f t="shared" si="90"/>
        <v>0.3807692307692308</v>
      </c>
      <c r="AM209" s="13">
        <v>15</v>
      </c>
      <c r="AN209" s="37">
        <v>827</v>
      </c>
      <c r="AO209" s="37">
        <v>758</v>
      </c>
      <c r="AP209" s="4">
        <f t="shared" si="91"/>
        <v>0.91656590084643286</v>
      </c>
      <c r="AQ209" s="13">
        <v>20</v>
      </c>
      <c r="AR209" s="20">
        <f t="shared" si="85"/>
        <v>0.94695603387468807</v>
      </c>
      <c r="AS209" s="20">
        <f t="shared" si="92"/>
        <v>0.94695603387468807</v>
      </c>
      <c r="AT209" s="35">
        <v>2055</v>
      </c>
      <c r="AU209" s="21">
        <f t="shared" si="78"/>
        <v>560.4545454545455</v>
      </c>
      <c r="AV209" s="21">
        <f t="shared" si="79"/>
        <v>530.70000000000005</v>
      </c>
      <c r="AW209" s="83">
        <f t="shared" si="80"/>
        <v>-29.75454545454545</v>
      </c>
      <c r="AX209" s="21">
        <v>504.9</v>
      </c>
      <c r="AY209" s="21">
        <v>443.7</v>
      </c>
      <c r="AZ209" s="81">
        <f t="shared" si="81"/>
        <v>-417.89999999999992</v>
      </c>
      <c r="BA209" s="104"/>
      <c r="BB209" s="84"/>
      <c r="BC209" s="110"/>
      <c r="BD209" s="37">
        <f t="shared" si="86"/>
        <v>0</v>
      </c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2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2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2"/>
      <c r="EE209" s="11"/>
      <c r="EF209" s="11"/>
      <c r="EG209" s="11"/>
      <c r="EH209" s="11"/>
      <c r="EI209" s="11"/>
      <c r="EJ209" s="11"/>
      <c r="EK209" s="11"/>
      <c r="EL209" s="11"/>
      <c r="EM209" s="11"/>
      <c r="EN209" s="11"/>
      <c r="EO209" s="11"/>
      <c r="EP209" s="11"/>
      <c r="EQ209" s="11"/>
      <c r="ER209" s="11"/>
      <c r="ES209" s="11"/>
      <c r="ET209" s="11"/>
      <c r="EU209" s="11"/>
      <c r="EV209" s="11"/>
      <c r="EW209" s="11"/>
      <c r="EX209" s="11"/>
      <c r="EY209" s="11"/>
      <c r="EZ209" s="11"/>
      <c r="FA209" s="11"/>
      <c r="FB209" s="11"/>
      <c r="FC209" s="11"/>
      <c r="FD209" s="11"/>
      <c r="FE209" s="11"/>
      <c r="FF209" s="12"/>
      <c r="FG209" s="11"/>
      <c r="FH209" s="11"/>
      <c r="FI209" s="11"/>
      <c r="FJ209" s="11"/>
      <c r="FK209" s="11"/>
      <c r="FL209" s="11"/>
      <c r="FM209" s="11"/>
      <c r="FN209" s="11"/>
      <c r="FO209" s="11"/>
      <c r="FP209" s="11"/>
      <c r="FQ209" s="11"/>
      <c r="FR209" s="11"/>
      <c r="FS209" s="11"/>
      <c r="FT209" s="11"/>
      <c r="FU209" s="11"/>
      <c r="FV209" s="11"/>
      <c r="FW209" s="11"/>
      <c r="FX209" s="11"/>
      <c r="FY209" s="11"/>
      <c r="FZ209" s="11"/>
      <c r="GA209" s="11"/>
      <c r="GB209" s="11"/>
      <c r="GC209" s="11"/>
      <c r="GD209" s="11"/>
      <c r="GE209" s="11"/>
      <c r="GF209" s="11"/>
      <c r="GG209" s="11"/>
      <c r="GH209" s="12"/>
      <c r="GI209" s="11"/>
      <c r="GJ209" s="11"/>
      <c r="GK209" s="11"/>
      <c r="GL209" s="11"/>
      <c r="GM209" s="11"/>
      <c r="GN209" s="11"/>
      <c r="GO209" s="11"/>
      <c r="GP209" s="11"/>
      <c r="GQ209" s="11"/>
      <c r="GR209" s="11"/>
      <c r="GS209" s="11"/>
      <c r="GT209" s="11"/>
      <c r="GU209" s="11"/>
      <c r="GV209" s="11"/>
      <c r="GW209" s="11"/>
      <c r="GX209" s="11"/>
      <c r="GY209" s="11"/>
      <c r="GZ209" s="11"/>
      <c r="HA209" s="11"/>
      <c r="HB209" s="11"/>
      <c r="HC209" s="11"/>
      <c r="HD209" s="11"/>
      <c r="HE209" s="11"/>
      <c r="HF209" s="11"/>
      <c r="HG209" s="11"/>
      <c r="HH209" s="11"/>
      <c r="HI209" s="11"/>
      <c r="HJ209" s="12"/>
      <c r="HK209" s="11"/>
      <c r="HL209" s="11"/>
    </row>
    <row r="210" spans="1:220" s="2" customFormat="1" ht="15" customHeight="1" x14ac:dyDescent="0.25">
      <c r="A210" s="16" t="s">
        <v>209</v>
      </c>
      <c r="B210" s="37">
        <v>0</v>
      </c>
      <c r="C210" s="37">
        <v>0</v>
      </c>
      <c r="D210" s="4">
        <f t="shared" si="77"/>
        <v>0</v>
      </c>
      <c r="E210" s="13">
        <v>0</v>
      </c>
      <c r="F210" s="5" t="s">
        <v>373</v>
      </c>
      <c r="G210" s="5" t="s">
        <v>373</v>
      </c>
      <c r="H210" s="5" t="s">
        <v>373</v>
      </c>
      <c r="I210" s="13" t="s">
        <v>370</v>
      </c>
      <c r="J210" s="5" t="s">
        <v>373</v>
      </c>
      <c r="K210" s="5" t="s">
        <v>373</v>
      </c>
      <c r="L210" s="5" t="s">
        <v>373</v>
      </c>
      <c r="M210" s="13" t="s">
        <v>370</v>
      </c>
      <c r="N210" s="37">
        <v>39.799999999999997</v>
      </c>
      <c r="O210" s="37">
        <v>28.4</v>
      </c>
      <c r="P210" s="4">
        <f t="shared" si="82"/>
        <v>0.71356783919597988</v>
      </c>
      <c r="Q210" s="13">
        <v>20</v>
      </c>
      <c r="R210" s="22">
        <v>1</v>
      </c>
      <c r="S210" s="13">
        <v>15</v>
      </c>
      <c r="T210" s="37">
        <v>25</v>
      </c>
      <c r="U210" s="37">
        <v>26.1</v>
      </c>
      <c r="V210" s="4">
        <f t="shared" si="83"/>
        <v>1.044</v>
      </c>
      <c r="W210" s="13">
        <v>35</v>
      </c>
      <c r="X210" s="37">
        <v>1.1000000000000001</v>
      </c>
      <c r="Y210" s="37">
        <v>1.1000000000000001</v>
      </c>
      <c r="Z210" s="4">
        <f t="shared" si="84"/>
        <v>1</v>
      </c>
      <c r="AA210" s="13">
        <v>15</v>
      </c>
      <c r="AB210" s="37" t="s">
        <v>370</v>
      </c>
      <c r="AC210" s="37" t="s">
        <v>370</v>
      </c>
      <c r="AD210" s="4" t="s">
        <v>370</v>
      </c>
      <c r="AE210" s="13" t="s">
        <v>370</v>
      </c>
      <c r="AF210" s="5" t="s">
        <v>383</v>
      </c>
      <c r="AG210" s="5" t="s">
        <v>383</v>
      </c>
      <c r="AH210" s="5" t="s">
        <v>383</v>
      </c>
      <c r="AI210" s="13">
        <v>5</v>
      </c>
      <c r="AJ210" s="5">
        <v>0</v>
      </c>
      <c r="AK210" s="5">
        <v>0</v>
      </c>
      <c r="AL210" s="4">
        <f t="shared" si="90"/>
        <v>1</v>
      </c>
      <c r="AM210" s="13">
        <v>15</v>
      </c>
      <c r="AN210" s="37">
        <v>100</v>
      </c>
      <c r="AO210" s="37">
        <v>100</v>
      </c>
      <c r="AP210" s="4">
        <f t="shared" si="91"/>
        <v>1</v>
      </c>
      <c r="AQ210" s="13">
        <v>20</v>
      </c>
      <c r="AR210" s="20">
        <f t="shared" si="85"/>
        <v>0.96509463986599664</v>
      </c>
      <c r="AS210" s="20">
        <f t="shared" si="92"/>
        <v>0.96509463986599664</v>
      </c>
      <c r="AT210" s="35">
        <v>395</v>
      </c>
      <c r="AU210" s="21">
        <f t="shared" si="78"/>
        <v>107.72727272727272</v>
      </c>
      <c r="AV210" s="21">
        <f t="shared" si="79"/>
        <v>104</v>
      </c>
      <c r="AW210" s="83">
        <f t="shared" si="80"/>
        <v>-3.7272727272727195</v>
      </c>
      <c r="AX210" s="21">
        <v>38.9</v>
      </c>
      <c r="AY210" s="21">
        <v>22.7</v>
      </c>
      <c r="AZ210" s="81">
        <f t="shared" si="81"/>
        <v>42.399999999999991</v>
      </c>
      <c r="BA210" s="104"/>
      <c r="BB210" s="84"/>
      <c r="BC210" s="110"/>
      <c r="BD210" s="37">
        <f t="shared" si="86"/>
        <v>42.399999999999991</v>
      </c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2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2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2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2"/>
      <c r="FG210" s="11"/>
      <c r="FH210" s="11"/>
      <c r="FI210" s="11"/>
      <c r="FJ210" s="11"/>
      <c r="FK210" s="11"/>
      <c r="FL210" s="11"/>
      <c r="FM210" s="11"/>
      <c r="FN210" s="11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  <c r="GB210" s="11"/>
      <c r="GC210" s="11"/>
      <c r="GD210" s="11"/>
      <c r="GE210" s="11"/>
      <c r="GF210" s="11"/>
      <c r="GG210" s="11"/>
      <c r="GH210" s="12"/>
      <c r="GI210" s="11"/>
      <c r="GJ210" s="11"/>
      <c r="GK210" s="11"/>
      <c r="GL210" s="11"/>
      <c r="GM210" s="11"/>
      <c r="GN210" s="11"/>
      <c r="GO210" s="11"/>
      <c r="GP210" s="11"/>
      <c r="GQ210" s="11"/>
      <c r="GR210" s="11"/>
      <c r="GS210" s="11"/>
      <c r="GT210" s="11"/>
      <c r="GU210" s="11"/>
      <c r="GV210" s="11"/>
      <c r="GW210" s="11"/>
      <c r="GX210" s="11"/>
      <c r="GY210" s="11"/>
      <c r="GZ210" s="11"/>
      <c r="HA210" s="11"/>
      <c r="HB210" s="11"/>
      <c r="HC210" s="11"/>
      <c r="HD210" s="11"/>
      <c r="HE210" s="11"/>
      <c r="HF210" s="11"/>
      <c r="HG210" s="11"/>
      <c r="HH210" s="11"/>
      <c r="HI210" s="11"/>
      <c r="HJ210" s="12"/>
      <c r="HK210" s="11"/>
      <c r="HL210" s="11"/>
    </row>
    <row r="211" spans="1:220" s="2" customFormat="1" ht="15" customHeight="1" x14ac:dyDescent="0.25">
      <c r="A211" s="16" t="s">
        <v>210</v>
      </c>
      <c r="B211" s="37">
        <v>0</v>
      </c>
      <c r="C211" s="37">
        <v>0</v>
      </c>
      <c r="D211" s="4">
        <f t="shared" si="77"/>
        <v>0</v>
      </c>
      <c r="E211" s="13">
        <v>0</v>
      </c>
      <c r="F211" s="5" t="s">
        <v>373</v>
      </c>
      <c r="G211" s="5" t="s">
        <v>373</v>
      </c>
      <c r="H211" s="5" t="s">
        <v>373</v>
      </c>
      <c r="I211" s="13" t="s">
        <v>370</v>
      </c>
      <c r="J211" s="5" t="s">
        <v>373</v>
      </c>
      <c r="K211" s="5" t="s">
        <v>373</v>
      </c>
      <c r="L211" s="5" t="s">
        <v>373</v>
      </c>
      <c r="M211" s="13" t="s">
        <v>370</v>
      </c>
      <c r="N211" s="37">
        <v>529.1</v>
      </c>
      <c r="O211" s="37">
        <v>609.4</v>
      </c>
      <c r="P211" s="4">
        <f t="shared" si="82"/>
        <v>1.1517671517671517</v>
      </c>
      <c r="Q211" s="13">
        <v>20</v>
      </c>
      <c r="R211" s="22">
        <v>1</v>
      </c>
      <c r="S211" s="13">
        <v>15</v>
      </c>
      <c r="T211" s="37">
        <v>27</v>
      </c>
      <c r="U211" s="37">
        <v>27.3</v>
      </c>
      <c r="V211" s="4">
        <f t="shared" si="83"/>
        <v>1.0111111111111111</v>
      </c>
      <c r="W211" s="13">
        <v>35</v>
      </c>
      <c r="X211" s="37">
        <v>0.8</v>
      </c>
      <c r="Y211" s="37">
        <v>1.4</v>
      </c>
      <c r="Z211" s="4">
        <f t="shared" si="84"/>
        <v>1.7499999999999998</v>
      </c>
      <c r="AA211" s="13">
        <v>15</v>
      </c>
      <c r="AB211" s="37" t="s">
        <v>370</v>
      </c>
      <c r="AC211" s="37" t="s">
        <v>370</v>
      </c>
      <c r="AD211" s="4" t="s">
        <v>370</v>
      </c>
      <c r="AE211" s="13" t="s">
        <v>370</v>
      </c>
      <c r="AF211" s="5" t="s">
        <v>383</v>
      </c>
      <c r="AG211" s="5" t="s">
        <v>383</v>
      </c>
      <c r="AH211" s="5" t="s">
        <v>383</v>
      </c>
      <c r="AI211" s="13">
        <v>5</v>
      </c>
      <c r="AJ211" s="5">
        <v>26</v>
      </c>
      <c r="AK211" s="5">
        <v>0</v>
      </c>
      <c r="AL211" s="4">
        <f t="shared" si="90"/>
        <v>0</v>
      </c>
      <c r="AM211" s="13">
        <v>15</v>
      </c>
      <c r="AN211" s="37">
        <v>140</v>
      </c>
      <c r="AO211" s="37">
        <v>85</v>
      </c>
      <c r="AP211" s="4">
        <f t="shared" si="91"/>
        <v>0.6071428571428571</v>
      </c>
      <c r="AQ211" s="13">
        <v>20</v>
      </c>
      <c r="AR211" s="20">
        <f t="shared" si="85"/>
        <v>0.93180907555907544</v>
      </c>
      <c r="AS211" s="20">
        <f t="shared" si="92"/>
        <v>0.93180907555907544</v>
      </c>
      <c r="AT211" s="35">
        <v>86</v>
      </c>
      <c r="AU211" s="21">
        <f t="shared" si="78"/>
        <v>23.454545454545453</v>
      </c>
      <c r="AV211" s="21">
        <f t="shared" si="79"/>
        <v>21.9</v>
      </c>
      <c r="AW211" s="83">
        <f t="shared" si="80"/>
        <v>-1.5545454545454547</v>
      </c>
      <c r="AX211" s="21">
        <v>42.8</v>
      </c>
      <c r="AY211" s="21">
        <v>15.3</v>
      </c>
      <c r="AZ211" s="81">
        <f t="shared" si="81"/>
        <v>-36.200000000000003</v>
      </c>
      <c r="BA211" s="104"/>
      <c r="BB211" s="84"/>
      <c r="BC211" s="110"/>
      <c r="BD211" s="37">
        <f t="shared" si="86"/>
        <v>0</v>
      </c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2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2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2"/>
      <c r="EE211" s="11"/>
      <c r="EF211" s="11"/>
      <c r="EG211" s="11"/>
      <c r="EH211" s="11"/>
      <c r="EI211" s="11"/>
      <c r="EJ211" s="11"/>
      <c r="EK211" s="11"/>
      <c r="EL211" s="11"/>
      <c r="EM211" s="11"/>
      <c r="EN211" s="11"/>
      <c r="EO211" s="11"/>
      <c r="EP211" s="11"/>
      <c r="EQ211" s="11"/>
      <c r="ER211" s="11"/>
      <c r="ES211" s="11"/>
      <c r="ET211" s="11"/>
      <c r="EU211" s="11"/>
      <c r="EV211" s="11"/>
      <c r="EW211" s="11"/>
      <c r="EX211" s="11"/>
      <c r="EY211" s="11"/>
      <c r="EZ211" s="11"/>
      <c r="FA211" s="11"/>
      <c r="FB211" s="11"/>
      <c r="FC211" s="11"/>
      <c r="FD211" s="11"/>
      <c r="FE211" s="11"/>
      <c r="FF211" s="12"/>
      <c r="FG211" s="11"/>
      <c r="FH211" s="11"/>
      <c r="FI211" s="11"/>
      <c r="FJ211" s="11"/>
      <c r="FK211" s="11"/>
      <c r="FL211" s="11"/>
      <c r="FM211" s="11"/>
      <c r="FN211" s="11"/>
      <c r="FO211" s="11"/>
      <c r="FP211" s="11"/>
      <c r="FQ211" s="11"/>
      <c r="FR211" s="11"/>
      <c r="FS211" s="11"/>
      <c r="FT211" s="11"/>
      <c r="FU211" s="11"/>
      <c r="FV211" s="11"/>
      <c r="FW211" s="11"/>
      <c r="FX211" s="11"/>
      <c r="FY211" s="11"/>
      <c r="FZ211" s="11"/>
      <c r="GA211" s="11"/>
      <c r="GB211" s="11"/>
      <c r="GC211" s="11"/>
      <c r="GD211" s="11"/>
      <c r="GE211" s="11"/>
      <c r="GF211" s="11"/>
      <c r="GG211" s="11"/>
      <c r="GH211" s="12"/>
      <c r="GI211" s="11"/>
      <c r="GJ211" s="11"/>
      <c r="GK211" s="11"/>
      <c r="GL211" s="11"/>
      <c r="GM211" s="11"/>
      <c r="GN211" s="11"/>
      <c r="GO211" s="11"/>
      <c r="GP211" s="11"/>
      <c r="GQ211" s="11"/>
      <c r="GR211" s="11"/>
      <c r="GS211" s="11"/>
      <c r="GT211" s="11"/>
      <c r="GU211" s="11"/>
      <c r="GV211" s="11"/>
      <c r="GW211" s="11"/>
      <c r="GX211" s="11"/>
      <c r="GY211" s="11"/>
      <c r="GZ211" s="11"/>
      <c r="HA211" s="11"/>
      <c r="HB211" s="11"/>
      <c r="HC211" s="11"/>
      <c r="HD211" s="11"/>
      <c r="HE211" s="11"/>
      <c r="HF211" s="11"/>
      <c r="HG211" s="11"/>
      <c r="HH211" s="11"/>
      <c r="HI211" s="11"/>
      <c r="HJ211" s="12"/>
      <c r="HK211" s="11"/>
      <c r="HL211" s="11"/>
    </row>
    <row r="212" spans="1:220" s="2" customFormat="1" ht="15" customHeight="1" x14ac:dyDescent="0.25">
      <c r="A212" s="36" t="s">
        <v>211</v>
      </c>
      <c r="B212" s="37"/>
      <c r="C212" s="37"/>
      <c r="D212" s="4"/>
      <c r="E212" s="13"/>
      <c r="F212" s="5"/>
      <c r="G212" s="5"/>
      <c r="H212" s="5"/>
      <c r="I212" s="13"/>
      <c r="J212" s="5"/>
      <c r="K212" s="5"/>
      <c r="L212" s="5"/>
      <c r="M212" s="13"/>
      <c r="N212" s="37"/>
      <c r="O212" s="37"/>
      <c r="P212" s="4"/>
      <c r="Q212" s="13"/>
      <c r="R212" s="22"/>
      <c r="S212" s="13"/>
      <c r="T212" s="37"/>
      <c r="U212" s="37"/>
      <c r="V212" s="4"/>
      <c r="W212" s="13"/>
      <c r="X212" s="37"/>
      <c r="Y212" s="37"/>
      <c r="Z212" s="4"/>
      <c r="AA212" s="13"/>
      <c r="AB212" s="37"/>
      <c r="AC212" s="37"/>
      <c r="AD212" s="4"/>
      <c r="AE212" s="13"/>
      <c r="AF212" s="5"/>
      <c r="AG212" s="5"/>
      <c r="AH212" s="5"/>
      <c r="AI212" s="13"/>
      <c r="AJ212" s="5"/>
      <c r="AK212" s="5"/>
      <c r="AL212" s="4"/>
      <c r="AM212" s="13"/>
      <c r="AN212" s="37"/>
      <c r="AO212" s="37"/>
      <c r="AP212" s="4"/>
      <c r="AQ212" s="13"/>
      <c r="AR212" s="20"/>
      <c r="AS212" s="20"/>
      <c r="AT212" s="35"/>
      <c r="AU212" s="21"/>
      <c r="AV212" s="21"/>
      <c r="AW212" s="83"/>
      <c r="AX212" s="21"/>
      <c r="AY212" s="21"/>
      <c r="AZ212" s="81"/>
      <c r="BA212" s="104"/>
      <c r="BB212" s="84"/>
      <c r="BC212" s="110"/>
      <c r="BD212" s="37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2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2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2"/>
      <c r="EE212" s="11"/>
      <c r="EF212" s="11"/>
      <c r="EG212" s="11"/>
      <c r="EH212" s="11"/>
      <c r="EI212" s="11"/>
      <c r="EJ212" s="11"/>
      <c r="EK212" s="11"/>
      <c r="EL212" s="11"/>
      <c r="EM212" s="11"/>
      <c r="EN212" s="11"/>
      <c r="EO212" s="11"/>
      <c r="EP212" s="11"/>
      <c r="EQ212" s="11"/>
      <c r="ER212" s="11"/>
      <c r="ES212" s="11"/>
      <c r="ET212" s="11"/>
      <c r="EU212" s="11"/>
      <c r="EV212" s="11"/>
      <c r="EW212" s="11"/>
      <c r="EX212" s="11"/>
      <c r="EY212" s="11"/>
      <c r="EZ212" s="11"/>
      <c r="FA212" s="11"/>
      <c r="FB212" s="11"/>
      <c r="FC212" s="11"/>
      <c r="FD212" s="11"/>
      <c r="FE212" s="11"/>
      <c r="FF212" s="12"/>
      <c r="FG212" s="11"/>
      <c r="FH212" s="11"/>
      <c r="FI212" s="11"/>
      <c r="FJ212" s="11"/>
      <c r="FK212" s="11"/>
      <c r="FL212" s="11"/>
      <c r="FM212" s="11"/>
      <c r="FN212" s="11"/>
      <c r="FO212" s="11"/>
      <c r="FP212" s="11"/>
      <c r="FQ212" s="11"/>
      <c r="FR212" s="11"/>
      <c r="FS212" s="11"/>
      <c r="FT212" s="11"/>
      <c r="FU212" s="11"/>
      <c r="FV212" s="11"/>
      <c r="FW212" s="11"/>
      <c r="FX212" s="11"/>
      <c r="FY212" s="11"/>
      <c r="FZ212" s="11"/>
      <c r="GA212" s="11"/>
      <c r="GB212" s="11"/>
      <c r="GC212" s="11"/>
      <c r="GD212" s="11"/>
      <c r="GE212" s="11"/>
      <c r="GF212" s="11"/>
      <c r="GG212" s="11"/>
      <c r="GH212" s="12"/>
      <c r="GI212" s="11"/>
      <c r="GJ212" s="11"/>
      <c r="GK212" s="11"/>
      <c r="GL212" s="11"/>
      <c r="GM212" s="11"/>
      <c r="GN212" s="11"/>
      <c r="GO212" s="11"/>
      <c r="GP212" s="11"/>
      <c r="GQ212" s="11"/>
      <c r="GR212" s="11"/>
      <c r="GS212" s="11"/>
      <c r="GT212" s="11"/>
      <c r="GU212" s="11"/>
      <c r="GV212" s="11"/>
      <c r="GW212" s="11"/>
      <c r="GX212" s="11"/>
      <c r="GY212" s="11"/>
      <c r="GZ212" s="11"/>
      <c r="HA212" s="11"/>
      <c r="HB212" s="11"/>
      <c r="HC212" s="11"/>
      <c r="HD212" s="11"/>
      <c r="HE212" s="11"/>
      <c r="HF212" s="11"/>
      <c r="HG212" s="11"/>
      <c r="HH212" s="11"/>
      <c r="HI212" s="11"/>
      <c r="HJ212" s="12"/>
      <c r="HK212" s="11"/>
      <c r="HL212" s="11"/>
    </row>
    <row r="213" spans="1:220" s="2" customFormat="1" ht="15" customHeight="1" x14ac:dyDescent="0.25">
      <c r="A213" s="16" t="s">
        <v>212</v>
      </c>
      <c r="B213" s="37">
        <v>0</v>
      </c>
      <c r="C213" s="37">
        <v>0</v>
      </c>
      <c r="D213" s="4">
        <f t="shared" si="77"/>
        <v>0</v>
      </c>
      <c r="E213" s="13">
        <v>0</v>
      </c>
      <c r="F213" s="5" t="s">
        <v>373</v>
      </c>
      <c r="G213" s="5" t="s">
        <v>373</v>
      </c>
      <c r="H213" s="5" t="s">
        <v>373</v>
      </c>
      <c r="I213" s="13" t="s">
        <v>370</v>
      </c>
      <c r="J213" s="5" t="s">
        <v>373</v>
      </c>
      <c r="K213" s="5" t="s">
        <v>373</v>
      </c>
      <c r="L213" s="5" t="s">
        <v>373</v>
      </c>
      <c r="M213" s="13" t="s">
        <v>370</v>
      </c>
      <c r="N213" s="37">
        <v>2316</v>
      </c>
      <c r="O213" s="37">
        <v>509.3</v>
      </c>
      <c r="P213" s="4">
        <f t="shared" si="82"/>
        <v>0.21990500863557857</v>
      </c>
      <c r="Q213" s="13">
        <v>20</v>
      </c>
      <c r="R213" s="22">
        <v>1</v>
      </c>
      <c r="S213" s="13">
        <v>15</v>
      </c>
      <c r="T213" s="37">
        <v>387</v>
      </c>
      <c r="U213" s="37">
        <v>469.1</v>
      </c>
      <c r="V213" s="4">
        <f t="shared" si="83"/>
        <v>1.2121447028423773</v>
      </c>
      <c r="W213" s="13">
        <v>15</v>
      </c>
      <c r="X213" s="37">
        <v>234</v>
      </c>
      <c r="Y213" s="37">
        <v>376.6</v>
      </c>
      <c r="Z213" s="4">
        <f t="shared" si="84"/>
        <v>1.6094017094017095</v>
      </c>
      <c r="AA213" s="13">
        <v>35</v>
      </c>
      <c r="AB213" s="37" t="s">
        <v>370</v>
      </c>
      <c r="AC213" s="37" t="s">
        <v>370</v>
      </c>
      <c r="AD213" s="4" t="s">
        <v>370</v>
      </c>
      <c r="AE213" s="13" t="s">
        <v>370</v>
      </c>
      <c r="AF213" s="5" t="s">
        <v>383</v>
      </c>
      <c r="AG213" s="5" t="s">
        <v>383</v>
      </c>
      <c r="AH213" s="5" t="s">
        <v>383</v>
      </c>
      <c r="AI213" s="13">
        <v>5</v>
      </c>
      <c r="AJ213" s="5">
        <v>30</v>
      </c>
      <c r="AK213" s="5">
        <v>35.5</v>
      </c>
      <c r="AL213" s="4">
        <f t="shared" ref="AL213:AL225" si="93">IF((AM213=0),0,IF(AJ213=0,1,IF(AK213&lt;0,0,AK213/AJ213)))</f>
        <v>1.1833333333333333</v>
      </c>
      <c r="AM213" s="13">
        <v>15</v>
      </c>
      <c r="AN213" s="37">
        <v>480</v>
      </c>
      <c r="AO213" s="37">
        <v>455</v>
      </c>
      <c r="AP213" s="4">
        <f t="shared" ref="AP213:AP225" si="94">IF((AQ213=0),0,IF(AN213=0,1,IF(AO213&lt;0,0,AO213/AN213)))</f>
        <v>0.94791666666666663</v>
      </c>
      <c r="AQ213" s="13">
        <v>20</v>
      </c>
      <c r="AR213" s="20">
        <f t="shared" si="85"/>
        <v>1.088480532314503</v>
      </c>
      <c r="AS213" s="20">
        <f t="shared" ref="AS213:AS225" si="95">IF(AR213&gt;1.2,IF((AR213-1.2)*0.1+1.2&gt;1.3,1.3,(AR213-1.2)*0.1+1.2),AR213)</f>
        <v>1.088480532314503</v>
      </c>
      <c r="AT213" s="35">
        <v>130</v>
      </c>
      <c r="AU213" s="21">
        <f t="shared" si="78"/>
        <v>35.454545454545453</v>
      </c>
      <c r="AV213" s="21">
        <f t="shared" si="79"/>
        <v>38.6</v>
      </c>
      <c r="AW213" s="83">
        <f t="shared" si="80"/>
        <v>3.1454545454545482</v>
      </c>
      <c r="AX213" s="21">
        <v>61.5</v>
      </c>
      <c r="AY213" s="21">
        <v>68.5</v>
      </c>
      <c r="AZ213" s="81">
        <f t="shared" si="81"/>
        <v>-91.4</v>
      </c>
      <c r="BA213" s="104"/>
      <c r="BB213" s="84"/>
      <c r="BC213" s="110"/>
      <c r="BD213" s="37">
        <f t="shared" si="86"/>
        <v>0</v>
      </c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2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2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2"/>
      <c r="EE213" s="11"/>
      <c r="EF213" s="11"/>
      <c r="EG213" s="11"/>
      <c r="EH213" s="11"/>
      <c r="EI213" s="11"/>
      <c r="EJ213" s="11"/>
      <c r="EK213" s="11"/>
      <c r="EL213" s="11"/>
      <c r="EM213" s="11"/>
      <c r="EN213" s="11"/>
      <c r="EO213" s="11"/>
      <c r="EP213" s="11"/>
      <c r="EQ213" s="11"/>
      <c r="ER213" s="11"/>
      <c r="ES213" s="11"/>
      <c r="ET213" s="11"/>
      <c r="EU213" s="11"/>
      <c r="EV213" s="11"/>
      <c r="EW213" s="11"/>
      <c r="EX213" s="11"/>
      <c r="EY213" s="11"/>
      <c r="EZ213" s="11"/>
      <c r="FA213" s="11"/>
      <c r="FB213" s="11"/>
      <c r="FC213" s="11"/>
      <c r="FD213" s="11"/>
      <c r="FE213" s="11"/>
      <c r="FF213" s="12"/>
      <c r="FG213" s="11"/>
      <c r="FH213" s="11"/>
      <c r="FI213" s="11"/>
      <c r="FJ213" s="11"/>
      <c r="FK213" s="11"/>
      <c r="FL213" s="11"/>
      <c r="FM213" s="11"/>
      <c r="FN213" s="11"/>
      <c r="FO213" s="11"/>
      <c r="FP213" s="11"/>
      <c r="FQ213" s="11"/>
      <c r="FR213" s="11"/>
      <c r="FS213" s="11"/>
      <c r="FT213" s="11"/>
      <c r="FU213" s="11"/>
      <c r="FV213" s="11"/>
      <c r="FW213" s="11"/>
      <c r="FX213" s="11"/>
      <c r="FY213" s="11"/>
      <c r="FZ213" s="11"/>
      <c r="GA213" s="11"/>
      <c r="GB213" s="11"/>
      <c r="GC213" s="11"/>
      <c r="GD213" s="11"/>
      <c r="GE213" s="11"/>
      <c r="GF213" s="11"/>
      <c r="GG213" s="11"/>
      <c r="GH213" s="12"/>
      <c r="GI213" s="11"/>
      <c r="GJ213" s="11"/>
      <c r="GK213" s="11"/>
      <c r="GL213" s="11"/>
      <c r="GM213" s="11"/>
      <c r="GN213" s="11"/>
      <c r="GO213" s="11"/>
      <c r="GP213" s="11"/>
      <c r="GQ213" s="11"/>
      <c r="GR213" s="11"/>
      <c r="GS213" s="11"/>
      <c r="GT213" s="11"/>
      <c r="GU213" s="11"/>
      <c r="GV213" s="11"/>
      <c r="GW213" s="11"/>
      <c r="GX213" s="11"/>
      <c r="GY213" s="11"/>
      <c r="GZ213" s="11"/>
      <c r="HA213" s="11"/>
      <c r="HB213" s="11"/>
      <c r="HC213" s="11"/>
      <c r="HD213" s="11"/>
      <c r="HE213" s="11"/>
      <c r="HF213" s="11"/>
      <c r="HG213" s="11"/>
      <c r="HH213" s="11"/>
      <c r="HI213" s="11"/>
      <c r="HJ213" s="12"/>
      <c r="HK213" s="11"/>
      <c r="HL213" s="11"/>
    </row>
    <row r="214" spans="1:220" s="2" customFormat="1" ht="15" customHeight="1" x14ac:dyDescent="0.25">
      <c r="A214" s="16" t="s">
        <v>213</v>
      </c>
      <c r="B214" s="37">
        <v>0</v>
      </c>
      <c r="C214" s="37">
        <v>0</v>
      </c>
      <c r="D214" s="4">
        <f t="shared" si="77"/>
        <v>0</v>
      </c>
      <c r="E214" s="13">
        <v>0</v>
      </c>
      <c r="F214" s="5" t="s">
        <v>373</v>
      </c>
      <c r="G214" s="5" t="s">
        <v>373</v>
      </c>
      <c r="H214" s="5" t="s">
        <v>373</v>
      </c>
      <c r="I214" s="13" t="s">
        <v>370</v>
      </c>
      <c r="J214" s="5" t="s">
        <v>373</v>
      </c>
      <c r="K214" s="5" t="s">
        <v>373</v>
      </c>
      <c r="L214" s="5" t="s">
        <v>373</v>
      </c>
      <c r="M214" s="13" t="s">
        <v>370</v>
      </c>
      <c r="N214" s="37">
        <v>348.9</v>
      </c>
      <c r="O214" s="37">
        <v>234</v>
      </c>
      <c r="P214" s="4">
        <f t="shared" si="82"/>
        <v>0.67067927773000868</v>
      </c>
      <c r="Q214" s="13">
        <v>20</v>
      </c>
      <c r="R214" s="22">
        <v>1</v>
      </c>
      <c r="S214" s="13">
        <v>15</v>
      </c>
      <c r="T214" s="37">
        <v>42</v>
      </c>
      <c r="U214" s="37">
        <v>0</v>
      </c>
      <c r="V214" s="4">
        <f t="shared" si="83"/>
        <v>0</v>
      </c>
      <c r="W214" s="13">
        <v>20</v>
      </c>
      <c r="X214" s="37">
        <v>2.7</v>
      </c>
      <c r="Y214" s="37">
        <v>0.8</v>
      </c>
      <c r="Z214" s="4">
        <f t="shared" si="84"/>
        <v>0.29629629629629628</v>
      </c>
      <c r="AA214" s="13">
        <v>30</v>
      </c>
      <c r="AB214" s="37" t="s">
        <v>370</v>
      </c>
      <c r="AC214" s="37" t="s">
        <v>370</v>
      </c>
      <c r="AD214" s="4" t="s">
        <v>370</v>
      </c>
      <c r="AE214" s="13" t="s">
        <v>370</v>
      </c>
      <c r="AF214" s="5" t="s">
        <v>383</v>
      </c>
      <c r="AG214" s="5" t="s">
        <v>383</v>
      </c>
      <c r="AH214" s="5" t="s">
        <v>383</v>
      </c>
      <c r="AI214" s="13">
        <v>5</v>
      </c>
      <c r="AJ214" s="5">
        <v>30</v>
      </c>
      <c r="AK214" s="5">
        <v>34.299999999999997</v>
      </c>
      <c r="AL214" s="4">
        <f t="shared" si="93"/>
        <v>1.1433333333333333</v>
      </c>
      <c r="AM214" s="13">
        <v>15</v>
      </c>
      <c r="AN214" s="37">
        <v>96</v>
      </c>
      <c r="AO214" s="37">
        <v>97</v>
      </c>
      <c r="AP214" s="4">
        <f t="shared" si="94"/>
        <v>1.0104166666666667</v>
      </c>
      <c r="AQ214" s="13">
        <v>20</v>
      </c>
      <c r="AR214" s="20">
        <f t="shared" si="85"/>
        <v>0.62217339814018657</v>
      </c>
      <c r="AS214" s="20">
        <f t="shared" si="95"/>
        <v>0.62217339814018657</v>
      </c>
      <c r="AT214" s="35">
        <v>1389</v>
      </c>
      <c r="AU214" s="21">
        <f t="shared" si="78"/>
        <v>378.81818181818181</v>
      </c>
      <c r="AV214" s="21">
        <f t="shared" si="79"/>
        <v>235.7</v>
      </c>
      <c r="AW214" s="83">
        <f t="shared" si="80"/>
        <v>-143.11818181818182</v>
      </c>
      <c r="AX214" s="21">
        <v>86.4</v>
      </c>
      <c r="AY214" s="21">
        <v>93.4</v>
      </c>
      <c r="AZ214" s="81">
        <f t="shared" si="81"/>
        <v>55.899999999999977</v>
      </c>
      <c r="BA214" s="104"/>
      <c r="BB214" s="84"/>
      <c r="BC214" s="110"/>
      <c r="BD214" s="37">
        <f t="shared" si="86"/>
        <v>55.899999999999977</v>
      </c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2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2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2"/>
      <c r="EE214" s="11"/>
      <c r="EF214" s="11"/>
      <c r="EG214" s="11"/>
      <c r="EH214" s="11"/>
      <c r="EI214" s="11"/>
      <c r="EJ214" s="11"/>
      <c r="EK214" s="11"/>
      <c r="EL214" s="11"/>
      <c r="EM214" s="11"/>
      <c r="EN214" s="11"/>
      <c r="EO214" s="11"/>
      <c r="EP214" s="11"/>
      <c r="EQ214" s="11"/>
      <c r="ER214" s="11"/>
      <c r="ES214" s="11"/>
      <c r="ET214" s="11"/>
      <c r="EU214" s="11"/>
      <c r="EV214" s="11"/>
      <c r="EW214" s="11"/>
      <c r="EX214" s="11"/>
      <c r="EY214" s="11"/>
      <c r="EZ214" s="11"/>
      <c r="FA214" s="11"/>
      <c r="FB214" s="11"/>
      <c r="FC214" s="11"/>
      <c r="FD214" s="11"/>
      <c r="FE214" s="11"/>
      <c r="FF214" s="12"/>
      <c r="FG214" s="11"/>
      <c r="FH214" s="11"/>
      <c r="FI214" s="11"/>
      <c r="FJ214" s="11"/>
      <c r="FK214" s="11"/>
      <c r="FL214" s="11"/>
      <c r="FM214" s="11"/>
      <c r="FN214" s="11"/>
      <c r="FO214" s="11"/>
      <c r="FP214" s="11"/>
      <c r="FQ214" s="11"/>
      <c r="FR214" s="11"/>
      <c r="FS214" s="11"/>
      <c r="FT214" s="11"/>
      <c r="FU214" s="11"/>
      <c r="FV214" s="11"/>
      <c r="FW214" s="11"/>
      <c r="FX214" s="11"/>
      <c r="FY214" s="11"/>
      <c r="FZ214" s="11"/>
      <c r="GA214" s="11"/>
      <c r="GB214" s="11"/>
      <c r="GC214" s="11"/>
      <c r="GD214" s="11"/>
      <c r="GE214" s="11"/>
      <c r="GF214" s="11"/>
      <c r="GG214" s="11"/>
      <c r="GH214" s="12"/>
      <c r="GI214" s="11"/>
      <c r="GJ214" s="11"/>
      <c r="GK214" s="11"/>
      <c r="GL214" s="11"/>
      <c r="GM214" s="11"/>
      <c r="GN214" s="11"/>
      <c r="GO214" s="11"/>
      <c r="GP214" s="11"/>
      <c r="GQ214" s="11"/>
      <c r="GR214" s="11"/>
      <c r="GS214" s="11"/>
      <c r="GT214" s="11"/>
      <c r="GU214" s="11"/>
      <c r="GV214" s="11"/>
      <c r="GW214" s="11"/>
      <c r="GX214" s="11"/>
      <c r="GY214" s="11"/>
      <c r="GZ214" s="11"/>
      <c r="HA214" s="11"/>
      <c r="HB214" s="11"/>
      <c r="HC214" s="11"/>
      <c r="HD214" s="11"/>
      <c r="HE214" s="11"/>
      <c r="HF214" s="11"/>
      <c r="HG214" s="11"/>
      <c r="HH214" s="11"/>
      <c r="HI214" s="11"/>
      <c r="HJ214" s="12"/>
      <c r="HK214" s="11"/>
      <c r="HL214" s="11"/>
    </row>
    <row r="215" spans="1:220" s="2" customFormat="1" ht="15" customHeight="1" x14ac:dyDescent="0.25">
      <c r="A215" s="16" t="s">
        <v>214</v>
      </c>
      <c r="B215" s="37">
        <v>67193.7</v>
      </c>
      <c r="C215" s="37">
        <v>94768</v>
      </c>
      <c r="D215" s="4">
        <f t="shared" si="77"/>
        <v>1.4103703174553568</v>
      </c>
      <c r="E215" s="13">
        <v>10</v>
      </c>
      <c r="F215" s="5" t="s">
        <v>373</v>
      </c>
      <c r="G215" s="5" t="s">
        <v>373</v>
      </c>
      <c r="H215" s="5" t="s">
        <v>373</v>
      </c>
      <c r="I215" s="13" t="s">
        <v>370</v>
      </c>
      <c r="J215" s="5" t="s">
        <v>373</v>
      </c>
      <c r="K215" s="5" t="s">
        <v>373</v>
      </c>
      <c r="L215" s="5" t="s">
        <v>373</v>
      </c>
      <c r="M215" s="13" t="s">
        <v>370</v>
      </c>
      <c r="N215" s="37">
        <v>2952.1</v>
      </c>
      <c r="O215" s="37">
        <v>3063.8</v>
      </c>
      <c r="P215" s="4">
        <f t="shared" si="82"/>
        <v>1.0378374716303649</v>
      </c>
      <c r="Q215" s="13">
        <v>20</v>
      </c>
      <c r="R215" s="22">
        <v>1</v>
      </c>
      <c r="S215" s="13">
        <v>15</v>
      </c>
      <c r="T215" s="37">
        <v>1.8</v>
      </c>
      <c r="U215" s="37">
        <v>0.1</v>
      </c>
      <c r="V215" s="4">
        <f t="shared" si="83"/>
        <v>5.5555555555555559E-2</v>
      </c>
      <c r="W215" s="13">
        <v>5</v>
      </c>
      <c r="X215" s="37">
        <v>0.45</v>
      </c>
      <c r="Y215" s="37">
        <v>11.4</v>
      </c>
      <c r="Z215" s="4">
        <f t="shared" si="84"/>
        <v>25.333333333333332</v>
      </c>
      <c r="AA215" s="13">
        <v>45</v>
      </c>
      <c r="AB215" s="37" t="s">
        <v>370</v>
      </c>
      <c r="AC215" s="37" t="s">
        <v>370</v>
      </c>
      <c r="AD215" s="4" t="s">
        <v>370</v>
      </c>
      <c r="AE215" s="13" t="s">
        <v>370</v>
      </c>
      <c r="AF215" s="5" t="s">
        <v>383</v>
      </c>
      <c r="AG215" s="5" t="s">
        <v>383</v>
      </c>
      <c r="AH215" s="5" t="s">
        <v>383</v>
      </c>
      <c r="AI215" s="13">
        <v>5</v>
      </c>
      <c r="AJ215" s="5">
        <v>30</v>
      </c>
      <c r="AK215" s="5">
        <v>18.600000000000001</v>
      </c>
      <c r="AL215" s="4">
        <f t="shared" si="93"/>
        <v>0.62</v>
      </c>
      <c r="AM215" s="13">
        <v>15</v>
      </c>
      <c r="AN215" s="37">
        <v>32</v>
      </c>
      <c r="AO215" s="37">
        <v>32</v>
      </c>
      <c r="AP215" s="4">
        <f t="shared" si="94"/>
        <v>1</v>
      </c>
      <c r="AQ215" s="13">
        <v>20</v>
      </c>
      <c r="AR215" s="20">
        <f t="shared" si="85"/>
        <v>9.380294079884143</v>
      </c>
      <c r="AS215" s="20">
        <f t="shared" si="95"/>
        <v>1.3</v>
      </c>
      <c r="AT215" s="35">
        <v>1173</v>
      </c>
      <c r="AU215" s="21">
        <f t="shared" si="78"/>
        <v>319.90909090909093</v>
      </c>
      <c r="AV215" s="21">
        <f t="shared" si="79"/>
        <v>415.9</v>
      </c>
      <c r="AW215" s="83">
        <f t="shared" si="80"/>
        <v>95.990909090909042</v>
      </c>
      <c r="AX215" s="21">
        <v>477.5</v>
      </c>
      <c r="AY215" s="21">
        <v>477.5</v>
      </c>
      <c r="AZ215" s="81">
        <f t="shared" si="81"/>
        <v>-539.1</v>
      </c>
      <c r="BA215" s="104"/>
      <c r="BB215" s="84"/>
      <c r="BC215" s="110"/>
      <c r="BD215" s="37">
        <f t="shared" si="86"/>
        <v>0</v>
      </c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2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2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2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  <c r="EQ215" s="11"/>
      <c r="ER215" s="11"/>
      <c r="ES215" s="11"/>
      <c r="ET215" s="11"/>
      <c r="EU215" s="11"/>
      <c r="EV215" s="11"/>
      <c r="EW215" s="11"/>
      <c r="EX215" s="11"/>
      <c r="EY215" s="11"/>
      <c r="EZ215" s="11"/>
      <c r="FA215" s="11"/>
      <c r="FB215" s="11"/>
      <c r="FC215" s="11"/>
      <c r="FD215" s="11"/>
      <c r="FE215" s="11"/>
      <c r="FF215" s="12"/>
      <c r="FG215" s="11"/>
      <c r="FH215" s="11"/>
      <c r="FI215" s="11"/>
      <c r="FJ215" s="11"/>
      <c r="FK215" s="11"/>
      <c r="FL215" s="11"/>
      <c r="FM215" s="11"/>
      <c r="FN215" s="11"/>
      <c r="FO215" s="11"/>
      <c r="FP215" s="11"/>
      <c r="FQ215" s="11"/>
      <c r="FR215" s="11"/>
      <c r="FS215" s="11"/>
      <c r="FT215" s="11"/>
      <c r="FU215" s="11"/>
      <c r="FV215" s="11"/>
      <c r="FW215" s="11"/>
      <c r="FX215" s="11"/>
      <c r="FY215" s="11"/>
      <c r="FZ215" s="11"/>
      <c r="GA215" s="11"/>
      <c r="GB215" s="11"/>
      <c r="GC215" s="11"/>
      <c r="GD215" s="11"/>
      <c r="GE215" s="11"/>
      <c r="GF215" s="11"/>
      <c r="GG215" s="11"/>
      <c r="GH215" s="12"/>
      <c r="GI215" s="11"/>
      <c r="GJ215" s="11"/>
      <c r="GK215" s="11"/>
      <c r="GL215" s="11"/>
      <c r="GM215" s="11"/>
      <c r="GN215" s="11"/>
      <c r="GO215" s="11"/>
      <c r="GP215" s="11"/>
      <c r="GQ215" s="11"/>
      <c r="GR215" s="11"/>
      <c r="GS215" s="11"/>
      <c r="GT215" s="11"/>
      <c r="GU215" s="11"/>
      <c r="GV215" s="11"/>
      <c r="GW215" s="11"/>
      <c r="GX215" s="11"/>
      <c r="GY215" s="11"/>
      <c r="GZ215" s="11"/>
      <c r="HA215" s="11"/>
      <c r="HB215" s="11"/>
      <c r="HC215" s="11"/>
      <c r="HD215" s="11"/>
      <c r="HE215" s="11"/>
      <c r="HF215" s="11"/>
      <c r="HG215" s="11"/>
      <c r="HH215" s="11"/>
      <c r="HI215" s="11"/>
      <c r="HJ215" s="12"/>
      <c r="HK215" s="11"/>
      <c r="HL215" s="11"/>
    </row>
    <row r="216" spans="1:220" s="2" customFormat="1" ht="15" customHeight="1" x14ac:dyDescent="0.25">
      <c r="A216" s="16" t="s">
        <v>215</v>
      </c>
      <c r="B216" s="37">
        <v>0</v>
      </c>
      <c r="C216" s="37">
        <v>0</v>
      </c>
      <c r="D216" s="4">
        <f t="shared" si="77"/>
        <v>0</v>
      </c>
      <c r="E216" s="13">
        <v>0</v>
      </c>
      <c r="F216" s="5" t="s">
        <v>373</v>
      </c>
      <c r="G216" s="5" t="s">
        <v>373</v>
      </c>
      <c r="H216" s="5" t="s">
        <v>373</v>
      </c>
      <c r="I216" s="13" t="s">
        <v>370</v>
      </c>
      <c r="J216" s="5" t="s">
        <v>373</v>
      </c>
      <c r="K216" s="5" t="s">
        <v>373</v>
      </c>
      <c r="L216" s="5" t="s">
        <v>373</v>
      </c>
      <c r="M216" s="13" t="s">
        <v>370</v>
      </c>
      <c r="N216" s="37">
        <v>702.6</v>
      </c>
      <c r="O216" s="37">
        <v>130.80000000000001</v>
      </c>
      <c r="P216" s="4">
        <f t="shared" si="82"/>
        <v>0.18616567036720752</v>
      </c>
      <c r="Q216" s="13">
        <v>20</v>
      </c>
      <c r="R216" s="22">
        <v>1</v>
      </c>
      <c r="S216" s="13">
        <v>15</v>
      </c>
      <c r="T216" s="37">
        <v>42</v>
      </c>
      <c r="U216" s="37">
        <v>0</v>
      </c>
      <c r="V216" s="4">
        <f t="shared" si="83"/>
        <v>0</v>
      </c>
      <c r="W216" s="13">
        <v>30</v>
      </c>
      <c r="X216" s="37">
        <v>1.2</v>
      </c>
      <c r="Y216" s="37">
        <v>1.6</v>
      </c>
      <c r="Z216" s="4">
        <f t="shared" si="84"/>
        <v>1.3333333333333335</v>
      </c>
      <c r="AA216" s="13">
        <v>20</v>
      </c>
      <c r="AB216" s="37" t="s">
        <v>370</v>
      </c>
      <c r="AC216" s="37" t="s">
        <v>370</v>
      </c>
      <c r="AD216" s="4" t="s">
        <v>370</v>
      </c>
      <c r="AE216" s="13" t="s">
        <v>370</v>
      </c>
      <c r="AF216" s="5" t="s">
        <v>383</v>
      </c>
      <c r="AG216" s="5" t="s">
        <v>383</v>
      </c>
      <c r="AH216" s="5" t="s">
        <v>383</v>
      </c>
      <c r="AI216" s="13">
        <v>5</v>
      </c>
      <c r="AJ216" s="5">
        <v>30</v>
      </c>
      <c r="AK216" s="5">
        <v>19</v>
      </c>
      <c r="AL216" s="4">
        <f t="shared" si="93"/>
        <v>0.6333333333333333</v>
      </c>
      <c r="AM216" s="13">
        <v>15</v>
      </c>
      <c r="AN216" s="37">
        <v>91</v>
      </c>
      <c r="AO216" s="37">
        <v>102</v>
      </c>
      <c r="AP216" s="4">
        <f t="shared" si="94"/>
        <v>1.1208791208791209</v>
      </c>
      <c r="AQ216" s="13">
        <v>20</v>
      </c>
      <c r="AR216" s="20">
        <f t="shared" si="85"/>
        <v>0.64422968742994369</v>
      </c>
      <c r="AS216" s="20">
        <f t="shared" si="95"/>
        <v>0.64422968742994369</v>
      </c>
      <c r="AT216" s="35">
        <v>855</v>
      </c>
      <c r="AU216" s="21">
        <f t="shared" si="78"/>
        <v>233.18181818181819</v>
      </c>
      <c r="AV216" s="21">
        <f t="shared" si="79"/>
        <v>150.19999999999999</v>
      </c>
      <c r="AW216" s="83">
        <f t="shared" si="80"/>
        <v>-82.981818181818198</v>
      </c>
      <c r="AX216" s="21">
        <v>73.400000000000006</v>
      </c>
      <c r="AY216" s="21">
        <v>148.4</v>
      </c>
      <c r="AZ216" s="81">
        <f t="shared" si="81"/>
        <v>-71.600000000000023</v>
      </c>
      <c r="BA216" s="104"/>
      <c r="BB216" s="84"/>
      <c r="BC216" s="110"/>
      <c r="BD216" s="37">
        <f t="shared" si="86"/>
        <v>0</v>
      </c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2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2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2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2"/>
      <c r="FG216" s="11"/>
      <c r="FH216" s="11"/>
      <c r="FI216" s="11"/>
      <c r="FJ216" s="11"/>
      <c r="FK216" s="11"/>
      <c r="FL216" s="11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2"/>
      <c r="GI216" s="11"/>
      <c r="GJ216" s="11"/>
      <c r="GK216" s="11"/>
      <c r="GL216" s="11"/>
      <c r="GM216" s="11"/>
      <c r="GN216" s="11"/>
      <c r="GO216" s="11"/>
      <c r="GP216" s="11"/>
      <c r="GQ216" s="11"/>
      <c r="GR216" s="11"/>
      <c r="GS216" s="11"/>
      <c r="GT216" s="11"/>
      <c r="GU216" s="11"/>
      <c r="GV216" s="11"/>
      <c r="GW216" s="11"/>
      <c r="GX216" s="11"/>
      <c r="GY216" s="11"/>
      <c r="GZ216" s="11"/>
      <c r="HA216" s="11"/>
      <c r="HB216" s="11"/>
      <c r="HC216" s="11"/>
      <c r="HD216" s="11"/>
      <c r="HE216" s="11"/>
      <c r="HF216" s="11"/>
      <c r="HG216" s="11"/>
      <c r="HH216" s="11"/>
      <c r="HI216" s="11"/>
      <c r="HJ216" s="12"/>
      <c r="HK216" s="11"/>
      <c r="HL216" s="11"/>
    </row>
    <row r="217" spans="1:220" s="2" customFormat="1" ht="15" customHeight="1" x14ac:dyDescent="0.25">
      <c r="A217" s="16" t="s">
        <v>216</v>
      </c>
      <c r="B217" s="37">
        <v>153456.20000000001</v>
      </c>
      <c r="C217" s="37">
        <v>197859.20000000001</v>
      </c>
      <c r="D217" s="4">
        <f t="shared" si="77"/>
        <v>1.289352922853557</v>
      </c>
      <c r="E217" s="13">
        <v>10</v>
      </c>
      <c r="F217" s="5" t="s">
        <v>373</v>
      </c>
      <c r="G217" s="5" t="s">
        <v>373</v>
      </c>
      <c r="H217" s="5" t="s">
        <v>373</v>
      </c>
      <c r="I217" s="13" t="s">
        <v>370</v>
      </c>
      <c r="J217" s="5" t="s">
        <v>373</v>
      </c>
      <c r="K217" s="5" t="s">
        <v>373</v>
      </c>
      <c r="L217" s="5" t="s">
        <v>373</v>
      </c>
      <c r="M217" s="13" t="s">
        <v>370</v>
      </c>
      <c r="N217" s="37">
        <v>7018</v>
      </c>
      <c r="O217" s="37">
        <v>10311.700000000001</v>
      </c>
      <c r="P217" s="4">
        <f t="shared" si="82"/>
        <v>1.4693217440866344</v>
      </c>
      <c r="Q217" s="13">
        <v>20</v>
      </c>
      <c r="R217" s="22">
        <v>1</v>
      </c>
      <c r="S217" s="13">
        <v>15</v>
      </c>
      <c r="T217" s="37">
        <v>354</v>
      </c>
      <c r="U217" s="37">
        <v>436.3</v>
      </c>
      <c r="V217" s="4">
        <f t="shared" si="83"/>
        <v>1.2324858757062147</v>
      </c>
      <c r="W217" s="13">
        <v>40</v>
      </c>
      <c r="X217" s="37">
        <v>25</v>
      </c>
      <c r="Y217" s="37">
        <v>33.5</v>
      </c>
      <c r="Z217" s="4">
        <f t="shared" si="84"/>
        <v>1.34</v>
      </c>
      <c r="AA217" s="13">
        <v>10</v>
      </c>
      <c r="AB217" s="37" t="s">
        <v>370</v>
      </c>
      <c r="AC217" s="37" t="s">
        <v>370</v>
      </c>
      <c r="AD217" s="4" t="s">
        <v>370</v>
      </c>
      <c r="AE217" s="13" t="s">
        <v>370</v>
      </c>
      <c r="AF217" s="5" t="s">
        <v>383</v>
      </c>
      <c r="AG217" s="5" t="s">
        <v>383</v>
      </c>
      <c r="AH217" s="5" t="s">
        <v>383</v>
      </c>
      <c r="AI217" s="13">
        <v>5</v>
      </c>
      <c r="AJ217" s="5">
        <v>30</v>
      </c>
      <c r="AK217" s="5">
        <v>29.2</v>
      </c>
      <c r="AL217" s="4">
        <f t="shared" si="93"/>
        <v>0.97333333333333327</v>
      </c>
      <c r="AM217" s="13">
        <v>15</v>
      </c>
      <c r="AN217" s="37">
        <v>611</v>
      </c>
      <c r="AO217" s="37">
        <v>650</v>
      </c>
      <c r="AP217" s="4">
        <f t="shared" si="94"/>
        <v>1.0638297872340425</v>
      </c>
      <c r="AQ217" s="13">
        <v>20</v>
      </c>
      <c r="AR217" s="20">
        <f t="shared" si="85"/>
        <v>1.19889226833229</v>
      </c>
      <c r="AS217" s="20">
        <f t="shared" si="95"/>
        <v>1.19889226833229</v>
      </c>
      <c r="AT217" s="35">
        <v>431.3</v>
      </c>
      <c r="AU217" s="21">
        <f t="shared" si="78"/>
        <v>117.62727272727273</v>
      </c>
      <c r="AV217" s="21">
        <f t="shared" si="79"/>
        <v>141</v>
      </c>
      <c r="AW217" s="83">
        <f t="shared" si="80"/>
        <v>23.372727272727275</v>
      </c>
      <c r="AX217" s="21">
        <v>215</v>
      </c>
      <c r="AY217" s="21">
        <v>216.3</v>
      </c>
      <c r="AZ217" s="81">
        <f t="shared" si="81"/>
        <v>-290.3</v>
      </c>
      <c r="BA217" s="104"/>
      <c r="BB217" s="84"/>
      <c r="BC217" s="110"/>
      <c r="BD217" s="37">
        <f t="shared" si="86"/>
        <v>0</v>
      </c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2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2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2"/>
      <c r="EE217" s="11"/>
      <c r="EF217" s="11"/>
      <c r="EG217" s="11"/>
      <c r="EH217" s="11"/>
      <c r="EI217" s="11"/>
      <c r="EJ217" s="11"/>
      <c r="EK217" s="11"/>
      <c r="EL217" s="11"/>
      <c r="EM217" s="11"/>
      <c r="EN217" s="11"/>
      <c r="EO217" s="11"/>
      <c r="EP217" s="11"/>
      <c r="EQ217" s="11"/>
      <c r="ER217" s="11"/>
      <c r="ES217" s="11"/>
      <c r="ET217" s="11"/>
      <c r="EU217" s="11"/>
      <c r="EV217" s="11"/>
      <c r="EW217" s="11"/>
      <c r="EX217" s="11"/>
      <c r="EY217" s="11"/>
      <c r="EZ217" s="11"/>
      <c r="FA217" s="11"/>
      <c r="FB217" s="11"/>
      <c r="FC217" s="11"/>
      <c r="FD217" s="11"/>
      <c r="FE217" s="11"/>
      <c r="FF217" s="12"/>
      <c r="FG217" s="11"/>
      <c r="FH217" s="11"/>
      <c r="FI217" s="11"/>
      <c r="FJ217" s="11"/>
      <c r="FK217" s="11"/>
      <c r="FL217" s="11"/>
      <c r="FM217" s="11"/>
      <c r="FN217" s="11"/>
      <c r="FO217" s="11"/>
      <c r="FP217" s="11"/>
      <c r="FQ217" s="11"/>
      <c r="FR217" s="11"/>
      <c r="FS217" s="11"/>
      <c r="FT217" s="11"/>
      <c r="FU217" s="11"/>
      <c r="FV217" s="11"/>
      <c r="FW217" s="11"/>
      <c r="FX217" s="11"/>
      <c r="FY217" s="11"/>
      <c r="FZ217" s="11"/>
      <c r="GA217" s="11"/>
      <c r="GB217" s="11"/>
      <c r="GC217" s="11"/>
      <c r="GD217" s="11"/>
      <c r="GE217" s="11"/>
      <c r="GF217" s="11"/>
      <c r="GG217" s="11"/>
      <c r="GH217" s="12"/>
      <c r="GI217" s="11"/>
      <c r="GJ217" s="11"/>
      <c r="GK217" s="11"/>
      <c r="GL217" s="11"/>
      <c r="GM217" s="11"/>
      <c r="GN217" s="11"/>
      <c r="GO217" s="11"/>
      <c r="GP217" s="11"/>
      <c r="GQ217" s="11"/>
      <c r="GR217" s="11"/>
      <c r="GS217" s="11"/>
      <c r="GT217" s="11"/>
      <c r="GU217" s="11"/>
      <c r="GV217" s="11"/>
      <c r="GW217" s="11"/>
      <c r="GX217" s="11"/>
      <c r="GY217" s="11"/>
      <c r="GZ217" s="11"/>
      <c r="HA217" s="11"/>
      <c r="HB217" s="11"/>
      <c r="HC217" s="11"/>
      <c r="HD217" s="11"/>
      <c r="HE217" s="11"/>
      <c r="HF217" s="11"/>
      <c r="HG217" s="11"/>
      <c r="HH217" s="11"/>
      <c r="HI217" s="11"/>
      <c r="HJ217" s="12"/>
      <c r="HK217" s="11"/>
      <c r="HL217" s="11"/>
    </row>
    <row r="218" spans="1:220" s="2" customFormat="1" ht="15" customHeight="1" x14ac:dyDescent="0.25">
      <c r="A218" s="16" t="s">
        <v>217</v>
      </c>
      <c r="B218" s="37">
        <v>16695.400000000001</v>
      </c>
      <c r="C218" s="37">
        <v>29991</v>
      </c>
      <c r="D218" s="4">
        <f t="shared" si="77"/>
        <v>1.796363070067204</v>
      </c>
      <c r="E218" s="13">
        <v>10</v>
      </c>
      <c r="F218" s="5" t="s">
        <v>373</v>
      </c>
      <c r="G218" s="5" t="s">
        <v>373</v>
      </c>
      <c r="H218" s="5" t="s">
        <v>373</v>
      </c>
      <c r="I218" s="13" t="s">
        <v>370</v>
      </c>
      <c r="J218" s="5" t="s">
        <v>373</v>
      </c>
      <c r="K218" s="5" t="s">
        <v>373</v>
      </c>
      <c r="L218" s="5" t="s">
        <v>373</v>
      </c>
      <c r="M218" s="13" t="s">
        <v>370</v>
      </c>
      <c r="N218" s="37">
        <v>1678.9</v>
      </c>
      <c r="O218" s="37">
        <v>1617</v>
      </c>
      <c r="P218" s="4">
        <f t="shared" si="82"/>
        <v>0.96313062124009763</v>
      </c>
      <c r="Q218" s="13">
        <v>20</v>
      </c>
      <c r="R218" s="22">
        <v>1</v>
      </c>
      <c r="S218" s="13">
        <v>15</v>
      </c>
      <c r="T218" s="37">
        <v>1.8</v>
      </c>
      <c r="U218" s="37">
        <v>0.1</v>
      </c>
      <c r="V218" s="4">
        <f t="shared" si="83"/>
        <v>5.5555555555555559E-2</v>
      </c>
      <c r="W218" s="13">
        <v>15</v>
      </c>
      <c r="X218" s="37">
        <v>0.3</v>
      </c>
      <c r="Y218" s="37">
        <v>2.4</v>
      </c>
      <c r="Z218" s="4">
        <f t="shared" si="84"/>
        <v>8</v>
      </c>
      <c r="AA218" s="13">
        <v>35</v>
      </c>
      <c r="AB218" s="37" t="s">
        <v>370</v>
      </c>
      <c r="AC218" s="37" t="s">
        <v>370</v>
      </c>
      <c r="AD218" s="4" t="s">
        <v>370</v>
      </c>
      <c r="AE218" s="13" t="s">
        <v>370</v>
      </c>
      <c r="AF218" s="5" t="s">
        <v>383</v>
      </c>
      <c r="AG218" s="5" t="s">
        <v>383</v>
      </c>
      <c r="AH218" s="5" t="s">
        <v>383</v>
      </c>
      <c r="AI218" s="13">
        <v>5</v>
      </c>
      <c r="AJ218" s="5">
        <v>30</v>
      </c>
      <c r="AK218" s="5">
        <v>23.9</v>
      </c>
      <c r="AL218" s="4">
        <f t="shared" si="93"/>
        <v>0.79666666666666663</v>
      </c>
      <c r="AM218" s="13">
        <v>15</v>
      </c>
      <c r="AN218" s="37">
        <v>32</v>
      </c>
      <c r="AO218" s="37">
        <v>32</v>
      </c>
      <c r="AP218" s="4">
        <f t="shared" si="94"/>
        <v>1</v>
      </c>
      <c r="AQ218" s="13">
        <v>20</v>
      </c>
      <c r="AR218" s="20">
        <f t="shared" si="85"/>
        <v>2.8077659727600563</v>
      </c>
      <c r="AS218" s="20">
        <f t="shared" si="95"/>
        <v>1.3</v>
      </c>
      <c r="AT218" s="35">
        <v>2275</v>
      </c>
      <c r="AU218" s="21">
        <f t="shared" si="78"/>
        <v>620.4545454545455</v>
      </c>
      <c r="AV218" s="21">
        <f t="shared" si="79"/>
        <v>806.6</v>
      </c>
      <c r="AW218" s="83">
        <f t="shared" si="80"/>
        <v>186.14545454545453</v>
      </c>
      <c r="AX218" s="21">
        <v>488</v>
      </c>
      <c r="AY218" s="21">
        <v>488</v>
      </c>
      <c r="AZ218" s="81">
        <f t="shared" si="81"/>
        <v>-169.39999999999998</v>
      </c>
      <c r="BA218" s="104"/>
      <c r="BB218" s="84"/>
      <c r="BC218" s="110"/>
      <c r="BD218" s="37">
        <f t="shared" si="86"/>
        <v>0</v>
      </c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2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2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2"/>
      <c r="EE218" s="11"/>
      <c r="EF218" s="11"/>
      <c r="EG218" s="11"/>
      <c r="EH218" s="11"/>
      <c r="EI218" s="11"/>
      <c r="EJ218" s="11"/>
      <c r="EK218" s="11"/>
      <c r="EL218" s="11"/>
      <c r="EM218" s="11"/>
      <c r="EN218" s="11"/>
      <c r="EO218" s="11"/>
      <c r="EP218" s="11"/>
      <c r="EQ218" s="11"/>
      <c r="ER218" s="11"/>
      <c r="ES218" s="11"/>
      <c r="ET218" s="11"/>
      <c r="EU218" s="11"/>
      <c r="EV218" s="11"/>
      <c r="EW218" s="11"/>
      <c r="EX218" s="11"/>
      <c r="EY218" s="11"/>
      <c r="EZ218" s="11"/>
      <c r="FA218" s="11"/>
      <c r="FB218" s="11"/>
      <c r="FC218" s="11"/>
      <c r="FD218" s="11"/>
      <c r="FE218" s="11"/>
      <c r="FF218" s="12"/>
      <c r="FG218" s="11"/>
      <c r="FH218" s="11"/>
      <c r="FI218" s="11"/>
      <c r="FJ218" s="11"/>
      <c r="FK218" s="11"/>
      <c r="FL218" s="11"/>
      <c r="FM218" s="11"/>
      <c r="FN218" s="11"/>
      <c r="FO218" s="11"/>
      <c r="FP218" s="11"/>
      <c r="FQ218" s="11"/>
      <c r="FR218" s="11"/>
      <c r="FS218" s="11"/>
      <c r="FT218" s="11"/>
      <c r="FU218" s="11"/>
      <c r="FV218" s="11"/>
      <c r="FW218" s="11"/>
      <c r="FX218" s="11"/>
      <c r="FY218" s="11"/>
      <c r="FZ218" s="11"/>
      <c r="GA218" s="11"/>
      <c r="GB218" s="11"/>
      <c r="GC218" s="11"/>
      <c r="GD218" s="11"/>
      <c r="GE218" s="11"/>
      <c r="GF218" s="11"/>
      <c r="GG218" s="11"/>
      <c r="GH218" s="12"/>
      <c r="GI218" s="11"/>
      <c r="GJ218" s="11"/>
      <c r="GK218" s="11"/>
      <c r="GL218" s="11"/>
      <c r="GM218" s="11"/>
      <c r="GN218" s="11"/>
      <c r="GO218" s="11"/>
      <c r="GP218" s="11"/>
      <c r="GQ218" s="11"/>
      <c r="GR218" s="11"/>
      <c r="GS218" s="11"/>
      <c r="GT218" s="11"/>
      <c r="GU218" s="11"/>
      <c r="GV218" s="11"/>
      <c r="GW218" s="11"/>
      <c r="GX218" s="11"/>
      <c r="GY218" s="11"/>
      <c r="GZ218" s="11"/>
      <c r="HA218" s="11"/>
      <c r="HB218" s="11"/>
      <c r="HC218" s="11"/>
      <c r="HD218" s="11"/>
      <c r="HE218" s="11"/>
      <c r="HF218" s="11"/>
      <c r="HG218" s="11"/>
      <c r="HH218" s="11"/>
      <c r="HI218" s="11"/>
      <c r="HJ218" s="12"/>
      <c r="HK218" s="11"/>
      <c r="HL218" s="11"/>
    </row>
    <row r="219" spans="1:220" s="2" customFormat="1" ht="14.25" customHeight="1" x14ac:dyDescent="0.25">
      <c r="A219" s="16" t="s">
        <v>218</v>
      </c>
      <c r="B219" s="37">
        <v>536013</v>
      </c>
      <c r="C219" s="37">
        <v>596909.6</v>
      </c>
      <c r="D219" s="4">
        <f t="shared" si="77"/>
        <v>1.1136103042276959</v>
      </c>
      <c r="E219" s="13">
        <v>10</v>
      </c>
      <c r="F219" s="5" t="s">
        <v>373</v>
      </c>
      <c r="G219" s="5" t="s">
        <v>373</v>
      </c>
      <c r="H219" s="5" t="s">
        <v>373</v>
      </c>
      <c r="I219" s="13" t="s">
        <v>370</v>
      </c>
      <c r="J219" s="5" t="s">
        <v>373</v>
      </c>
      <c r="K219" s="5" t="s">
        <v>373</v>
      </c>
      <c r="L219" s="5" t="s">
        <v>373</v>
      </c>
      <c r="M219" s="13" t="s">
        <v>370</v>
      </c>
      <c r="N219" s="37">
        <v>5378.4</v>
      </c>
      <c r="O219" s="37">
        <v>4443.2</v>
      </c>
      <c r="P219" s="4">
        <f t="shared" si="82"/>
        <v>0.82611929198274581</v>
      </c>
      <c r="Q219" s="13">
        <v>20</v>
      </c>
      <c r="R219" s="22">
        <v>1</v>
      </c>
      <c r="S219" s="13">
        <v>15</v>
      </c>
      <c r="T219" s="37">
        <v>36</v>
      </c>
      <c r="U219" s="37">
        <v>7.3</v>
      </c>
      <c r="V219" s="4">
        <f t="shared" si="83"/>
        <v>0.20277777777777778</v>
      </c>
      <c r="W219" s="13">
        <v>30</v>
      </c>
      <c r="X219" s="37">
        <v>0.6</v>
      </c>
      <c r="Y219" s="37">
        <v>16.8</v>
      </c>
      <c r="Z219" s="4">
        <f t="shared" si="84"/>
        <v>28.000000000000004</v>
      </c>
      <c r="AA219" s="13">
        <v>20</v>
      </c>
      <c r="AB219" s="37" t="s">
        <v>370</v>
      </c>
      <c r="AC219" s="37" t="s">
        <v>370</v>
      </c>
      <c r="AD219" s="4" t="s">
        <v>370</v>
      </c>
      <c r="AE219" s="13" t="s">
        <v>370</v>
      </c>
      <c r="AF219" s="5" t="s">
        <v>383</v>
      </c>
      <c r="AG219" s="5" t="s">
        <v>383</v>
      </c>
      <c r="AH219" s="5" t="s">
        <v>383</v>
      </c>
      <c r="AI219" s="13">
        <v>5</v>
      </c>
      <c r="AJ219" s="5">
        <v>30</v>
      </c>
      <c r="AK219" s="5">
        <v>15.2</v>
      </c>
      <c r="AL219" s="4">
        <f t="shared" si="93"/>
        <v>0.5066666666666666</v>
      </c>
      <c r="AM219" s="13">
        <v>15</v>
      </c>
      <c r="AN219" s="37">
        <v>71</v>
      </c>
      <c r="AO219" s="37">
        <v>71</v>
      </c>
      <c r="AP219" s="4">
        <f t="shared" si="94"/>
        <v>1</v>
      </c>
      <c r="AQ219" s="13">
        <v>20</v>
      </c>
      <c r="AR219" s="20">
        <f t="shared" si="85"/>
        <v>4.8949370939635797</v>
      </c>
      <c r="AS219" s="20">
        <f t="shared" si="95"/>
        <v>1.3</v>
      </c>
      <c r="AT219" s="35">
        <v>975</v>
      </c>
      <c r="AU219" s="21">
        <f t="shared" si="78"/>
        <v>265.90909090909093</v>
      </c>
      <c r="AV219" s="21">
        <f t="shared" si="79"/>
        <v>345.7</v>
      </c>
      <c r="AW219" s="83">
        <f t="shared" si="80"/>
        <v>79.790909090909054</v>
      </c>
      <c r="AX219" s="21">
        <v>444</v>
      </c>
      <c r="AY219" s="21">
        <v>466</v>
      </c>
      <c r="AZ219" s="81">
        <f t="shared" si="81"/>
        <v>-564.29999999999995</v>
      </c>
      <c r="BA219" s="104"/>
      <c r="BB219" s="84"/>
      <c r="BC219" s="110"/>
      <c r="BD219" s="37">
        <f t="shared" si="86"/>
        <v>0</v>
      </c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2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2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2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  <c r="EU219" s="11"/>
      <c r="EV219" s="11"/>
      <c r="EW219" s="11"/>
      <c r="EX219" s="11"/>
      <c r="EY219" s="11"/>
      <c r="EZ219" s="11"/>
      <c r="FA219" s="11"/>
      <c r="FB219" s="11"/>
      <c r="FC219" s="11"/>
      <c r="FD219" s="11"/>
      <c r="FE219" s="11"/>
      <c r="FF219" s="12"/>
      <c r="FG219" s="11"/>
      <c r="FH219" s="11"/>
      <c r="FI219" s="11"/>
      <c r="FJ219" s="11"/>
      <c r="FK219" s="11"/>
      <c r="FL219" s="11"/>
      <c r="FM219" s="11"/>
      <c r="FN219" s="11"/>
      <c r="FO219" s="11"/>
      <c r="FP219" s="11"/>
      <c r="FQ219" s="11"/>
      <c r="FR219" s="11"/>
      <c r="FS219" s="11"/>
      <c r="FT219" s="11"/>
      <c r="FU219" s="11"/>
      <c r="FV219" s="11"/>
      <c r="FW219" s="11"/>
      <c r="FX219" s="11"/>
      <c r="FY219" s="11"/>
      <c r="FZ219" s="11"/>
      <c r="GA219" s="11"/>
      <c r="GB219" s="11"/>
      <c r="GC219" s="11"/>
      <c r="GD219" s="11"/>
      <c r="GE219" s="11"/>
      <c r="GF219" s="11"/>
      <c r="GG219" s="11"/>
      <c r="GH219" s="12"/>
      <c r="GI219" s="11"/>
      <c r="GJ219" s="11"/>
      <c r="GK219" s="11"/>
      <c r="GL219" s="11"/>
      <c r="GM219" s="11"/>
      <c r="GN219" s="11"/>
      <c r="GO219" s="11"/>
      <c r="GP219" s="11"/>
      <c r="GQ219" s="11"/>
      <c r="GR219" s="11"/>
      <c r="GS219" s="11"/>
      <c r="GT219" s="11"/>
      <c r="GU219" s="11"/>
      <c r="GV219" s="11"/>
      <c r="GW219" s="11"/>
      <c r="GX219" s="11"/>
      <c r="GY219" s="11"/>
      <c r="GZ219" s="11"/>
      <c r="HA219" s="11"/>
      <c r="HB219" s="11"/>
      <c r="HC219" s="11"/>
      <c r="HD219" s="11"/>
      <c r="HE219" s="11"/>
      <c r="HF219" s="11"/>
      <c r="HG219" s="11"/>
      <c r="HH219" s="11"/>
      <c r="HI219" s="11"/>
      <c r="HJ219" s="12"/>
      <c r="HK219" s="11"/>
      <c r="HL219" s="11"/>
    </row>
    <row r="220" spans="1:220" s="2" customFormat="1" ht="15" customHeight="1" x14ac:dyDescent="0.25">
      <c r="A220" s="16" t="s">
        <v>219</v>
      </c>
      <c r="B220" s="37">
        <v>69719</v>
      </c>
      <c r="C220" s="37">
        <v>80625.3</v>
      </c>
      <c r="D220" s="4">
        <f t="shared" si="77"/>
        <v>1.1564322494585408</v>
      </c>
      <c r="E220" s="13">
        <v>10</v>
      </c>
      <c r="F220" s="5" t="s">
        <v>373</v>
      </c>
      <c r="G220" s="5" t="s">
        <v>373</v>
      </c>
      <c r="H220" s="5" t="s">
        <v>373</v>
      </c>
      <c r="I220" s="13" t="s">
        <v>370</v>
      </c>
      <c r="J220" s="5" t="s">
        <v>373</v>
      </c>
      <c r="K220" s="5" t="s">
        <v>373</v>
      </c>
      <c r="L220" s="5" t="s">
        <v>373</v>
      </c>
      <c r="M220" s="13" t="s">
        <v>370</v>
      </c>
      <c r="N220" s="37">
        <v>1387.7</v>
      </c>
      <c r="O220" s="37">
        <v>558.29999999999995</v>
      </c>
      <c r="P220" s="4">
        <f t="shared" si="82"/>
        <v>0.40232038625063049</v>
      </c>
      <c r="Q220" s="13">
        <v>20</v>
      </c>
      <c r="R220" s="22">
        <v>1</v>
      </c>
      <c r="S220" s="13">
        <v>15</v>
      </c>
      <c r="T220" s="37">
        <v>111</v>
      </c>
      <c r="U220" s="37">
        <v>0</v>
      </c>
      <c r="V220" s="4">
        <f t="shared" si="83"/>
        <v>0</v>
      </c>
      <c r="W220" s="13">
        <v>30</v>
      </c>
      <c r="X220" s="37">
        <v>3</v>
      </c>
      <c r="Y220" s="37">
        <v>1.5</v>
      </c>
      <c r="Z220" s="4">
        <f t="shared" si="84"/>
        <v>0.5</v>
      </c>
      <c r="AA220" s="13">
        <v>20</v>
      </c>
      <c r="AB220" s="37" t="s">
        <v>370</v>
      </c>
      <c r="AC220" s="37" t="s">
        <v>370</v>
      </c>
      <c r="AD220" s="4" t="s">
        <v>370</v>
      </c>
      <c r="AE220" s="13" t="s">
        <v>370</v>
      </c>
      <c r="AF220" s="5" t="s">
        <v>383</v>
      </c>
      <c r="AG220" s="5" t="s">
        <v>383</v>
      </c>
      <c r="AH220" s="5" t="s">
        <v>383</v>
      </c>
      <c r="AI220" s="13">
        <v>5</v>
      </c>
      <c r="AJ220" s="5">
        <v>30</v>
      </c>
      <c r="AK220" s="5">
        <v>31.1</v>
      </c>
      <c r="AL220" s="4">
        <f t="shared" si="93"/>
        <v>1.0366666666666666</v>
      </c>
      <c r="AM220" s="13">
        <v>15</v>
      </c>
      <c r="AN220" s="37">
        <v>395</v>
      </c>
      <c r="AO220" s="37">
        <v>395</v>
      </c>
      <c r="AP220" s="4">
        <f t="shared" si="94"/>
        <v>1</v>
      </c>
      <c r="AQ220" s="13">
        <v>20</v>
      </c>
      <c r="AR220" s="20">
        <f t="shared" si="85"/>
        <v>0.61662100168921552</v>
      </c>
      <c r="AS220" s="20">
        <f t="shared" si="95"/>
        <v>0.61662100168921552</v>
      </c>
      <c r="AT220" s="35">
        <v>1787</v>
      </c>
      <c r="AU220" s="21">
        <f t="shared" si="78"/>
        <v>487.36363636363637</v>
      </c>
      <c r="AV220" s="21">
        <f t="shared" si="79"/>
        <v>300.5</v>
      </c>
      <c r="AW220" s="83">
        <f t="shared" si="80"/>
        <v>-186.86363636363637</v>
      </c>
      <c r="AX220" s="21">
        <v>101.8</v>
      </c>
      <c r="AY220" s="21">
        <v>100.6</v>
      </c>
      <c r="AZ220" s="81">
        <f t="shared" si="81"/>
        <v>98.1</v>
      </c>
      <c r="BA220" s="104"/>
      <c r="BB220" s="84"/>
      <c r="BC220" s="110"/>
      <c r="BD220" s="37">
        <f t="shared" si="86"/>
        <v>98.1</v>
      </c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2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2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2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  <c r="EP220" s="11"/>
      <c r="EQ220" s="11"/>
      <c r="ER220" s="11"/>
      <c r="ES220" s="11"/>
      <c r="ET220" s="11"/>
      <c r="EU220" s="11"/>
      <c r="EV220" s="11"/>
      <c r="EW220" s="11"/>
      <c r="EX220" s="11"/>
      <c r="EY220" s="11"/>
      <c r="EZ220" s="11"/>
      <c r="FA220" s="11"/>
      <c r="FB220" s="11"/>
      <c r="FC220" s="11"/>
      <c r="FD220" s="11"/>
      <c r="FE220" s="11"/>
      <c r="FF220" s="12"/>
      <c r="FG220" s="11"/>
      <c r="FH220" s="11"/>
      <c r="FI220" s="11"/>
      <c r="FJ220" s="11"/>
      <c r="FK220" s="11"/>
      <c r="FL220" s="11"/>
      <c r="FM220" s="11"/>
      <c r="FN220" s="11"/>
      <c r="FO220" s="11"/>
      <c r="FP220" s="11"/>
      <c r="FQ220" s="11"/>
      <c r="FR220" s="11"/>
      <c r="FS220" s="11"/>
      <c r="FT220" s="11"/>
      <c r="FU220" s="11"/>
      <c r="FV220" s="11"/>
      <c r="FW220" s="11"/>
      <c r="FX220" s="11"/>
      <c r="FY220" s="11"/>
      <c r="FZ220" s="11"/>
      <c r="GA220" s="11"/>
      <c r="GB220" s="11"/>
      <c r="GC220" s="11"/>
      <c r="GD220" s="11"/>
      <c r="GE220" s="11"/>
      <c r="GF220" s="11"/>
      <c r="GG220" s="11"/>
      <c r="GH220" s="12"/>
      <c r="GI220" s="11"/>
      <c r="GJ220" s="11"/>
      <c r="GK220" s="11"/>
      <c r="GL220" s="11"/>
      <c r="GM220" s="11"/>
      <c r="GN220" s="11"/>
      <c r="GO220" s="11"/>
      <c r="GP220" s="11"/>
      <c r="GQ220" s="11"/>
      <c r="GR220" s="11"/>
      <c r="GS220" s="11"/>
      <c r="GT220" s="11"/>
      <c r="GU220" s="11"/>
      <c r="GV220" s="11"/>
      <c r="GW220" s="11"/>
      <c r="GX220" s="11"/>
      <c r="GY220" s="11"/>
      <c r="GZ220" s="11"/>
      <c r="HA220" s="11"/>
      <c r="HB220" s="11"/>
      <c r="HC220" s="11"/>
      <c r="HD220" s="11"/>
      <c r="HE220" s="11"/>
      <c r="HF220" s="11"/>
      <c r="HG220" s="11"/>
      <c r="HH220" s="11"/>
      <c r="HI220" s="11"/>
      <c r="HJ220" s="12"/>
      <c r="HK220" s="11"/>
      <c r="HL220" s="11"/>
    </row>
    <row r="221" spans="1:220" s="2" customFormat="1" ht="15" customHeight="1" x14ac:dyDescent="0.25">
      <c r="A221" s="16" t="s">
        <v>220</v>
      </c>
      <c r="B221" s="37">
        <v>90469.3</v>
      </c>
      <c r="C221" s="37">
        <v>95772.3</v>
      </c>
      <c r="D221" s="4">
        <f t="shared" si="77"/>
        <v>1.0586165693776783</v>
      </c>
      <c r="E221" s="13">
        <v>10</v>
      </c>
      <c r="F221" s="5" t="s">
        <v>373</v>
      </c>
      <c r="G221" s="5" t="s">
        <v>373</v>
      </c>
      <c r="H221" s="5" t="s">
        <v>373</v>
      </c>
      <c r="I221" s="13" t="s">
        <v>370</v>
      </c>
      <c r="J221" s="5" t="s">
        <v>373</v>
      </c>
      <c r="K221" s="5" t="s">
        <v>373</v>
      </c>
      <c r="L221" s="5" t="s">
        <v>373</v>
      </c>
      <c r="M221" s="13" t="s">
        <v>370</v>
      </c>
      <c r="N221" s="37">
        <v>7417.8</v>
      </c>
      <c r="O221" s="37">
        <v>2147.8000000000002</v>
      </c>
      <c r="P221" s="4">
        <f t="shared" si="82"/>
        <v>0.28954676588745992</v>
      </c>
      <c r="Q221" s="13">
        <v>20</v>
      </c>
      <c r="R221" s="22">
        <v>1</v>
      </c>
      <c r="S221" s="13">
        <v>15</v>
      </c>
      <c r="T221" s="37">
        <v>75</v>
      </c>
      <c r="U221" s="37">
        <v>44.2</v>
      </c>
      <c r="V221" s="4">
        <f t="shared" si="83"/>
        <v>0.58933333333333338</v>
      </c>
      <c r="W221" s="13">
        <v>10</v>
      </c>
      <c r="X221" s="37">
        <v>564</v>
      </c>
      <c r="Y221" s="37">
        <v>641.29999999999995</v>
      </c>
      <c r="Z221" s="4">
        <f t="shared" si="84"/>
        <v>1.1370567375886524</v>
      </c>
      <c r="AA221" s="13">
        <v>40</v>
      </c>
      <c r="AB221" s="37" t="s">
        <v>370</v>
      </c>
      <c r="AC221" s="37" t="s">
        <v>370</v>
      </c>
      <c r="AD221" s="4" t="s">
        <v>370</v>
      </c>
      <c r="AE221" s="13" t="s">
        <v>370</v>
      </c>
      <c r="AF221" s="5" t="s">
        <v>383</v>
      </c>
      <c r="AG221" s="5" t="s">
        <v>383</v>
      </c>
      <c r="AH221" s="5" t="s">
        <v>383</v>
      </c>
      <c r="AI221" s="13">
        <v>5</v>
      </c>
      <c r="AJ221" s="5">
        <v>30</v>
      </c>
      <c r="AK221" s="5">
        <v>38</v>
      </c>
      <c r="AL221" s="4">
        <f t="shared" si="93"/>
        <v>1.2666666666666666</v>
      </c>
      <c r="AM221" s="13">
        <v>15</v>
      </c>
      <c r="AN221" s="37">
        <v>510</v>
      </c>
      <c r="AO221" s="37">
        <v>510</v>
      </c>
      <c r="AP221" s="4">
        <f t="shared" si="94"/>
        <v>1</v>
      </c>
      <c r="AQ221" s="13">
        <v>20</v>
      </c>
      <c r="AR221" s="20">
        <f t="shared" si="85"/>
        <v>0.93655926037234938</v>
      </c>
      <c r="AS221" s="20">
        <f t="shared" si="95"/>
        <v>0.93655926037234938</v>
      </c>
      <c r="AT221" s="35">
        <v>241.10000000000002</v>
      </c>
      <c r="AU221" s="21">
        <f t="shared" si="78"/>
        <v>65.754545454545465</v>
      </c>
      <c r="AV221" s="21">
        <f t="shared" si="79"/>
        <v>61.6</v>
      </c>
      <c r="AW221" s="83">
        <f t="shared" si="80"/>
        <v>-4.1545454545454632</v>
      </c>
      <c r="AX221" s="21">
        <v>123.4</v>
      </c>
      <c r="AY221" s="21">
        <v>117.7</v>
      </c>
      <c r="AZ221" s="81">
        <f t="shared" si="81"/>
        <v>-179.5</v>
      </c>
      <c r="BA221" s="104"/>
      <c r="BB221" s="84"/>
      <c r="BC221" s="110"/>
      <c r="BD221" s="37">
        <f t="shared" si="86"/>
        <v>0</v>
      </c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2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2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2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  <c r="EP221" s="11"/>
      <c r="EQ221" s="11"/>
      <c r="ER221" s="11"/>
      <c r="ES221" s="11"/>
      <c r="ET221" s="11"/>
      <c r="EU221" s="11"/>
      <c r="EV221" s="11"/>
      <c r="EW221" s="11"/>
      <c r="EX221" s="11"/>
      <c r="EY221" s="11"/>
      <c r="EZ221" s="11"/>
      <c r="FA221" s="11"/>
      <c r="FB221" s="11"/>
      <c r="FC221" s="11"/>
      <c r="FD221" s="11"/>
      <c r="FE221" s="11"/>
      <c r="FF221" s="12"/>
      <c r="FG221" s="11"/>
      <c r="FH221" s="11"/>
      <c r="FI221" s="11"/>
      <c r="FJ221" s="11"/>
      <c r="FK221" s="11"/>
      <c r="FL221" s="11"/>
      <c r="FM221" s="11"/>
      <c r="FN221" s="11"/>
      <c r="FO221" s="11"/>
      <c r="FP221" s="11"/>
      <c r="FQ221" s="11"/>
      <c r="FR221" s="11"/>
      <c r="FS221" s="11"/>
      <c r="FT221" s="11"/>
      <c r="FU221" s="11"/>
      <c r="FV221" s="11"/>
      <c r="FW221" s="11"/>
      <c r="FX221" s="11"/>
      <c r="FY221" s="11"/>
      <c r="FZ221" s="11"/>
      <c r="GA221" s="11"/>
      <c r="GB221" s="11"/>
      <c r="GC221" s="11"/>
      <c r="GD221" s="11"/>
      <c r="GE221" s="11"/>
      <c r="GF221" s="11"/>
      <c r="GG221" s="11"/>
      <c r="GH221" s="12"/>
      <c r="GI221" s="11"/>
      <c r="GJ221" s="11"/>
      <c r="GK221" s="11"/>
      <c r="GL221" s="11"/>
      <c r="GM221" s="11"/>
      <c r="GN221" s="11"/>
      <c r="GO221" s="11"/>
      <c r="GP221" s="11"/>
      <c r="GQ221" s="11"/>
      <c r="GR221" s="11"/>
      <c r="GS221" s="11"/>
      <c r="GT221" s="11"/>
      <c r="GU221" s="11"/>
      <c r="GV221" s="11"/>
      <c r="GW221" s="11"/>
      <c r="GX221" s="11"/>
      <c r="GY221" s="11"/>
      <c r="GZ221" s="11"/>
      <c r="HA221" s="11"/>
      <c r="HB221" s="11"/>
      <c r="HC221" s="11"/>
      <c r="HD221" s="11"/>
      <c r="HE221" s="11"/>
      <c r="HF221" s="11"/>
      <c r="HG221" s="11"/>
      <c r="HH221" s="11"/>
      <c r="HI221" s="11"/>
      <c r="HJ221" s="12"/>
      <c r="HK221" s="11"/>
      <c r="HL221" s="11"/>
    </row>
    <row r="222" spans="1:220" s="2" customFormat="1" ht="15" customHeight="1" x14ac:dyDescent="0.25">
      <c r="A222" s="16" t="s">
        <v>221</v>
      </c>
      <c r="B222" s="37">
        <v>0</v>
      </c>
      <c r="C222" s="37">
        <v>0</v>
      </c>
      <c r="D222" s="4">
        <f t="shared" si="77"/>
        <v>0</v>
      </c>
      <c r="E222" s="13">
        <v>0</v>
      </c>
      <c r="F222" s="5" t="s">
        <v>373</v>
      </c>
      <c r="G222" s="5" t="s">
        <v>373</v>
      </c>
      <c r="H222" s="5" t="s">
        <v>373</v>
      </c>
      <c r="I222" s="13" t="s">
        <v>370</v>
      </c>
      <c r="J222" s="5" t="s">
        <v>373</v>
      </c>
      <c r="K222" s="5" t="s">
        <v>373</v>
      </c>
      <c r="L222" s="5" t="s">
        <v>373</v>
      </c>
      <c r="M222" s="13" t="s">
        <v>370</v>
      </c>
      <c r="N222" s="37">
        <v>332.6</v>
      </c>
      <c r="O222" s="37">
        <v>106.9</v>
      </c>
      <c r="P222" s="4">
        <f t="shared" si="82"/>
        <v>0.32140709561034275</v>
      </c>
      <c r="Q222" s="13">
        <v>20</v>
      </c>
      <c r="R222" s="22">
        <v>1</v>
      </c>
      <c r="S222" s="13">
        <v>15</v>
      </c>
      <c r="T222" s="37">
        <v>27</v>
      </c>
      <c r="U222" s="37">
        <v>0</v>
      </c>
      <c r="V222" s="4">
        <f t="shared" si="83"/>
        <v>0</v>
      </c>
      <c r="W222" s="13">
        <v>25</v>
      </c>
      <c r="X222" s="37">
        <v>1.2</v>
      </c>
      <c r="Y222" s="37">
        <v>0</v>
      </c>
      <c r="Z222" s="4">
        <f t="shared" si="84"/>
        <v>0</v>
      </c>
      <c r="AA222" s="13">
        <v>25</v>
      </c>
      <c r="AB222" s="37" t="s">
        <v>370</v>
      </c>
      <c r="AC222" s="37" t="s">
        <v>370</v>
      </c>
      <c r="AD222" s="4" t="s">
        <v>370</v>
      </c>
      <c r="AE222" s="13" t="s">
        <v>370</v>
      </c>
      <c r="AF222" s="5" t="s">
        <v>383</v>
      </c>
      <c r="AG222" s="5" t="s">
        <v>383</v>
      </c>
      <c r="AH222" s="5" t="s">
        <v>383</v>
      </c>
      <c r="AI222" s="13">
        <v>5</v>
      </c>
      <c r="AJ222" s="5">
        <v>30</v>
      </c>
      <c r="AK222" s="5">
        <v>41.1</v>
      </c>
      <c r="AL222" s="4">
        <f t="shared" si="93"/>
        <v>1.37</v>
      </c>
      <c r="AM222" s="13">
        <v>15</v>
      </c>
      <c r="AN222" s="37">
        <v>67</v>
      </c>
      <c r="AO222" s="37">
        <v>67</v>
      </c>
      <c r="AP222" s="4">
        <f t="shared" si="94"/>
        <v>1</v>
      </c>
      <c r="AQ222" s="13">
        <v>20</v>
      </c>
      <c r="AR222" s="20">
        <f t="shared" si="85"/>
        <v>0.51648451593505706</v>
      </c>
      <c r="AS222" s="20">
        <f t="shared" si="95"/>
        <v>0.51648451593505706</v>
      </c>
      <c r="AT222" s="35">
        <v>211</v>
      </c>
      <c r="AU222" s="21">
        <f t="shared" si="78"/>
        <v>57.545454545454547</v>
      </c>
      <c r="AV222" s="21">
        <f t="shared" si="79"/>
        <v>29.7</v>
      </c>
      <c r="AW222" s="83">
        <f t="shared" si="80"/>
        <v>-27.845454545454547</v>
      </c>
      <c r="AX222" s="21">
        <v>33.1</v>
      </c>
      <c r="AY222" s="21">
        <v>29.9</v>
      </c>
      <c r="AZ222" s="81">
        <f t="shared" si="81"/>
        <v>-33.299999999999997</v>
      </c>
      <c r="BA222" s="104"/>
      <c r="BB222" s="84"/>
      <c r="BC222" s="110"/>
      <c r="BD222" s="37">
        <f t="shared" si="86"/>
        <v>0</v>
      </c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2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2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2"/>
      <c r="EE222" s="11"/>
      <c r="EF222" s="11"/>
      <c r="EG222" s="11"/>
      <c r="EH222" s="11"/>
      <c r="EI222" s="11"/>
      <c r="EJ222" s="11"/>
      <c r="EK222" s="11"/>
      <c r="EL222" s="11"/>
      <c r="EM222" s="11"/>
      <c r="EN222" s="11"/>
      <c r="EO222" s="11"/>
      <c r="EP222" s="11"/>
      <c r="EQ222" s="11"/>
      <c r="ER222" s="11"/>
      <c r="ES222" s="11"/>
      <c r="ET222" s="11"/>
      <c r="EU222" s="11"/>
      <c r="EV222" s="11"/>
      <c r="EW222" s="11"/>
      <c r="EX222" s="11"/>
      <c r="EY222" s="11"/>
      <c r="EZ222" s="11"/>
      <c r="FA222" s="11"/>
      <c r="FB222" s="11"/>
      <c r="FC222" s="11"/>
      <c r="FD222" s="11"/>
      <c r="FE222" s="11"/>
      <c r="FF222" s="12"/>
      <c r="FG222" s="11"/>
      <c r="FH222" s="11"/>
      <c r="FI222" s="11"/>
      <c r="FJ222" s="11"/>
      <c r="FK222" s="11"/>
      <c r="FL222" s="11"/>
      <c r="FM222" s="11"/>
      <c r="FN222" s="11"/>
      <c r="FO222" s="11"/>
      <c r="FP222" s="11"/>
      <c r="FQ222" s="11"/>
      <c r="FR222" s="11"/>
      <c r="FS222" s="11"/>
      <c r="FT222" s="11"/>
      <c r="FU222" s="11"/>
      <c r="FV222" s="11"/>
      <c r="FW222" s="11"/>
      <c r="FX222" s="11"/>
      <c r="FY222" s="11"/>
      <c r="FZ222" s="11"/>
      <c r="GA222" s="11"/>
      <c r="GB222" s="11"/>
      <c r="GC222" s="11"/>
      <c r="GD222" s="11"/>
      <c r="GE222" s="11"/>
      <c r="GF222" s="11"/>
      <c r="GG222" s="11"/>
      <c r="GH222" s="12"/>
      <c r="GI222" s="11"/>
      <c r="GJ222" s="11"/>
      <c r="GK222" s="11"/>
      <c r="GL222" s="11"/>
      <c r="GM222" s="11"/>
      <c r="GN222" s="11"/>
      <c r="GO222" s="11"/>
      <c r="GP222" s="11"/>
      <c r="GQ222" s="11"/>
      <c r="GR222" s="11"/>
      <c r="GS222" s="11"/>
      <c r="GT222" s="11"/>
      <c r="GU222" s="11"/>
      <c r="GV222" s="11"/>
      <c r="GW222" s="11"/>
      <c r="GX222" s="11"/>
      <c r="GY222" s="11"/>
      <c r="GZ222" s="11"/>
      <c r="HA222" s="11"/>
      <c r="HB222" s="11"/>
      <c r="HC222" s="11"/>
      <c r="HD222" s="11"/>
      <c r="HE222" s="11"/>
      <c r="HF222" s="11"/>
      <c r="HG222" s="11"/>
      <c r="HH222" s="11"/>
      <c r="HI222" s="11"/>
      <c r="HJ222" s="12"/>
      <c r="HK222" s="11"/>
      <c r="HL222" s="11"/>
    </row>
    <row r="223" spans="1:220" s="2" customFormat="1" ht="15" customHeight="1" x14ac:dyDescent="0.25">
      <c r="A223" s="16" t="s">
        <v>222</v>
      </c>
      <c r="B223" s="37">
        <v>0</v>
      </c>
      <c r="C223" s="37">
        <v>561.70000000000005</v>
      </c>
      <c r="D223" s="4">
        <f t="shared" si="77"/>
        <v>0</v>
      </c>
      <c r="E223" s="13">
        <v>0</v>
      </c>
      <c r="F223" s="5" t="s">
        <v>373</v>
      </c>
      <c r="G223" s="5" t="s">
        <v>373</v>
      </c>
      <c r="H223" s="5" t="s">
        <v>373</v>
      </c>
      <c r="I223" s="13" t="s">
        <v>370</v>
      </c>
      <c r="J223" s="5" t="s">
        <v>373</v>
      </c>
      <c r="K223" s="5" t="s">
        <v>373</v>
      </c>
      <c r="L223" s="5" t="s">
        <v>373</v>
      </c>
      <c r="M223" s="13" t="s">
        <v>370</v>
      </c>
      <c r="N223" s="37">
        <v>1124.5999999999999</v>
      </c>
      <c r="O223" s="37">
        <v>287.3</v>
      </c>
      <c r="P223" s="4">
        <f t="shared" si="82"/>
        <v>0.25546861106171087</v>
      </c>
      <c r="Q223" s="13">
        <v>20</v>
      </c>
      <c r="R223" s="22">
        <v>1</v>
      </c>
      <c r="S223" s="13">
        <v>15</v>
      </c>
      <c r="T223" s="37">
        <v>210</v>
      </c>
      <c r="U223" s="37">
        <v>0</v>
      </c>
      <c r="V223" s="4">
        <f t="shared" si="83"/>
        <v>0</v>
      </c>
      <c r="W223" s="13">
        <v>15</v>
      </c>
      <c r="X223" s="37">
        <v>393</v>
      </c>
      <c r="Y223" s="37">
        <v>491.9</v>
      </c>
      <c r="Z223" s="4">
        <f t="shared" si="84"/>
        <v>1.2516539440203562</v>
      </c>
      <c r="AA223" s="13">
        <v>35</v>
      </c>
      <c r="AB223" s="37" t="s">
        <v>370</v>
      </c>
      <c r="AC223" s="37" t="s">
        <v>370</v>
      </c>
      <c r="AD223" s="4" t="s">
        <v>370</v>
      </c>
      <c r="AE223" s="13" t="s">
        <v>370</v>
      </c>
      <c r="AF223" s="5" t="s">
        <v>383</v>
      </c>
      <c r="AG223" s="5" t="s">
        <v>383</v>
      </c>
      <c r="AH223" s="5" t="s">
        <v>383</v>
      </c>
      <c r="AI223" s="13">
        <v>5</v>
      </c>
      <c r="AJ223" s="5">
        <v>30</v>
      </c>
      <c r="AK223" s="5">
        <v>0</v>
      </c>
      <c r="AL223" s="4">
        <f t="shared" si="93"/>
        <v>0</v>
      </c>
      <c r="AM223" s="13">
        <v>15</v>
      </c>
      <c r="AN223" s="37">
        <v>1146</v>
      </c>
      <c r="AO223" s="37">
        <v>1146</v>
      </c>
      <c r="AP223" s="4">
        <f t="shared" si="94"/>
        <v>1</v>
      </c>
      <c r="AQ223" s="13">
        <v>20</v>
      </c>
      <c r="AR223" s="20">
        <f t="shared" si="85"/>
        <v>0.69931050218288915</v>
      </c>
      <c r="AS223" s="20">
        <f t="shared" si="95"/>
        <v>0.69931050218288915</v>
      </c>
      <c r="AT223" s="35">
        <v>1488</v>
      </c>
      <c r="AU223" s="21">
        <f t="shared" si="78"/>
        <v>405.81818181818187</v>
      </c>
      <c r="AV223" s="21">
        <f t="shared" si="79"/>
        <v>283.8</v>
      </c>
      <c r="AW223" s="83">
        <f t="shared" si="80"/>
        <v>-122.01818181818186</v>
      </c>
      <c r="AX223" s="21">
        <v>256.10000000000002</v>
      </c>
      <c r="AY223" s="21">
        <v>184</v>
      </c>
      <c r="AZ223" s="81">
        <f t="shared" si="81"/>
        <v>-156.30000000000001</v>
      </c>
      <c r="BA223" s="104"/>
      <c r="BB223" s="84"/>
      <c r="BC223" s="110"/>
      <c r="BD223" s="37">
        <f t="shared" si="86"/>
        <v>0</v>
      </c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2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2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2"/>
      <c r="EE223" s="11"/>
      <c r="EF223" s="11"/>
      <c r="EG223" s="11"/>
      <c r="EH223" s="11"/>
      <c r="EI223" s="11"/>
      <c r="EJ223" s="11"/>
      <c r="EK223" s="11"/>
      <c r="EL223" s="11"/>
      <c r="EM223" s="11"/>
      <c r="EN223" s="11"/>
      <c r="EO223" s="11"/>
      <c r="EP223" s="11"/>
      <c r="EQ223" s="11"/>
      <c r="ER223" s="11"/>
      <c r="ES223" s="11"/>
      <c r="ET223" s="11"/>
      <c r="EU223" s="11"/>
      <c r="EV223" s="11"/>
      <c r="EW223" s="11"/>
      <c r="EX223" s="11"/>
      <c r="EY223" s="11"/>
      <c r="EZ223" s="11"/>
      <c r="FA223" s="11"/>
      <c r="FB223" s="11"/>
      <c r="FC223" s="11"/>
      <c r="FD223" s="11"/>
      <c r="FE223" s="11"/>
      <c r="FF223" s="12"/>
      <c r="FG223" s="11"/>
      <c r="FH223" s="11"/>
      <c r="FI223" s="11"/>
      <c r="FJ223" s="11"/>
      <c r="FK223" s="11"/>
      <c r="FL223" s="11"/>
      <c r="FM223" s="11"/>
      <c r="FN223" s="11"/>
      <c r="FO223" s="11"/>
      <c r="FP223" s="11"/>
      <c r="FQ223" s="11"/>
      <c r="FR223" s="11"/>
      <c r="FS223" s="11"/>
      <c r="FT223" s="11"/>
      <c r="FU223" s="11"/>
      <c r="FV223" s="11"/>
      <c r="FW223" s="11"/>
      <c r="FX223" s="11"/>
      <c r="FY223" s="11"/>
      <c r="FZ223" s="11"/>
      <c r="GA223" s="11"/>
      <c r="GB223" s="11"/>
      <c r="GC223" s="11"/>
      <c r="GD223" s="11"/>
      <c r="GE223" s="11"/>
      <c r="GF223" s="11"/>
      <c r="GG223" s="11"/>
      <c r="GH223" s="12"/>
      <c r="GI223" s="11"/>
      <c r="GJ223" s="11"/>
      <c r="GK223" s="11"/>
      <c r="GL223" s="11"/>
      <c r="GM223" s="11"/>
      <c r="GN223" s="11"/>
      <c r="GO223" s="11"/>
      <c r="GP223" s="11"/>
      <c r="GQ223" s="11"/>
      <c r="GR223" s="11"/>
      <c r="GS223" s="11"/>
      <c r="GT223" s="11"/>
      <c r="GU223" s="11"/>
      <c r="GV223" s="11"/>
      <c r="GW223" s="11"/>
      <c r="GX223" s="11"/>
      <c r="GY223" s="11"/>
      <c r="GZ223" s="11"/>
      <c r="HA223" s="11"/>
      <c r="HB223" s="11"/>
      <c r="HC223" s="11"/>
      <c r="HD223" s="11"/>
      <c r="HE223" s="11"/>
      <c r="HF223" s="11"/>
      <c r="HG223" s="11"/>
      <c r="HH223" s="11"/>
      <c r="HI223" s="11"/>
      <c r="HJ223" s="12"/>
      <c r="HK223" s="11"/>
      <c r="HL223" s="11"/>
    </row>
    <row r="224" spans="1:220" s="2" customFormat="1" ht="15" customHeight="1" x14ac:dyDescent="0.25">
      <c r="A224" s="16" t="s">
        <v>223</v>
      </c>
      <c r="B224" s="37">
        <v>0</v>
      </c>
      <c r="C224" s="37">
        <v>0</v>
      </c>
      <c r="D224" s="4">
        <f t="shared" si="77"/>
        <v>0</v>
      </c>
      <c r="E224" s="13">
        <v>0</v>
      </c>
      <c r="F224" s="5" t="s">
        <v>373</v>
      </c>
      <c r="G224" s="5" t="s">
        <v>373</v>
      </c>
      <c r="H224" s="5" t="s">
        <v>373</v>
      </c>
      <c r="I224" s="13" t="s">
        <v>370</v>
      </c>
      <c r="J224" s="5" t="s">
        <v>373</v>
      </c>
      <c r="K224" s="5" t="s">
        <v>373</v>
      </c>
      <c r="L224" s="5" t="s">
        <v>373</v>
      </c>
      <c r="M224" s="13" t="s">
        <v>370</v>
      </c>
      <c r="N224" s="37">
        <v>1081</v>
      </c>
      <c r="O224" s="37">
        <v>1504.3</v>
      </c>
      <c r="P224" s="4">
        <f t="shared" si="82"/>
        <v>1.391581868640148</v>
      </c>
      <c r="Q224" s="13">
        <v>20</v>
      </c>
      <c r="R224" s="22">
        <v>1</v>
      </c>
      <c r="S224" s="13">
        <v>15</v>
      </c>
      <c r="T224" s="37">
        <v>255</v>
      </c>
      <c r="U224" s="37">
        <v>0</v>
      </c>
      <c r="V224" s="4">
        <f t="shared" si="83"/>
        <v>0</v>
      </c>
      <c r="W224" s="13">
        <v>30</v>
      </c>
      <c r="X224" s="37">
        <v>99</v>
      </c>
      <c r="Y224" s="37">
        <v>49.3</v>
      </c>
      <c r="Z224" s="4">
        <f t="shared" si="84"/>
        <v>0.49797979797979797</v>
      </c>
      <c r="AA224" s="13">
        <v>20</v>
      </c>
      <c r="AB224" s="37" t="s">
        <v>370</v>
      </c>
      <c r="AC224" s="37" t="s">
        <v>370</v>
      </c>
      <c r="AD224" s="4" t="s">
        <v>370</v>
      </c>
      <c r="AE224" s="13" t="s">
        <v>370</v>
      </c>
      <c r="AF224" s="5" t="s">
        <v>383</v>
      </c>
      <c r="AG224" s="5" t="s">
        <v>383</v>
      </c>
      <c r="AH224" s="5" t="s">
        <v>383</v>
      </c>
      <c r="AI224" s="13">
        <v>5</v>
      </c>
      <c r="AJ224" s="5">
        <v>30</v>
      </c>
      <c r="AK224" s="5">
        <v>14.1</v>
      </c>
      <c r="AL224" s="4">
        <f t="shared" si="93"/>
        <v>0.47</v>
      </c>
      <c r="AM224" s="13">
        <v>15</v>
      </c>
      <c r="AN224" s="37">
        <v>952</v>
      </c>
      <c r="AO224" s="37">
        <v>952</v>
      </c>
      <c r="AP224" s="4">
        <f t="shared" si="94"/>
        <v>1</v>
      </c>
      <c r="AQ224" s="13">
        <v>20</v>
      </c>
      <c r="AR224" s="20">
        <f t="shared" si="85"/>
        <v>0.6653436111033243</v>
      </c>
      <c r="AS224" s="20">
        <f t="shared" si="95"/>
        <v>0.6653436111033243</v>
      </c>
      <c r="AT224" s="35">
        <v>925</v>
      </c>
      <c r="AU224" s="21">
        <f t="shared" si="78"/>
        <v>252.27272727272728</v>
      </c>
      <c r="AV224" s="21">
        <f t="shared" si="79"/>
        <v>167.8</v>
      </c>
      <c r="AW224" s="83">
        <f t="shared" si="80"/>
        <v>-84.472727272727269</v>
      </c>
      <c r="AX224" s="21">
        <v>127.6</v>
      </c>
      <c r="AY224" s="21">
        <v>404.8</v>
      </c>
      <c r="AZ224" s="81">
        <f t="shared" si="81"/>
        <v>-364.6</v>
      </c>
      <c r="BA224" s="104"/>
      <c r="BB224" s="84"/>
      <c r="BC224" s="110"/>
      <c r="BD224" s="37">
        <f t="shared" si="86"/>
        <v>0</v>
      </c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2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2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2"/>
      <c r="EE224" s="11"/>
      <c r="EF224" s="11"/>
      <c r="EG224" s="11"/>
      <c r="EH224" s="11"/>
      <c r="EI224" s="11"/>
      <c r="EJ224" s="11"/>
      <c r="EK224" s="11"/>
      <c r="EL224" s="11"/>
      <c r="EM224" s="11"/>
      <c r="EN224" s="11"/>
      <c r="EO224" s="11"/>
      <c r="EP224" s="11"/>
      <c r="EQ224" s="11"/>
      <c r="ER224" s="11"/>
      <c r="ES224" s="11"/>
      <c r="ET224" s="11"/>
      <c r="EU224" s="11"/>
      <c r="EV224" s="11"/>
      <c r="EW224" s="11"/>
      <c r="EX224" s="11"/>
      <c r="EY224" s="11"/>
      <c r="EZ224" s="11"/>
      <c r="FA224" s="11"/>
      <c r="FB224" s="11"/>
      <c r="FC224" s="11"/>
      <c r="FD224" s="11"/>
      <c r="FE224" s="11"/>
      <c r="FF224" s="12"/>
      <c r="FG224" s="11"/>
      <c r="FH224" s="11"/>
      <c r="FI224" s="11"/>
      <c r="FJ224" s="11"/>
      <c r="FK224" s="11"/>
      <c r="FL224" s="11"/>
      <c r="FM224" s="11"/>
      <c r="FN224" s="11"/>
      <c r="FO224" s="11"/>
      <c r="FP224" s="11"/>
      <c r="FQ224" s="11"/>
      <c r="FR224" s="11"/>
      <c r="FS224" s="11"/>
      <c r="FT224" s="11"/>
      <c r="FU224" s="11"/>
      <c r="FV224" s="11"/>
      <c r="FW224" s="11"/>
      <c r="FX224" s="11"/>
      <c r="FY224" s="11"/>
      <c r="FZ224" s="11"/>
      <c r="GA224" s="11"/>
      <c r="GB224" s="11"/>
      <c r="GC224" s="11"/>
      <c r="GD224" s="11"/>
      <c r="GE224" s="11"/>
      <c r="GF224" s="11"/>
      <c r="GG224" s="11"/>
      <c r="GH224" s="12"/>
      <c r="GI224" s="11"/>
      <c r="GJ224" s="11"/>
      <c r="GK224" s="11"/>
      <c r="GL224" s="11"/>
      <c r="GM224" s="11"/>
      <c r="GN224" s="11"/>
      <c r="GO224" s="11"/>
      <c r="GP224" s="11"/>
      <c r="GQ224" s="11"/>
      <c r="GR224" s="11"/>
      <c r="GS224" s="11"/>
      <c r="GT224" s="11"/>
      <c r="GU224" s="11"/>
      <c r="GV224" s="11"/>
      <c r="GW224" s="11"/>
      <c r="GX224" s="11"/>
      <c r="GY224" s="11"/>
      <c r="GZ224" s="11"/>
      <c r="HA224" s="11"/>
      <c r="HB224" s="11"/>
      <c r="HC224" s="11"/>
      <c r="HD224" s="11"/>
      <c r="HE224" s="11"/>
      <c r="HF224" s="11"/>
      <c r="HG224" s="11"/>
      <c r="HH224" s="11"/>
      <c r="HI224" s="11"/>
      <c r="HJ224" s="12"/>
      <c r="HK224" s="11"/>
      <c r="HL224" s="11"/>
    </row>
    <row r="225" spans="1:220" s="2" customFormat="1" ht="15" customHeight="1" x14ac:dyDescent="0.25">
      <c r="A225" s="16" t="s">
        <v>224</v>
      </c>
      <c r="B225" s="37">
        <v>0</v>
      </c>
      <c r="C225" s="37">
        <v>0</v>
      </c>
      <c r="D225" s="4">
        <f t="shared" si="77"/>
        <v>0</v>
      </c>
      <c r="E225" s="13">
        <v>0</v>
      </c>
      <c r="F225" s="5" t="s">
        <v>373</v>
      </c>
      <c r="G225" s="5" t="s">
        <v>373</v>
      </c>
      <c r="H225" s="5" t="s">
        <v>373</v>
      </c>
      <c r="I225" s="13" t="s">
        <v>370</v>
      </c>
      <c r="J225" s="5" t="s">
        <v>373</v>
      </c>
      <c r="K225" s="5" t="s">
        <v>373</v>
      </c>
      <c r="L225" s="5" t="s">
        <v>373</v>
      </c>
      <c r="M225" s="13" t="s">
        <v>370</v>
      </c>
      <c r="N225" s="37">
        <v>160.4</v>
      </c>
      <c r="O225" s="37">
        <v>100.4</v>
      </c>
      <c r="P225" s="4">
        <f t="shared" si="82"/>
        <v>0.62593516209476308</v>
      </c>
      <c r="Q225" s="13">
        <v>20</v>
      </c>
      <c r="R225" s="22">
        <v>1</v>
      </c>
      <c r="S225" s="13">
        <v>15</v>
      </c>
      <c r="T225" s="37">
        <v>547</v>
      </c>
      <c r="U225" s="37">
        <v>379.5</v>
      </c>
      <c r="V225" s="4">
        <f t="shared" si="83"/>
        <v>0.69378427787934183</v>
      </c>
      <c r="W225" s="13">
        <v>40</v>
      </c>
      <c r="X225" s="37">
        <v>33</v>
      </c>
      <c r="Y225" s="37">
        <v>24.5</v>
      </c>
      <c r="Z225" s="4">
        <f t="shared" si="84"/>
        <v>0.74242424242424243</v>
      </c>
      <c r="AA225" s="13">
        <v>10</v>
      </c>
      <c r="AB225" s="37" t="s">
        <v>370</v>
      </c>
      <c r="AC225" s="37" t="s">
        <v>370</v>
      </c>
      <c r="AD225" s="4" t="s">
        <v>370</v>
      </c>
      <c r="AE225" s="13" t="s">
        <v>370</v>
      </c>
      <c r="AF225" s="5" t="s">
        <v>383</v>
      </c>
      <c r="AG225" s="5" t="s">
        <v>383</v>
      </c>
      <c r="AH225" s="5" t="s">
        <v>383</v>
      </c>
      <c r="AI225" s="13">
        <v>5</v>
      </c>
      <c r="AJ225" s="5">
        <v>30</v>
      </c>
      <c r="AK225" s="5">
        <v>52.7</v>
      </c>
      <c r="AL225" s="4">
        <f t="shared" si="93"/>
        <v>1.7566666666666668</v>
      </c>
      <c r="AM225" s="13">
        <v>15</v>
      </c>
      <c r="AN225" s="37">
        <v>737</v>
      </c>
      <c r="AO225" s="37">
        <v>712</v>
      </c>
      <c r="AP225" s="4">
        <f t="shared" si="94"/>
        <v>0.96607869742198105</v>
      </c>
      <c r="AQ225" s="13">
        <v>20</v>
      </c>
      <c r="AR225" s="20">
        <f t="shared" si="85"/>
        <v>0.90304908941459161</v>
      </c>
      <c r="AS225" s="20">
        <f t="shared" si="95"/>
        <v>0.90304908941459161</v>
      </c>
      <c r="AT225" s="35">
        <v>633</v>
      </c>
      <c r="AU225" s="21">
        <f t="shared" si="78"/>
        <v>172.63636363636363</v>
      </c>
      <c r="AV225" s="21">
        <f t="shared" si="79"/>
        <v>155.9</v>
      </c>
      <c r="AW225" s="83">
        <f t="shared" si="80"/>
        <v>-16.73636363636362</v>
      </c>
      <c r="AX225" s="21">
        <v>104.2</v>
      </c>
      <c r="AY225" s="21">
        <v>134.4</v>
      </c>
      <c r="AZ225" s="81">
        <f t="shared" si="81"/>
        <v>-82.7</v>
      </c>
      <c r="BA225" s="104"/>
      <c r="BB225" s="84"/>
      <c r="BC225" s="110"/>
      <c r="BD225" s="37">
        <f t="shared" si="86"/>
        <v>0</v>
      </c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2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2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2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2"/>
      <c r="FG225" s="11"/>
      <c r="FH225" s="11"/>
      <c r="FI225" s="11"/>
      <c r="FJ225" s="11"/>
      <c r="FK225" s="11"/>
      <c r="FL225" s="11"/>
      <c r="FM225" s="11"/>
      <c r="FN225" s="11"/>
      <c r="FO225" s="11"/>
      <c r="FP225" s="11"/>
      <c r="FQ225" s="11"/>
      <c r="FR225" s="11"/>
      <c r="FS225" s="11"/>
      <c r="FT225" s="11"/>
      <c r="FU225" s="11"/>
      <c r="FV225" s="11"/>
      <c r="FW225" s="11"/>
      <c r="FX225" s="11"/>
      <c r="FY225" s="11"/>
      <c r="FZ225" s="11"/>
      <c r="GA225" s="11"/>
      <c r="GB225" s="11"/>
      <c r="GC225" s="11"/>
      <c r="GD225" s="11"/>
      <c r="GE225" s="11"/>
      <c r="GF225" s="11"/>
      <c r="GG225" s="11"/>
      <c r="GH225" s="12"/>
      <c r="GI225" s="11"/>
      <c r="GJ225" s="11"/>
      <c r="GK225" s="11"/>
      <c r="GL225" s="11"/>
      <c r="GM225" s="11"/>
      <c r="GN225" s="11"/>
      <c r="GO225" s="11"/>
      <c r="GP225" s="11"/>
      <c r="GQ225" s="11"/>
      <c r="GR225" s="11"/>
      <c r="GS225" s="11"/>
      <c r="GT225" s="11"/>
      <c r="GU225" s="11"/>
      <c r="GV225" s="11"/>
      <c r="GW225" s="11"/>
      <c r="GX225" s="11"/>
      <c r="GY225" s="11"/>
      <c r="GZ225" s="11"/>
      <c r="HA225" s="11"/>
      <c r="HB225" s="11"/>
      <c r="HC225" s="11"/>
      <c r="HD225" s="11"/>
      <c r="HE225" s="11"/>
      <c r="HF225" s="11"/>
      <c r="HG225" s="11"/>
      <c r="HH225" s="11"/>
      <c r="HI225" s="11"/>
      <c r="HJ225" s="12"/>
      <c r="HK225" s="11"/>
      <c r="HL225" s="11"/>
    </row>
    <row r="226" spans="1:220" s="2" customFormat="1" ht="15" customHeight="1" x14ac:dyDescent="0.25">
      <c r="A226" s="36" t="s">
        <v>225</v>
      </c>
      <c r="B226" s="37"/>
      <c r="C226" s="37"/>
      <c r="D226" s="4"/>
      <c r="E226" s="13"/>
      <c r="F226" s="5"/>
      <c r="G226" s="5"/>
      <c r="H226" s="5"/>
      <c r="I226" s="13"/>
      <c r="J226" s="5"/>
      <c r="K226" s="5"/>
      <c r="L226" s="5"/>
      <c r="M226" s="13"/>
      <c r="N226" s="37"/>
      <c r="O226" s="37"/>
      <c r="P226" s="4"/>
      <c r="Q226" s="13"/>
      <c r="R226" s="22"/>
      <c r="S226" s="13"/>
      <c r="T226" s="37"/>
      <c r="U226" s="37"/>
      <c r="V226" s="4"/>
      <c r="W226" s="13"/>
      <c r="X226" s="37"/>
      <c r="Y226" s="37"/>
      <c r="Z226" s="4"/>
      <c r="AA226" s="13"/>
      <c r="AB226" s="37"/>
      <c r="AC226" s="37"/>
      <c r="AD226" s="4"/>
      <c r="AE226" s="13"/>
      <c r="AF226" s="5"/>
      <c r="AG226" s="5"/>
      <c r="AH226" s="5"/>
      <c r="AI226" s="13"/>
      <c r="AJ226" s="5"/>
      <c r="AK226" s="5"/>
      <c r="AL226" s="4"/>
      <c r="AM226" s="13"/>
      <c r="AN226" s="37"/>
      <c r="AO226" s="37"/>
      <c r="AP226" s="4"/>
      <c r="AQ226" s="13"/>
      <c r="AR226" s="20"/>
      <c r="AS226" s="20"/>
      <c r="AT226" s="35"/>
      <c r="AU226" s="21"/>
      <c r="AV226" s="21"/>
      <c r="AW226" s="83"/>
      <c r="AX226" s="21"/>
      <c r="AY226" s="21"/>
      <c r="AZ226" s="81"/>
      <c r="BA226" s="104"/>
      <c r="BB226" s="84"/>
      <c r="BC226" s="110"/>
      <c r="BD226" s="37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2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2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2"/>
      <c r="EE226" s="11"/>
      <c r="EF226" s="11"/>
      <c r="EG226" s="11"/>
      <c r="EH226" s="11"/>
      <c r="EI226" s="11"/>
      <c r="EJ226" s="11"/>
      <c r="EK226" s="11"/>
      <c r="EL226" s="11"/>
      <c r="EM226" s="11"/>
      <c r="EN226" s="11"/>
      <c r="EO226" s="11"/>
      <c r="EP226" s="11"/>
      <c r="EQ226" s="11"/>
      <c r="ER226" s="11"/>
      <c r="ES226" s="11"/>
      <c r="ET226" s="11"/>
      <c r="EU226" s="11"/>
      <c r="EV226" s="11"/>
      <c r="EW226" s="11"/>
      <c r="EX226" s="11"/>
      <c r="EY226" s="11"/>
      <c r="EZ226" s="11"/>
      <c r="FA226" s="11"/>
      <c r="FB226" s="11"/>
      <c r="FC226" s="11"/>
      <c r="FD226" s="11"/>
      <c r="FE226" s="11"/>
      <c r="FF226" s="12"/>
      <c r="FG226" s="11"/>
      <c r="FH226" s="11"/>
      <c r="FI226" s="11"/>
      <c r="FJ226" s="11"/>
      <c r="FK226" s="11"/>
      <c r="FL226" s="11"/>
      <c r="FM226" s="11"/>
      <c r="FN226" s="11"/>
      <c r="FO226" s="11"/>
      <c r="FP226" s="11"/>
      <c r="FQ226" s="11"/>
      <c r="FR226" s="11"/>
      <c r="FS226" s="11"/>
      <c r="FT226" s="11"/>
      <c r="FU226" s="11"/>
      <c r="FV226" s="11"/>
      <c r="FW226" s="11"/>
      <c r="FX226" s="11"/>
      <c r="FY226" s="11"/>
      <c r="FZ226" s="11"/>
      <c r="GA226" s="11"/>
      <c r="GB226" s="11"/>
      <c r="GC226" s="11"/>
      <c r="GD226" s="11"/>
      <c r="GE226" s="11"/>
      <c r="GF226" s="11"/>
      <c r="GG226" s="11"/>
      <c r="GH226" s="12"/>
      <c r="GI226" s="11"/>
      <c r="GJ226" s="11"/>
      <c r="GK226" s="11"/>
      <c r="GL226" s="11"/>
      <c r="GM226" s="11"/>
      <c r="GN226" s="11"/>
      <c r="GO226" s="11"/>
      <c r="GP226" s="11"/>
      <c r="GQ226" s="11"/>
      <c r="GR226" s="11"/>
      <c r="GS226" s="11"/>
      <c r="GT226" s="11"/>
      <c r="GU226" s="11"/>
      <c r="GV226" s="11"/>
      <c r="GW226" s="11"/>
      <c r="GX226" s="11"/>
      <c r="GY226" s="11"/>
      <c r="GZ226" s="11"/>
      <c r="HA226" s="11"/>
      <c r="HB226" s="11"/>
      <c r="HC226" s="11"/>
      <c r="HD226" s="11"/>
      <c r="HE226" s="11"/>
      <c r="HF226" s="11"/>
      <c r="HG226" s="11"/>
      <c r="HH226" s="11"/>
      <c r="HI226" s="11"/>
      <c r="HJ226" s="12"/>
      <c r="HK226" s="11"/>
      <c r="HL226" s="11"/>
    </row>
    <row r="227" spans="1:220" s="2" customFormat="1" ht="15" customHeight="1" x14ac:dyDescent="0.25">
      <c r="A227" s="16" t="s">
        <v>226</v>
      </c>
      <c r="B227" s="37">
        <v>0</v>
      </c>
      <c r="C227" s="37">
        <v>0</v>
      </c>
      <c r="D227" s="4">
        <f t="shared" si="77"/>
        <v>0</v>
      </c>
      <c r="E227" s="13">
        <v>0</v>
      </c>
      <c r="F227" s="5" t="s">
        <v>373</v>
      </c>
      <c r="G227" s="5" t="s">
        <v>373</v>
      </c>
      <c r="H227" s="5" t="s">
        <v>373</v>
      </c>
      <c r="I227" s="13" t="s">
        <v>370</v>
      </c>
      <c r="J227" s="5" t="s">
        <v>373</v>
      </c>
      <c r="K227" s="5" t="s">
        <v>373</v>
      </c>
      <c r="L227" s="5" t="s">
        <v>373</v>
      </c>
      <c r="M227" s="13" t="s">
        <v>370</v>
      </c>
      <c r="N227" s="37">
        <v>229.3</v>
      </c>
      <c r="O227" s="37">
        <v>287.2</v>
      </c>
      <c r="P227" s="4">
        <f t="shared" si="82"/>
        <v>1.2525076319232444</v>
      </c>
      <c r="Q227" s="13">
        <v>20</v>
      </c>
      <c r="R227" s="22">
        <v>1</v>
      </c>
      <c r="S227" s="13">
        <v>15</v>
      </c>
      <c r="T227" s="37">
        <v>35</v>
      </c>
      <c r="U227" s="37">
        <v>0</v>
      </c>
      <c r="V227" s="4">
        <f t="shared" si="83"/>
        <v>0</v>
      </c>
      <c r="W227" s="13">
        <v>20</v>
      </c>
      <c r="X227" s="37">
        <v>0.3</v>
      </c>
      <c r="Y227" s="37">
        <v>1.5</v>
      </c>
      <c r="Z227" s="4">
        <f t="shared" si="84"/>
        <v>5</v>
      </c>
      <c r="AA227" s="13">
        <v>30</v>
      </c>
      <c r="AB227" s="37" t="s">
        <v>370</v>
      </c>
      <c r="AC227" s="37" t="s">
        <v>370</v>
      </c>
      <c r="AD227" s="4" t="s">
        <v>370</v>
      </c>
      <c r="AE227" s="13" t="s">
        <v>370</v>
      </c>
      <c r="AF227" s="5" t="s">
        <v>383</v>
      </c>
      <c r="AG227" s="5" t="s">
        <v>383</v>
      </c>
      <c r="AH227" s="5" t="s">
        <v>383</v>
      </c>
      <c r="AI227" s="13">
        <v>5</v>
      </c>
      <c r="AJ227" s="5">
        <v>38</v>
      </c>
      <c r="AK227" s="5">
        <v>39.5</v>
      </c>
      <c r="AL227" s="4">
        <f t="shared" ref="AL227:AL235" si="96">IF((AM227=0),0,IF(AJ227=0,1,IF(AK227&lt;0,0,AK227/AJ227)))</f>
        <v>1.0394736842105263</v>
      </c>
      <c r="AM227" s="13">
        <v>15</v>
      </c>
      <c r="AN227" s="37">
        <v>150</v>
      </c>
      <c r="AO227" s="37">
        <v>152</v>
      </c>
      <c r="AP227" s="4">
        <f t="shared" ref="AP227:AP235" si="97">IF((AQ227=0),0,IF(AN227=0,1,IF(AO227&lt;0,0,AO227/AN227)))</f>
        <v>1.0133333333333334</v>
      </c>
      <c r="AQ227" s="13">
        <v>20</v>
      </c>
      <c r="AR227" s="20">
        <f t="shared" si="85"/>
        <v>1.8825743714024121</v>
      </c>
      <c r="AS227" s="20">
        <f t="shared" ref="AS227:AS235" si="98">IF(AR227&gt;1.2,IF((AR227-1.2)*0.1+1.2&gt;1.3,1.3,(AR227-1.2)*0.1+1.2),AR227)</f>
        <v>1.2682574371402411</v>
      </c>
      <c r="AT227" s="35">
        <v>744</v>
      </c>
      <c r="AU227" s="21">
        <f t="shared" si="78"/>
        <v>202.90909090909093</v>
      </c>
      <c r="AV227" s="21">
        <f t="shared" si="79"/>
        <v>257.3</v>
      </c>
      <c r="AW227" s="83">
        <f t="shared" si="80"/>
        <v>54.390909090909076</v>
      </c>
      <c r="AX227" s="21">
        <v>48.6</v>
      </c>
      <c r="AY227" s="21">
        <v>69</v>
      </c>
      <c r="AZ227" s="81">
        <f t="shared" si="81"/>
        <v>139.70000000000002</v>
      </c>
      <c r="BA227" s="104"/>
      <c r="BB227" s="84"/>
      <c r="BC227" s="110"/>
      <c r="BD227" s="37">
        <f t="shared" si="86"/>
        <v>139.70000000000002</v>
      </c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2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2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2"/>
      <c r="EE227" s="11"/>
      <c r="EF227" s="11"/>
      <c r="EG227" s="11"/>
      <c r="EH227" s="11"/>
      <c r="EI227" s="11"/>
      <c r="EJ227" s="11"/>
      <c r="EK227" s="11"/>
      <c r="EL227" s="11"/>
      <c r="EM227" s="11"/>
      <c r="EN227" s="11"/>
      <c r="EO227" s="11"/>
      <c r="EP227" s="11"/>
      <c r="EQ227" s="11"/>
      <c r="ER227" s="11"/>
      <c r="ES227" s="11"/>
      <c r="ET227" s="11"/>
      <c r="EU227" s="11"/>
      <c r="EV227" s="11"/>
      <c r="EW227" s="11"/>
      <c r="EX227" s="11"/>
      <c r="EY227" s="11"/>
      <c r="EZ227" s="11"/>
      <c r="FA227" s="11"/>
      <c r="FB227" s="11"/>
      <c r="FC227" s="11"/>
      <c r="FD227" s="11"/>
      <c r="FE227" s="11"/>
      <c r="FF227" s="12"/>
      <c r="FG227" s="11"/>
      <c r="FH227" s="11"/>
      <c r="FI227" s="11"/>
      <c r="FJ227" s="11"/>
      <c r="FK227" s="11"/>
      <c r="FL227" s="11"/>
      <c r="FM227" s="11"/>
      <c r="FN227" s="11"/>
      <c r="FO227" s="11"/>
      <c r="FP227" s="11"/>
      <c r="FQ227" s="11"/>
      <c r="FR227" s="11"/>
      <c r="FS227" s="11"/>
      <c r="FT227" s="11"/>
      <c r="FU227" s="11"/>
      <c r="FV227" s="11"/>
      <c r="FW227" s="11"/>
      <c r="FX227" s="11"/>
      <c r="FY227" s="11"/>
      <c r="FZ227" s="11"/>
      <c r="GA227" s="11"/>
      <c r="GB227" s="11"/>
      <c r="GC227" s="11"/>
      <c r="GD227" s="11"/>
      <c r="GE227" s="11"/>
      <c r="GF227" s="11"/>
      <c r="GG227" s="11"/>
      <c r="GH227" s="12"/>
      <c r="GI227" s="11"/>
      <c r="GJ227" s="11"/>
      <c r="GK227" s="11"/>
      <c r="GL227" s="11"/>
      <c r="GM227" s="11"/>
      <c r="GN227" s="11"/>
      <c r="GO227" s="11"/>
      <c r="GP227" s="11"/>
      <c r="GQ227" s="11"/>
      <c r="GR227" s="11"/>
      <c r="GS227" s="11"/>
      <c r="GT227" s="11"/>
      <c r="GU227" s="11"/>
      <c r="GV227" s="11"/>
      <c r="GW227" s="11"/>
      <c r="GX227" s="11"/>
      <c r="GY227" s="11"/>
      <c r="GZ227" s="11"/>
      <c r="HA227" s="11"/>
      <c r="HB227" s="11"/>
      <c r="HC227" s="11"/>
      <c r="HD227" s="11"/>
      <c r="HE227" s="11"/>
      <c r="HF227" s="11"/>
      <c r="HG227" s="11"/>
      <c r="HH227" s="11"/>
      <c r="HI227" s="11"/>
      <c r="HJ227" s="12"/>
      <c r="HK227" s="11"/>
      <c r="HL227" s="11"/>
    </row>
    <row r="228" spans="1:220" s="2" customFormat="1" ht="15" customHeight="1" x14ac:dyDescent="0.25">
      <c r="A228" s="16" t="s">
        <v>150</v>
      </c>
      <c r="B228" s="37">
        <v>0</v>
      </c>
      <c r="C228" s="37">
        <v>0</v>
      </c>
      <c r="D228" s="4">
        <f t="shared" si="77"/>
        <v>0</v>
      </c>
      <c r="E228" s="13">
        <v>0</v>
      </c>
      <c r="F228" s="5" t="s">
        <v>373</v>
      </c>
      <c r="G228" s="5" t="s">
        <v>373</v>
      </c>
      <c r="H228" s="5" t="s">
        <v>373</v>
      </c>
      <c r="I228" s="13" t="s">
        <v>370</v>
      </c>
      <c r="J228" s="5" t="s">
        <v>373</v>
      </c>
      <c r="K228" s="5" t="s">
        <v>373</v>
      </c>
      <c r="L228" s="5" t="s">
        <v>373</v>
      </c>
      <c r="M228" s="13" t="s">
        <v>370</v>
      </c>
      <c r="N228" s="37">
        <v>57</v>
      </c>
      <c r="O228" s="37">
        <v>83.8</v>
      </c>
      <c r="P228" s="4">
        <f t="shared" si="82"/>
        <v>1.4701754385964911</v>
      </c>
      <c r="Q228" s="13">
        <v>20</v>
      </c>
      <c r="R228" s="22">
        <v>1</v>
      </c>
      <c r="S228" s="13">
        <v>15</v>
      </c>
      <c r="T228" s="37">
        <v>135</v>
      </c>
      <c r="U228" s="37">
        <v>23.2</v>
      </c>
      <c r="V228" s="4">
        <f t="shared" si="83"/>
        <v>0.17185185185185184</v>
      </c>
      <c r="W228" s="13">
        <v>30</v>
      </c>
      <c r="X228" s="37">
        <v>1.3</v>
      </c>
      <c r="Y228" s="37">
        <v>7.1</v>
      </c>
      <c r="Z228" s="4">
        <f t="shared" si="84"/>
        <v>5.4615384615384608</v>
      </c>
      <c r="AA228" s="13">
        <v>20</v>
      </c>
      <c r="AB228" s="37" t="s">
        <v>370</v>
      </c>
      <c r="AC228" s="37" t="s">
        <v>370</v>
      </c>
      <c r="AD228" s="4" t="s">
        <v>370</v>
      </c>
      <c r="AE228" s="13" t="s">
        <v>370</v>
      </c>
      <c r="AF228" s="5" t="s">
        <v>383</v>
      </c>
      <c r="AG228" s="5" t="s">
        <v>383</v>
      </c>
      <c r="AH228" s="5" t="s">
        <v>383</v>
      </c>
      <c r="AI228" s="13">
        <v>5</v>
      </c>
      <c r="AJ228" s="5">
        <v>38</v>
      </c>
      <c r="AK228" s="5">
        <v>35.5</v>
      </c>
      <c r="AL228" s="4">
        <f t="shared" si="96"/>
        <v>0.93421052631578949</v>
      </c>
      <c r="AM228" s="13">
        <v>15</v>
      </c>
      <c r="AN228" s="37">
        <v>310</v>
      </c>
      <c r="AO228" s="37">
        <v>340</v>
      </c>
      <c r="AP228" s="4">
        <f t="shared" si="97"/>
        <v>1.096774193548387</v>
      </c>
      <c r="AQ228" s="13">
        <v>20</v>
      </c>
      <c r="AR228" s="20">
        <f t="shared" si="85"/>
        <v>1.62282062769966</v>
      </c>
      <c r="AS228" s="20">
        <f t="shared" si="98"/>
        <v>1.242282062769966</v>
      </c>
      <c r="AT228" s="35">
        <v>1156</v>
      </c>
      <c r="AU228" s="21">
        <f t="shared" si="78"/>
        <v>315.27272727272725</v>
      </c>
      <c r="AV228" s="21">
        <f t="shared" si="79"/>
        <v>391.7</v>
      </c>
      <c r="AW228" s="83">
        <f t="shared" si="80"/>
        <v>76.427272727272737</v>
      </c>
      <c r="AX228" s="21">
        <v>209.1</v>
      </c>
      <c r="AY228" s="21">
        <v>211.7</v>
      </c>
      <c r="AZ228" s="81">
        <f t="shared" si="81"/>
        <v>-29.099999999999994</v>
      </c>
      <c r="BA228" s="104"/>
      <c r="BB228" s="84"/>
      <c r="BC228" s="110"/>
      <c r="BD228" s="37">
        <f t="shared" si="86"/>
        <v>0</v>
      </c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2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2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2"/>
      <c r="EE228" s="11"/>
      <c r="EF228" s="11"/>
      <c r="EG228" s="11"/>
      <c r="EH228" s="11"/>
      <c r="EI228" s="11"/>
      <c r="EJ228" s="11"/>
      <c r="EK228" s="11"/>
      <c r="EL228" s="11"/>
      <c r="EM228" s="11"/>
      <c r="EN228" s="11"/>
      <c r="EO228" s="11"/>
      <c r="EP228" s="11"/>
      <c r="EQ228" s="11"/>
      <c r="ER228" s="11"/>
      <c r="ES228" s="11"/>
      <c r="ET228" s="11"/>
      <c r="EU228" s="11"/>
      <c r="EV228" s="11"/>
      <c r="EW228" s="11"/>
      <c r="EX228" s="11"/>
      <c r="EY228" s="11"/>
      <c r="EZ228" s="11"/>
      <c r="FA228" s="11"/>
      <c r="FB228" s="11"/>
      <c r="FC228" s="11"/>
      <c r="FD228" s="11"/>
      <c r="FE228" s="11"/>
      <c r="FF228" s="12"/>
      <c r="FG228" s="11"/>
      <c r="FH228" s="11"/>
      <c r="FI228" s="11"/>
      <c r="FJ228" s="11"/>
      <c r="FK228" s="11"/>
      <c r="FL228" s="11"/>
      <c r="FM228" s="11"/>
      <c r="FN228" s="11"/>
      <c r="FO228" s="11"/>
      <c r="FP228" s="11"/>
      <c r="FQ228" s="11"/>
      <c r="FR228" s="11"/>
      <c r="FS228" s="11"/>
      <c r="FT228" s="11"/>
      <c r="FU228" s="11"/>
      <c r="FV228" s="11"/>
      <c r="FW228" s="11"/>
      <c r="FX228" s="11"/>
      <c r="FY228" s="11"/>
      <c r="FZ228" s="11"/>
      <c r="GA228" s="11"/>
      <c r="GB228" s="11"/>
      <c r="GC228" s="11"/>
      <c r="GD228" s="11"/>
      <c r="GE228" s="11"/>
      <c r="GF228" s="11"/>
      <c r="GG228" s="11"/>
      <c r="GH228" s="12"/>
      <c r="GI228" s="11"/>
      <c r="GJ228" s="11"/>
      <c r="GK228" s="11"/>
      <c r="GL228" s="11"/>
      <c r="GM228" s="11"/>
      <c r="GN228" s="11"/>
      <c r="GO228" s="11"/>
      <c r="GP228" s="11"/>
      <c r="GQ228" s="11"/>
      <c r="GR228" s="11"/>
      <c r="GS228" s="11"/>
      <c r="GT228" s="11"/>
      <c r="GU228" s="11"/>
      <c r="GV228" s="11"/>
      <c r="GW228" s="11"/>
      <c r="GX228" s="11"/>
      <c r="GY228" s="11"/>
      <c r="GZ228" s="11"/>
      <c r="HA228" s="11"/>
      <c r="HB228" s="11"/>
      <c r="HC228" s="11"/>
      <c r="HD228" s="11"/>
      <c r="HE228" s="11"/>
      <c r="HF228" s="11"/>
      <c r="HG228" s="11"/>
      <c r="HH228" s="11"/>
      <c r="HI228" s="11"/>
      <c r="HJ228" s="12"/>
      <c r="HK228" s="11"/>
      <c r="HL228" s="11"/>
    </row>
    <row r="229" spans="1:220" s="2" customFormat="1" ht="15" customHeight="1" x14ac:dyDescent="0.25">
      <c r="A229" s="16" t="s">
        <v>227</v>
      </c>
      <c r="B229" s="37">
        <v>0</v>
      </c>
      <c r="C229" s="37">
        <v>0</v>
      </c>
      <c r="D229" s="4">
        <f t="shared" si="77"/>
        <v>0</v>
      </c>
      <c r="E229" s="13">
        <v>0</v>
      </c>
      <c r="F229" s="5" t="s">
        <v>373</v>
      </c>
      <c r="G229" s="5" t="s">
        <v>373</v>
      </c>
      <c r="H229" s="5" t="s">
        <v>373</v>
      </c>
      <c r="I229" s="13" t="s">
        <v>370</v>
      </c>
      <c r="J229" s="5" t="s">
        <v>373</v>
      </c>
      <c r="K229" s="5" t="s">
        <v>373</v>
      </c>
      <c r="L229" s="5" t="s">
        <v>373</v>
      </c>
      <c r="M229" s="13" t="s">
        <v>370</v>
      </c>
      <c r="N229" s="37">
        <v>39.9</v>
      </c>
      <c r="O229" s="37">
        <v>246.9</v>
      </c>
      <c r="P229" s="4">
        <f t="shared" si="82"/>
        <v>6.1879699248120303</v>
      </c>
      <c r="Q229" s="13">
        <v>20</v>
      </c>
      <c r="R229" s="22">
        <v>1</v>
      </c>
      <c r="S229" s="13">
        <v>15</v>
      </c>
      <c r="T229" s="37">
        <v>112</v>
      </c>
      <c r="U229" s="37">
        <v>75</v>
      </c>
      <c r="V229" s="4">
        <f t="shared" si="83"/>
        <v>0.6696428571428571</v>
      </c>
      <c r="W229" s="13">
        <v>15</v>
      </c>
      <c r="X229" s="37">
        <v>2.6</v>
      </c>
      <c r="Y229" s="37">
        <v>4.0999999999999996</v>
      </c>
      <c r="Z229" s="4">
        <f t="shared" si="84"/>
        <v>1.5769230769230766</v>
      </c>
      <c r="AA229" s="13">
        <v>35</v>
      </c>
      <c r="AB229" s="37" t="s">
        <v>370</v>
      </c>
      <c r="AC229" s="37" t="s">
        <v>370</v>
      </c>
      <c r="AD229" s="4" t="s">
        <v>370</v>
      </c>
      <c r="AE229" s="13" t="s">
        <v>370</v>
      </c>
      <c r="AF229" s="5" t="s">
        <v>383</v>
      </c>
      <c r="AG229" s="5" t="s">
        <v>383</v>
      </c>
      <c r="AH229" s="5" t="s">
        <v>383</v>
      </c>
      <c r="AI229" s="13">
        <v>5</v>
      </c>
      <c r="AJ229" s="5">
        <v>38</v>
      </c>
      <c r="AK229" s="5">
        <v>36.6</v>
      </c>
      <c r="AL229" s="4">
        <f t="shared" si="96"/>
        <v>0.9631578947368421</v>
      </c>
      <c r="AM229" s="13">
        <v>15</v>
      </c>
      <c r="AN229" s="37">
        <v>742</v>
      </c>
      <c r="AO229" s="37">
        <v>803</v>
      </c>
      <c r="AP229" s="4">
        <f t="shared" si="97"/>
        <v>1.082210242587601</v>
      </c>
      <c r="AQ229" s="13">
        <v>20</v>
      </c>
      <c r="AR229" s="20">
        <f t="shared" si="85"/>
        <v>2.0007326859874648</v>
      </c>
      <c r="AS229" s="20">
        <f t="shared" si="98"/>
        <v>1.2800732685987464</v>
      </c>
      <c r="AT229" s="35">
        <v>1134</v>
      </c>
      <c r="AU229" s="21">
        <f t="shared" si="78"/>
        <v>309.27272727272725</v>
      </c>
      <c r="AV229" s="21">
        <f t="shared" si="79"/>
        <v>395.9</v>
      </c>
      <c r="AW229" s="83">
        <f t="shared" si="80"/>
        <v>86.627272727272725</v>
      </c>
      <c r="AX229" s="21">
        <v>248.1</v>
      </c>
      <c r="AY229" s="21">
        <v>248.1</v>
      </c>
      <c r="AZ229" s="81">
        <f t="shared" si="81"/>
        <v>-100.30000000000001</v>
      </c>
      <c r="BA229" s="104"/>
      <c r="BB229" s="84"/>
      <c r="BC229" s="110"/>
      <c r="BD229" s="37">
        <f t="shared" si="86"/>
        <v>0</v>
      </c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2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2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2"/>
      <c r="EE229" s="11"/>
      <c r="EF229" s="11"/>
      <c r="EG229" s="11"/>
      <c r="EH229" s="11"/>
      <c r="EI229" s="11"/>
      <c r="EJ229" s="11"/>
      <c r="EK229" s="11"/>
      <c r="EL229" s="11"/>
      <c r="EM229" s="11"/>
      <c r="EN229" s="11"/>
      <c r="EO229" s="11"/>
      <c r="EP229" s="11"/>
      <c r="EQ229" s="11"/>
      <c r="ER229" s="11"/>
      <c r="ES229" s="11"/>
      <c r="ET229" s="11"/>
      <c r="EU229" s="11"/>
      <c r="EV229" s="11"/>
      <c r="EW229" s="11"/>
      <c r="EX229" s="11"/>
      <c r="EY229" s="11"/>
      <c r="EZ229" s="11"/>
      <c r="FA229" s="11"/>
      <c r="FB229" s="11"/>
      <c r="FC229" s="11"/>
      <c r="FD229" s="11"/>
      <c r="FE229" s="11"/>
      <c r="FF229" s="12"/>
      <c r="FG229" s="11"/>
      <c r="FH229" s="11"/>
      <c r="FI229" s="11"/>
      <c r="FJ229" s="11"/>
      <c r="FK229" s="11"/>
      <c r="FL229" s="11"/>
      <c r="FM229" s="11"/>
      <c r="FN229" s="11"/>
      <c r="FO229" s="11"/>
      <c r="FP229" s="11"/>
      <c r="FQ229" s="11"/>
      <c r="FR229" s="11"/>
      <c r="FS229" s="11"/>
      <c r="FT229" s="11"/>
      <c r="FU229" s="11"/>
      <c r="FV229" s="11"/>
      <c r="FW229" s="11"/>
      <c r="FX229" s="11"/>
      <c r="FY229" s="11"/>
      <c r="FZ229" s="11"/>
      <c r="GA229" s="11"/>
      <c r="GB229" s="11"/>
      <c r="GC229" s="11"/>
      <c r="GD229" s="11"/>
      <c r="GE229" s="11"/>
      <c r="GF229" s="11"/>
      <c r="GG229" s="11"/>
      <c r="GH229" s="12"/>
      <c r="GI229" s="11"/>
      <c r="GJ229" s="11"/>
      <c r="GK229" s="11"/>
      <c r="GL229" s="11"/>
      <c r="GM229" s="11"/>
      <c r="GN229" s="11"/>
      <c r="GO229" s="11"/>
      <c r="GP229" s="11"/>
      <c r="GQ229" s="11"/>
      <c r="GR229" s="11"/>
      <c r="GS229" s="11"/>
      <c r="GT229" s="11"/>
      <c r="GU229" s="11"/>
      <c r="GV229" s="11"/>
      <c r="GW229" s="11"/>
      <c r="GX229" s="11"/>
      <c r="GY229" s="11"/>
      <c r="GZ229" s="11"/>
      <c r="HA229" s="11"/>
      <c r="HB229" s="11"/>
      <c r="HC229" s="11"/>
      <c r="HD229" s="11"/>
      <c r="HE229" s="11"/>
      <c r="HF229" s="11"/>
      <c r="HG229" s="11"/>
      <c r="HH229" s="11"/>
      <c r="HI229" s="11"/>
      <c r="HJ229" s="12"/>
      <c r="HK229" s="11"/>
      <c r="HL229" s="11"/>
    </row>
    <row r="230" spans="1:220" s="2" customFormat="1" ht="15" customHeight="1" x14ac:dyDescent="0.25">
      <c r="A230" s="16" t="s">
        <v>228</v>
      </c>
      <c r="B230" s="37">
        <v>0</v>
      </c>
      <c r="C230" s="37">
        <v>0</v>
      </c>
      <c r="D230" s="4">
        <f t="shared" si="77"/>
        <v>0</v>
      </c>
      <c r="E230" s="13">
        <v>0</v>
      </c>
      <c r="F230" s="5" t="s">
        <v>373</v>
      </c>
      <c r="G230" s="5" t="s">
        <v>373</v>
      </c>
      <c r="H230" s="5" t="s">
        <v>373</v>
      </c>
      <c r="I230" s="13" t="s">
        <v>370</v>
      </c>
      <c r="J230" s="5" t="s">
        <v>373</v>
      </c>
      <c r="K230" s="5" t="s">
        <v>373</v>
      </c>
      <c r="L230" s="5" t="s">
        <v>373</v>
      </c>
      <c r="M230" s="13" t="s">
        <v>370</v>
      </c>
      <c r="N230" s="37">
        <v>112.2</v>
      </c>
      <c r="O230" s="37">
        <v>187.7</v>
      </c>
      <c r="P230" s="4">
        <f t="shared" si="82"/>
        <v>1.6729055258467023</v>
      </c>
      <c r="Q230" s="13">
        <v>20</v>
      </c>
      <c r="R230" s="22">
        <v>1</v>
      </c>
      <c r="S230" s="13">
        <v>15</v>
      </c>
      <c r="T230" s="37">
        <v>67.5</v>
      </c>
      <c r="U230" s="37">
        <v>7.1</v>
      </c>
      <c r="V230" s="4">
        <f t="shared" si="83"/>
        <v>0.10518518518518517</v>
      </c>
      <c r="W230" s="13">
        <v>25</v>
      </c>
      <c r="X230" s="37">
        <v>0.9</v>
      </c>
      <c r="Y230" s="37">
        <v>2.6</v>
      </c>
      <c r="Z230" s="4">
        <f t="shared" si="84"/>
        <v>2.8888888888888888</v>
      </c>
      <c r="AA230" s="13">
        <v>25</v>
      </c>
      <c r="AB230" s="37" t="s">
        <v>370</v>
      </c>
      <c r="AC230" s="37" t="s">
        <v>370</v>
      </c>
      <c r="AD230" s="4" t="s">
        <v>370</v>
      </c>
      <c r="AE230" s="13" t="s">
        <v>370</v>
      </c>
      <c r="AF230" s="5" t="s">
        <v>383</v>
      </c>
      <c r="AG230" s="5" t="s">
        <v>383</v>
      </c>
      <c r="AH230" s="5" t="s">
        <v>383</v>
      </c>
      <c r="AI230" s="13">
        <v>5</v>
      </c>
      <c r="AJ230" s="5">
        <v>38</v>
      </c>
      <c r="AK230" s="5">
        <v>27.3</v>
      </c>
      <c r="AL230" s="4">
        <f t="shared" si="96"/>
        <v>0.71842105263157896</v>
      </c>
      <c r="AM230" s="13">
        <v>15</v>
      </c>
      <c r="AN230" s="37">
        <v>170</v>
      </c>
      <c r="AO230" s="37">
        <v>146</v>
      </c>
      <c r="AP230" s="4">
        <f t="shared" si="97"/>
        <v>0.85882352941176465</v>
      </c>
      <c r="AQ230" s="13">
        <v>20</v>
      </c>
      <c r="AR230" s="20">
        <f t="shared" si="85"/>
        <v>1.2605229062207906</v>
      </c>
      <c r="AS230" s="20">
        <f t="shared" si="98"/>
        <v>1.206052290622079</v>
      </c>
      <c r="AT230" s="35">
        <v>945</v>
      </c>
      <c r="AU230" s="21">
        <f t="shared" si="78"/>
        <v>257.72727272727275</v>
      </c>
      <c r="AV230" s="21">
        <f t="shared" si="79"/>
        <v>310.8</v>
      </c>
      <c r="AW230" s="83">
        <f t="shared" si="80"/>
        <v>53.072727272727263</v>
      </c>
      <c r="AX230" s="21">
        <v>213.7</v>
      </c>
      <c r="AY230" s="21">
        <v>144.4</v>
      </c>
      <c r="AZ230" s="81">
        <f t="shared" si="81"/>
        <v>-47.299999999999983</v>
      </c>
      <c r="BA230" s="104"/>
      <c r="BB230" s="84"/>
      <c r="BC230" s="110"/>
      <c r="BD230" s="37">
        <f t="shared" si="86"/>
        <v>0</v>
      </c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2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2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2"/>
      <c r="EE230" s="11"/>
      <c r="EF230" s="11"/>
      <c r="EG230" s="11"/>
      <c r="EH230" s="11"/>
      <c r="EI230" s="11"/>
      <c r="EJ230" s="11"/>
      <c r="EK230" s="11"/>
      <c r="EL230" s="11"/>
      <c r="EM230" s="11"/>
      <c r="EN230" s="11"/>
      <c r="EO230" s="11"/>
      <c r="EP230" s="11"/>
      <c r="EQ230" s="11"/>
      <c r="ER230" s="11"/>
      <c r="ES230" s="11"/>
      <c r="ET230" s="11"/>
      <c r="EU230" s="11"/>
      <c r="EV230" s="11"/>
      <c r="EW230" s="11"/>
      <c r="EX230" s="11"/>
      <c r="EY230" s="11"/>
      <c r="EZ230" s="11"/>
      <c r="FA230" s="11"/>
      <c r="FB230" s="11"/>
      <c r="FC230" s="11"/>
      <c r="FD230" s="11"/>
      <c r="FE230" s="11"/>
      <c r="FF230" s="12"/>
      <c r="FG230" s="11"/>
      <c r="FH230" s="11"/>
      <c r="FI230" s="11"/>
      <c r="FJ230" s="11"/>
      <c r="FK230" s="11"/>
      <c r="FL230" s="11"/>
      <c r="FM230" s="11"/>
      <c r="FN230" s="11"/>
      <c r="FO230" s="11"/>
      <c r="FP230" s="11"/>
      <c r="FQ230" s="11"/>
      <c r="FR230" s="11"/>
      <c r="FS230" s="11"/>
      <c r="FT230" s="11"/>
      <c r="FU230" s="11"/>
      <c r="FV230" s="11"/>
      <c r="FW230" s="11"/>
      <c r="FX230" s="11"/>
      <c r="FY230" s="11"/>
      <c r="FZ230" s="11"/>
      <c r="GA230" s="11"/>
      <c r="GB230" s="11"/>
      <c r="GC230" s="11"/>
      <c r="GD230" s="11"/>
      <c r="GE230" s="11"/>
      <c r="GF230" s="11"/>
      <c r="GG230" s="11"/>
      <c r="GH230" s="12"/>
      <c r="GI230" s="11"/>
      <c r="GJ230" s="11"/>
      <c r="GK230" s="11"/>
      <c r="GL230" s="11"/>
      <c r="GM230" s="11"/>
      <c r="GN230" s="11"/>
      <c r="GO230" s="11"/>
      <c r="GP230" s="11"/>
      <c r="GQ230" s="11"/>
      <c r="GR230" s="11"/>
      <c r="GS230" s="11"/>
      <c r="GT230" s="11"/>
      <c r="GU230" s="11"/>
      <c r="GV230" s="11"/>
      <c r="GW230" s="11"/>
      <c r="GX230" s="11"/>
      <c r="GY230" s="11"/>
      <c r="GZ230" s="11"/>
      <c r="HA230" s="11"/>
      <c r="HB230" s="11"/>
      <c r="HC230" s="11"/>
      <c r="HD230" s="11"/>
      <c r="HE230" s="11"/>
      <c r="HF230" s="11"/>
      <c r="HG230" s="11"/>
      <c r="HH230" s="11"/>
      <c r="HI230" s="11"/>
      <c r="HJ230" s="12"/>
      <c r="HK230" s="11"/>
      <c r="HL230" s="11"/>
    </row>
    <row r="231" spans="1:220" s="2" customFormat="1" ht="15" customHeight="1" x14ac:dyDescent="0.25">
      <c r="A231" s="16" t="s">
        <v>229</v>
      </c>
      <c r="B231" s="37">
        <v>32100</v>
      </c>
      <c r="C231" s="37">
        <v>31465</v>
      </c>
      <c r="D231" s="4">
        <f t="shared" si="77"/>
        <v>0.98021806853582549</v>
      </c>
      <c r="E231" s="13">
        <v>10</v>
      </c>
      <c r="F231" s="5" t="s">
        <v>373</v>
      </c>
      <c r="G231" s="5" t="s">
        <v>373</v>
      </c>
      <c r="H231" s="5" t="s">
        <v>373</v>
      </c>
      <c r="I231" s="13" t="s">
        <v>370</v>
      </c>
      <c r="J231" s="5" t="s">
        <v>373</v>
      </c>
      <c r="K231" s="5" t="s">
        <v>373</v>
      </c>
      <c r="L231" s="5" t="s">
        <v>373</v>
      </c>
      <c r="M231" s="13" t="s">
        <v>370</v>
      </c>
      <c r="N231" s="37">
        <v>358.1</v>
      </c>
      <c r="O231" s="37">
        <v>192.5</v>
      </c>
      <c r="P231" s="4">
        <f t="shared" si="82"/>
        <v>0.5375593409662105</v>
      </c>
      <c r="Q231" s="13">
        <v>20</v>
      </c>
      <c r="R231" s="22">
        <v>1</v>
      </c>
      <c r="S231" s="13">
        <v>15</v>
      </c>
      <c r="T231" s="37">
        <v>10</v>
      </c>
      <c r="U231" s="37">
        <v>2.1</v>
      </c>
      <c r="V231" s="4">
        <f t="shared" si="83"/>
        <v>0.21000000000000002</v>
      </c>
      <c r="W231" s="13">
        <v>15</v>
      </c>
      <c r="X231" s="37">
        <v>0.9</v>
      </c>
      <c r="Y231" s="37">
        <v>2.4</v>
      </c>
      <c r="Z231" s="4">
        <f t="shared" si="84"/>
        <v>2.6666666666666665</v>
      </c>
      <c r="AA231" s="13">
        <v>35</v>
      </c>
      <c r="AB231" s="37" t="s">
        <v>370</v>
      </c>
      <c r="AC231" s="37" t="s">
        <v>370</v>
      </c>
      <c r="AD231" s="4" t="s">
        <v>370</v>
      </c>
      <c r="AE231" s="13" t="s">
        <v>370</v>
      </c>
      <c r="AF231" s="5" t="s">
        <v>383</v>
      </c>
      <c r="AG231" s="5" t="s">
        <v>383</v>
      </c>
      <c r="AH231" s="5" t="s">
        <v>383</v>
      </c>
      <c r="AI231" s="13">
        <v>5</v>
      </c>
      <c r="AJ231" s="5">
        <v>38</v>
      </c>
      <c r="AK231" s="5">
        <v>31.6</v>
      </c>
      <c r="AL231" s="4">
        <f t="shared" si="96"/>
        <v>0.83157894736842108</v>
      </c>
      <c r="AM231" s="13">
        <v>15</v>
      </c>
      <c r="AN231" s="37">
        <v>24</v>
      </c>
      <c r="AO231" s="37">
        <v>22</v>
      </c>
      <c r="AP231" s="4">
        <f t="shared" si="97"/>
        <v>0.91666666666666663</v>
      </c>
      <c r="AQ231" s="13">
        <v>20</v>
      </c>
      <c r="AR231" s="20">
        <f t="shared" si="85"/>
        <v>1.2526439875528883</v>
      </c>
      <c r="AS231" s="20">
        <f t="shared" si="98"/>
        <v>1.2052643987552889</v>
      </c>
      <c r="AT231" s="35">
        <v>205.8</v>
      </c>
      <c r="AU231" s="21">
        <f t="shared" si="78"/>
        <v>56.127272727272732</v>
      </c>
      <c r="AV231" s="21">
        <f t="shared" si="79"/>
        <v>67.599999999999994</v>
      </c>
      <c r="AW231" s="83">
        <f t="shared" si="80"/>
        <v>11.472727272727262</v>
      </c>
      <c r="AX231" s="21">
        <v>103.3</v>
      </c>
      <c r="AY231" s="21">
        <v>102.5</v>
      </c>
      <c r="AZ231" s="81">
        <f t="shared" si="81"/>
        <v>-138.19999999999999</v>
      </c>
      <c r="BA231" s="104"/>
      <c r="BB231" s="84"/>
      <c r="BC231" s="110"/>
      <c r="BD231" s="37">
        <f t="shared" si="86"/>
        <v>0</v>
      </c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2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2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2"/>
      <c r="EE231" s="11"/>
      <c r="EF231" s="11"/>
      <c r="EG231" s="11"/>
      <c r="EH231" s="11"/>
      <c r="EI231" s="11"/>
      <c r="EJ231" s="11"/>
      <c r="EK231" s="11"/>
      <c r="EL231" s="11"/>
      <c r="EM231" s="11"/>
      <c r="EN231" s="11"/>
      <c r="EO231" s="11"/>
      <c r="EP231" s="11"/>
      <c r="EQ231" s="11"/>
      <c r="ER231" s="11"/>
      <c r="ES231" s="11"/>
      <c r="ET231" s="11"/>
      <c r="EU231" s="11"/>
      <c r="EV231" s="11"/>
      <c r="EW231" s="11"/>
      <c r="EX231" s="11"/>
      <c r="EY231" s="11"/>
      <c r="EZ231" s="11"/>
      <c r="FA231" s="11"/>
      <c r="FB231" s="11"/>
      <c r="FC231" s="11"/>
      <c r="FD231" s="11"/>
      <c r="FE231" s="11"/>
      <c r="FF231" s="12"/>
      <c r="FG231" s="11"/>
      <c r="FH231" s="11"/>
      <c r="FI231" s="11"/>
      <c r="FJ231" s="11"/>
      <c r="FK231" s="11"/>
      <c r="FL231" s="11"/>
      <c r="FM231" s="11"/>
      <c r="FN231" s="11"/>
      <c r="FO231" s="11"/>
      <c r="FP231" s="11"/>
      <c r="FQ231" s="11"/>
      <c r="FR231" s="11"/>
      <c r="FS231" s="11"/>
      <c r="FT231" s="11"/>
      <c r="FU231" s="11"/>
      <c r="FV231" s="11"/>
      <c r="FW231" s="11"/>
      <c r="FX231" s="11"/>
      <c r="FY231" s="11"/>
      <c r="FZ231" s="11"/>
      <c r="GA231" s="11"/>
      <c r="GB231" s="11"/>
      <c r="GC231" s="11"/>
      <c r="GD231" s="11"/>
      <c r="GE231" s="11"/>
      <c r="GF231" s="11"/>
      <c r="GG231" s="11"/>
      <c r="GH231" s="12"/>
      <c r="GI231" s="11"/>
      <c r="GJ231" s="11"/>
      <c r="GK231" s="11"/>
      <c r="GL231" s="11"/>
      <c r="GM231" s="11"/>
      <c r="GN231" s="11"/>
      <c r="GO231" s="11"/>
      <c r="GP231" s="11"/>
      <c r="GQ231" s="11"/>
      <c r="GR231" s="11"/>
      <c r="GS231" s="11"/>
      <c r="GT231" s="11"/>
      <c r="GU231" s="11"/>
      <c r="GV231" s="11"/>
      <c r="GW231" s="11"/>
      <c r="GX231" s="11"/>
      <c r="GY231" s="11"/>
      <c r="GZ231" s="11"/>
      <c r="HA231" s="11"/>
      <c r="HB231" s="11"/>
      <c r="HC231" s="11"/>
      <c r="HD231" s="11"/>
      <c r="HE231" s="11"/>
      <c r="HF231" s="11"/>
      <c r="HG231" s="11"/>
      <c r="HH231" s="11"/>
      <c r="HI231" s="11"/>
      <c r="HJ231" s="12"/>
      <c r="HK231" s="11"/>
      <c r="HL231" s="11"/>
    </row>
    <row r="232" spans="1:220" s="2" customFormat="1" ht="15" customHeight="1" x14ac:dyDescent="0.25">
      <c r="A232" s="16" t="s">
        <v>230</v>
      </c>
      <c r="B232" s="37">
        <v>1887900</v>
      </c>
      <c r="C232" s="37">
        <v>1939516</v>
      </c>
      <c r="D232" s="4">
        <f t="shared" si="77"/>
        <v>1.027340431166905</v>
      </c>
      <c r="E232" s="13">
        <v>10</v>
      </c>
      <c r="F232" s="5" t="s">
        <v>373</v>
      </c>
      <c r="G232" s="5" t="s">
        <v>373</v>
      </c>
      <c r="H232" s="5" t="s">
        <v>373</v>
      </c>
      <c r="I232" s="13" t="s">
        <v>370</v>
      </c>
      <c r="J232" s="5" t="s">
        <v>373</v>
      </c>
      <c r="K232" s="5" t="s">
        <v>373</v>
      </c>
      <c r="L232" s="5" t="s">
        <v>373</v>
      </c>
      <c r="M232" s="13" t="s">
        <v>370</v>
      </c>
      <c r="N232" s="37">
        <v>9324.2000000000007</v>
      </c>
      <c r="O232" s="37">
        <v>7322.9</v>
      </c>
      <c r="P232" s="4">
        <f t="shared" si="82"/>
        <v>0.78536496428648028</v>
      </c>
      <c r="Q232" s="13">
        <v>20</v>
      </c>
      <c r="R232" s="22">
        <v>1</v>
      </c>
      <c r="S232" s="13">
        <v>15</v>
      </c>
      <c r="T232" s="37">
        <v>1.9</v>
      </c>
      <c r="U232" s="37">
        <v>0.5</v>
      </c>
      <c r="V232" s="4">
        <f t="shared" si="83"/>
        <v>0.26315789473684209</v>
      </c>
      <c r="W232" s="13">
        <v>15</v>
      </c>
      <c r="X232" s="37">
        <v>0.06</v>
      </c>
      <c r="Y232" s="37">
        <v>0.02</v>
      </c>
      <c r="Z232" s="4">
        <f t="shared" si="84"/>
        <v>0.33333333333333337</v>
      </c>
      <c r="AA232" s="13">
        <v>35</v>
      </c>
      <c r="AB232" s="37" t="s">
        <v>370</v>
      </c>
      <c r="AC232" s="37" t="s">
        <v>370</v>
      </c>
      <c r="AD232" s="4" t="s">
        <v>370</v>
      </c>
      <c r="AE232" s="13" t="s">
        <v>370</v>
      </c>
      <c r="AF232" s="5" t="s">
        <v>383</v>
      </c>
      <c r="AG232" s="5" t="s">
        <v>383</v>
      </c>
      <c r="AH232" s="5" t="s">
        <v>383</v>
      </c>
      <c r="AI232" s="13">
        <v>5</v>
      </c>
      <c r="AJ232" s="5">
        <v>38</v>
      </c>
      <c r="AK232" s="5">
        <v>32.299999999999997</v>
      </c>
      <c r="AL232" s="4">
        <f t="shared" si="96"/>
        <v>0.85</v>
      </c>
      <c r="AM232" s="13">
        <v>15</v>
      </c>
      <c r="AN232" s="37">
        <v>3</v>
      </c>
      <c r="AO232" s="37">
        <v>1</v>
      </c>
      <c r="AP232" s="4">
        <f t="shared" si="97"/>
        <v>0.33333333333333331</v>
      </c>
      <c r="AQ232" s="13">
        <v>20</v>
      </c>
      <c r="AR232" s="20">
        <f t="shared" si="85"/>
        <v>0.5847031180906509</v>
      </c>
      <c r="AS232" s="20">
        <f t="shared" si="98"/>
        <v>0.5847031180906509</v>
      </c>
      <c r="AT232" s="35">
        <v>1490</v>
      </c>
      <c r="AU232" s="21">
        <f t="shared" si="78"/>
        <v>406.36363636363637</v>
      </c>
      <c r="AV232" s="21">
        <f t="shared" si="79"/>
        <v>237.6</v>
      </c>
      <c r="AW232" s="83">
        <f t="shared" si="80"/>
        <v>-168.76363636363638</v>
      </c>
      <c r="AX232" s="21">
        <v>135.9</v>
      </c>
      <c r="AY232" s="21">
        <v>50.9</v>
      </c>
      <c r="AZ232" s="81">
        <f t="shared" si="81"/>
        <v>50.79999999999999</v>
      </c>
      <c r="BA232" s="104"/>
      <c r="BB232" s="84"/>
      <c r="BC232" s="110"/>
      <c r="BD232" s="37">
        <f t="shared" si="86"/>
        <v>50.79999999999999</v>
      </c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2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2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2"/>
      <c r="EE232" s="11"/>
      <c r="EF232" s="11"/>
      <c r="EG232" s="11"/>
      <c r="EH232" s="11"/>
      <c r="EI232" s="11"/>
      <c r="EJ232" s="11"/>
      <c r="EK232" s="11"/>
      <c r="EL232" s="11"/>
      <c r="EM232" s="11"/>
      <c r="EN232" s="11"/>
      <c r="EO232" s="11"/>
      <c r="EP232" s="11"/>
      <c r="EQ232" s="11"/>
      <c r="ER232" s="11"/>
      <c r="ES232" s="11"/>
      <c r="ET232" s="11"/>
      <c r="EU232" s="11"/>
      <c r="EV232" s="11"/>
      <c r="EW232" s="11"/>
      <c r="EX232" s="11"/>
      <c r="EY232" s="11"/>
      <c r="EZ232" s="11"/>
      <c r="FA232" s="11"/>
      <c r="FB232" s="11"/>
      <c r="FC232" s="11"/>
      <c r="FD232" s="11"/>
      <c r="FE232" s="11"/>
      <c r="FF232" s="12"/>
      <c r="FG232" s="11"/>
      <c r="FH232" s="11"/>
      <c r="FI232" s="11"/>
      <c r="FJ232" s="11"/>
      <c r="FK232" s="11"/>
      <c r="FL232" s="11"/>
      <c r="FM232" s="11"/>
      <c r="FN232" s="11"/>
      <c r="FO232" s="11"/>
      <c r="FP232" s="11"/>
      <c r="FQ232" s="11"/>
      <c r="FR232" s="11"/>
      <c r="FS232" s="11"/>
      <c r="FT232" s="11"/>
      <c r="FU232" s="11"/>
      <c r="FV232" s="11"/>
      <c r="FW232" s="11"/>
      <c r="FX232" s="11"/>
      <c r="FY232" s="11"/>
      <c r="FZ232" s="11"/>
      <c r="GA232" s="11"/>
      <c r="GB232" s="11"/>
      <c r="GC232" s="11"/>
      <c r="GD232" s="11"/>
      <c r="GE232" s="11"/>
      <c r="GF232" s="11"/>
      <c r="GG232" s="11"/>
      <c r="GH232" s="12"/>
      <c r="GI232" s="11"/>
      <c r="GJ232" s="11"/>
      <c r="GK232" s="11"/>
      <c r="GL232" s="11"/>
      <c r="GM232" s="11"/>
      <c r="GN232" s="11"/>
      <c r="GO232" s="11"/>
      <c r="GP232" s="11"/>
      <c r="GQ232" s="11"/>
      <c r="GR232" s="11"/>
      <c r="GS232" s="11"/>
      <c r="GT232" s="11"/>
      <c r="GU232" s="11"/>
      <c r="GV232" s="11"/>
      <c r="GW232" s="11"/>
      <c r="GX232" s="11"/>
      <c r="GY232" s="11"/>
      <c r="GZ232" s="11"/>
      <c r="HA232" s="11"/>
      <c r="HB232" s="11"/>
      <c r="HC232" s="11"/>
      <c r="HD232" s="11"/>
      <c r="HE232" s="11"/>
      <c r="HF232" s="11"/>
      <c r="HG232" s="11"/>
      <c r="HH232" s="11"/>
      <c r="HI232" s="11"/>
      <c r="HJ232" s="12"/>
      <c r="HK232" s="11"/>
      <c r="HL232" s="11"/>
    </row>
    <row r="233" spans="1:220" s="2" customFormat="1" ht="15" customHeight="1" x14ac:dyDescent="0.25">
      <c r="A233" s="16" t="s">
        <v>231</v>
      </c>
      <c r="B233" s="37">
        <v>0</v>
      </c>
      <c r="C233" s="37">
        <v>0</v>
      </c>
      <c r="D233" s="4">
        <f t="shared" si="77"/>
        <v>0</v>
      </c>
      <c r="E233" s="13">
        <v>0</v>
      </c>
      <c r="F233" s="5" t="s">
        <v>373</v>
      </c>
      <c r="G233" s="5" t="s">
        <v>373</v>
      </c>
      <c r="H233" s="5" t="s">
        <v>373</v>
      </c>
      <c r="I233" s="13" t="s">
        <v>370</v>
      </c>
      <c r="J233" s="5" t="s">
        <v>373</v>
      </c>
      <c r="K233" s="5" t="s">
        <v>373</v>
      </c>
      <c r="L233" s="5" t="s">
        <v>373</v>
      </c>
      <c r="M233" s="13" t="s">
        <v>370</v>
      </c>
      <c r="N233" s="37">
        <v>88.3</v>
      </c>
      <c r="O233" s="37">
        <v>113.9</v>
      </c>
      <c r="P233" s="4">
        <f t="shared" si="82"/>
        <v>1.2899207248018121</v>
      </c>
      <c r="Q233" s="13">
        <v>20</v>
      </c>
      <c r="R233" s="22">
        <v>1</v>
      </c>
      <c r="S233" s="13">
        <v>15</v>
      </c>
      <c r="T233" s="37">
        <v>181</v>
      </c>
      <c r="U233" s="37">
        <v>345.7</v>
      </c>
      <c r="V233" s="4">
        <f t="shared" si="83"/>
        <v>1.9099447513812153</v>
      </c>
      <c r="W233" s="13">
        <v>30</v>
      </c>
      <c r="X233" s="37">
        <v>1.8</v>
      </c>
      <c r="Y233" s="37">
        <v>3.2</v>
      </c>
      <c r="Z233" s="4">
        <f t="shared" si="84"/>
        <v>1.7777777777777779</v>
      </c>
      <c r="AA233" s="13">
        <v>20</v>
      </c>
      <c r="AB233" s="37" t="s">
        <v>370</v>
      </c>
      <c r="AC233" s="37" t="s">
        <v>370</v>
      </c>
      <c r="AD233" s="4" t="s">
        <v>370</v>
      </c>
      <c r="AE233" s="13" t="s">
        <v>370</v>
      </c>
      <c r="AF233" s="5" t="s">
        <v>383</v>
      </c>
      <c r="AG233" s="5" t="s">
        <v>383</v>
      </c>
      <c r="AH233" s="5" t="s">
        <v>383</v>
      </c>
      <c r="AI233" s="13">
        <v>5</v>
      </c>
      <c r="AJ233" s="5">
        <v>38</v>
      </c>
      <c r="AK233" s="5">
        <v>59.9</v>
      </c>
      <c r="AL233" s="4">
        <f t="shared" si="96"/>
        <v>1.5763157894736841</v>
      </c>
      <c r="AM233" s="13">
        <v>15</v>
      </c>
      <c r="AN233" s="37">
        <v>426</v>
      </c>
      <c r="AO233" s="37">
        <v>428</v>
      </c>
      <c r="AP233" s="4">
        <f t="shared" si="97"/>
        <v>1.0046948356807512</v>
      </c>
      <c r="AQ233" s="13">
        <v>20</v>
      </c>
      <c r="AR233" s="20">
        <f t="shared" si="85"/>
        <v>1.4782578845729049</v>
      </c>
      <c r="AS233" s="20">
        <f t="shared" si="98"/>
        <v>1.2278257884572905</v>
      </c>
      <c r="AT233" s="35">
        <v>377</v>
      </c>
      <c r="AU233" s="21">
        <f t="shared" si="78"/>
        <v>102.81818181818181</v>
      </c>
      <c r="AV233" s="21">
        <f t="shared" si="79"/>
        <v>126.2</v>
      </c>
      <c r="AW233" s="83">
        <f t="shared" si="80"/>
        <v>23.38181818181819</v>
      </c>
      <c r="AX233" s="21">
        <v>154.9</v>
      </c>
      <c r="AY233" s="21">
        <v>161.1</v>
      </c>
      <c r="AZ233" s="81">
        <f t="shared" si="81"/>
        <v>-189.8</v>
      </c>
      <c r="BA233" s="104"/>
      <c r="BB233" s="84"/>
      <c r="BC233" s="110"/>
      <c r="BD233" s="37">
        <f t="shared" si="86"/>
        <v>0</v>
      </c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2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2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2"/>
      <c r="EE233" s="11"/>
      <c r="EF233" s="11"/>
      <c r="EG233" s="11"/>
      <c r="EH233" s="11"/>
      <c r="EI233" s="11"/>
      <c r="EJ233" s="11"/>
      <c r="EK233" s="11"/>
      <c r="EL233" s="11"/>
      <c r="EM233" s="11"/>
      <c r="EN233" s="11"/>
      <c r="EO233" s="11"/>
      <c r="EP233" s="11"/>
      <c r="EQ233" s="11"/>
      <c r="ER233" s="11"/>
      <c r="ES233" s="11"/>
      <c r="ET233" s="11"/>
      <c r="EU233" s="11"/>
      <c r="EV233" s="11"/>
      <c r="EW233" s="11"/>
      <c r="EX233" s="11"/>
      <c r="EY233" s="11"/>
      <c r="EZ233" s="11"/>
      <c r="FA233" s="11"/>
      <c r="FB233" s="11"/>
      <c r="FC233" s="11"/>
      <c r="FD233" s="11"/>
      <c r="FE233" s="11"/>
      <c r="FF233" s="12"/>
      <c r="FG233" s="11"/>
      <c r="FH233" s="11"/>
      <c r="FI233" s="11"/>
      <c r="FJ233" s="11"/>
      <c r="FK233" s="11"/>
      <c r="FL233" s="11"/>
      <c r="FM233" s="11"/>
      <c r="FN233" s="11"/>
      <c r="FO233" s="11"/>
      <c r="FP233" s="11"/>
      <c r="FQ233" s="11"/>
      <c r="FR233" s="11"/>
      <c r="FS233" s="11"/>
      <c r="FT233" s="11"/>
      <c r="FU233" s="11"/>
      <c r="FV233" s="11"/>
      <c r="FW233" s="11"/>
      <c r="FX233" s="11"/>
      <c r="FY233" s="11"/>
      <c r="FZ233" s="11"/>
      <c r="GA233" s="11"/>
      <c r="GB233" s="11"/>
      <c r="GC233" s="11"/>
      <c r="GD233" s="11"/>
      <c r="GE233" s="11"/>
      <c r="GF233" s="11"/>
      <c r="GG233" s="11"/>
      <c r="GH233" s="12"/>
      <c r="GI233" s="11"/>
      <c r="GJ233" s="11"/>
      <c r="GK233" s="11"/>
      <c r="GL233" s="11"/>
      <c r="GM233" s="11"/>
      <c r="GN233" s="11"/>
      <c r="GO233" s="11"/>
      <c r="GP233" s="11"/>
      <c r="GQ233" s="11"/>
      <c r="GR233" s="11"/>
      <c r="GS233" s="11"/>
      <c r="GT233" s="11"/>
      <c r="GU233" s="11"/>
      <c r="GV233" s="11"/>
      <c r="GW233" s="11"/>
      <c r="GX233" s="11"/>
      <c r="GY233" s="11"/>
      <c r="GZ233" s="11"/>
      <c r="HA233" s="11"/>
      <c r="HB233" s="11"/>
      <c r="HC233" s="11"/>
      <c r="HD233" s="11"/>
      <c r="HE233" s="11"/>
      <c r="HF233" s="11"/>
      <c r="HG233" s="11"/>
      <c r="HH233" s="11"/>
      <c r="HI233" s="11"/>
      <c r="HJ233" s="12"/>
      <c r="HK233" s="11"/>
      <c r="HL233" s="11"/>
    </row>
    <row r="234" spans="1:220" s="2" customFormat="1" ht="15" customHeight="1" x14ac:dyDescent="0.25">
      <c r="A234" s="16" t="s">
        <v>232</v>
      </c>
      <c r="B234" s="37">
        <v>0</v>
      </c>
      <c r="C234" s="37">
        <v>0</v>
      </c>
      <c r="D234" s="4">
        <f t="shared" si="77"/>
        <v>0</v>
      </c>
      <c r="E234" s="13">
        <v>0</v>
      </c>
      <c r="F234" s="5" t="s">
        <v>373</v>
      </c>
      <c r="G234" s="5" t="s">
        <v>373</v>
      </c>
      <c r="H234" s="5" t="s">
        <v>373</v>
      </c>
      <c r="I234" s="13" t="s">
        <v>370</v>
      </c>
      <c r="J234" s="5" t="s">
        <v>373</v>
      </c>
      <c r="K234" s="5" t="s">
        <v>373</v>
      </c>
      <c r="L234" s="5" t="s">
        <v>373</v>
      </c>
      <c r="M234" s="13" t="s">
        <v>370</v>
      </c>
      <c r="N234" s="37">
        <v>146.69999999999999</v>
      </c>
      <c r="O234" s="37">
        <v>3014.9</v>
      </c>
      <c r="P234" s="4">
        <f t="shared" si="82"/>
        <v>20.551465576005455</v>
      </c>
      <c r="Q234" s="13">
        <v>20</v>
      </c>
      <c r="R234" s="22">
        <v>1</v>
      </c>
      <c r="S234" s="13">
        <v>15</v>
      </c>
      <c r="T234" s="37">
        <v>30</v>
      </c>
      <c r="U234" s="37">
        <v>0</v>
      </c>
      <c r="V234" s="4">
        <f t="shared" si="83"/>
        <v>0</v>
      </c>
      <c r="W234" s="13">
        <v>25</v>
      </c>
      <c r="X234" s="37">
        <v>1</v>
      </c>
      <c r="Y234" s="37">
        <v>2.4</v>
      </c>
      <c r="Z234" s="4">
        <f t="shared" si="84"/>
        <v>2.4</v>
      </c>
      <c r="AA234" s="13">
        <v>25</v>
      </c>
      <c r="AB234" s="37" t="s">
        <v>370</v>
      </c>
      <c r="AC234" s="37" t="s">
        <v>370</v>
      </c>
      <c r="AD234" s="4" t="s">
        <v>370</v>
      </c>
      <c r="AE234" s="13" t="s">
        <v>370</v>
      </c>
      <c r="AF234" s="5" t="s">
        <v>383</v>
      </c>
      <c r="AG234" s="5" t="s">
        <v>383</v>
      </c>
      <c r="AH234" s="5" t="s">
        <v>383</v>
      </c>
      <c r="AI234" s="13">
        <v>5</v>
      </c>
      <c r="AJ234" s="5">
        <v>38</v>
      </c>
      <c r="AK234" s="5">
        <v>36.4</v>
      </c>
      <c r="AL234" s="4">
        <f t="shared" si="96"/>
        <v>0.95789473684210524</v>
      </c>
      <c r="AM234" s="13">
        <v>15</v>
      </c>
      <c r="AN234" s="37">
        <v>74</v>
      </c>
      <c r="AO234" s="37">
        <v>65</v>
      </c>
      <c r="AP234" s="4">
        <f t="shared" si="97"/>
        <v>0.8783783783783784</v>
      </c>
      <c r="AQ234" s="13">
        <v>20</v>
      </c>
      <c r="AR234" s="20">
        <f t="shared" si="85"/>
        <v>4.316377501169236</v>
      </c>
      <c r="AS234" s="20">
        <f t="shared" si="98"/>
        <v>1.3</v>
      </c>
      <c r="AT234" s="35">
        <v>1149</v>
      </c>
      <c r="AU234" s="21">
        <f t="shared" si="78"/>
        <v>313.36363636363637</v>
      </c>
      <c r="AV234" s="21">
        <f t="shared" si="79"/>
        <v>407.4</v>
      </c>
      <c r="AW234" s="83">
        <f t="shared" si="80"/>
        <v>94.036363636363603</v>
      </c>
      <c r="AX234" s="21">
        <v>102.8</v>
      </c>
      <c r="AY234" s="21">
        <v>108.4</v>
      </c>
      <c r="AZ234" s="81">
        <f t="shared" si="81"/>
        <v>196.19999999999996</v>
      </c>
      <c r="BA234" s="104"/>
      <c r="BB234" s="84"/>
      <c r="BC234" s="110"/>
      <c r="BD234" s="37">
        <f t="shared" si="86"/>
        <v>196.19999999999996</v>
      </c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2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2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2"/>
      <c r="EE234" s="11"/>
      <c r="EF234" s="11"/>
      <c r="EG234" s="11"/>
      <c r="EH234" s="11"/>
      <c r="EI234" s="11"/>
      <c r="EJ234" s="11"/>
      <c r="EK234" s="11"/>
      <c r="EL234" s="11"/>
      <c r="EM234" s="11"/>
      <c r="EN234" s="11"/>
      <c r="EO234" s="11"/>
      <c r="EP234" s="11"/>
      <c r="EQ234" s="11"/>
      <c r="ER234" s="11"/>
      <c r="ES234" s="11"/>
      <c r="ET234" s="11"/>
      <c r="EU234" s="11"/>
      <c r="EV234" s="11"/>
      <c r="EW234" s="11"/>
      <c r="EX234" s="11"/>
      <c r="EY234" s="11"/>
      <c r="EZ234" s="11"/>
      <c r="FA234" s="11"/>
      <c r="FB234" s="11"/>
      <c r="FC234" s="11"/>
      <c r="FD234" s="11"/>
      <c r="FE234" s="11"/>
      <c r="FF234" s="12"/>
      <c r="FG234" s="11"/>
      <c r="FH234" s="11"/>
      <c r="FI234" s="11"/>
      <c r="FJ234" s="11"/>
      <c r="FK234" s="11"/>
      <c r="FL234" s="11"/>
      <c r="FM234" s="11"/>
      <c r="FN234" s="11"/>
      <c r="FO234" s="11"/>
      <c r="FP234" s="11"/>
      <c r="FQ234" s="11"/>
      <c r="FR234" s="11"/>
      <c r="FS234" s="11"/>
      <c r="FT234" s="11"/>
      <c r="FU234" s="11"/>
      <c r="FV234" s="11"/>
      <c r="FW234" s="11"/>
      <c r="FX234" s="11"/>
      <c r="FY234" s="11"/>
      <c r="FZ234" s="11"/>
      <c r="GA234" s="11"/>
      <c r="GB234" s="11"/>
      <c r="GC234" s="11"/>
      <c r="GD234" s="11"/>
      <c r="GE234" s="11"/>
      <c r="GF234" s="11"/>
      <c r="GG234" s="11"/>
      <c r="GH234" s="12"/>
      <c r="GI234" s="11"/>
      <c r="GJ234" s="11"/>
      <c r="GK234" s="11"/>
      <c r="GL234" s="11"/>
      <c r="GM234" s="11"/>
      <c r="GN234" s="11"/>
      <c r="GO234" s="11"/>
      <c r="GP234" s="11"/>
      <c r="GQ234" s="11"/>
      <c r="GR234" s="11"/>
      <c r="GS234" s="11"/>
      <c r="GT234" s="11"/>
      <c r="GU234" s="11"/>
      <c r="GV234" s="11"/>
      <c r="GW234" s="11"/>
      <c r="GX234" s="11"/>
      <c r="GY234" s="11"/>
      <c r="GZ234" s="11"/>
      <c r="HA234" s="11"/>
      <c r="HB234" s="11"/>
      <c r="HC234" s="11"/>
      <c r="HD234" s="11"/>
      <c r="HE234" s="11"/>
      <c r="HF234" s="11"/>
      <c r="HG234" s="11"/>
      <c r="HH234" s="11"/>
      <c r="HI234" s="11"/>
      <c r="HJ234" s="12"/>
      <c r="HK234" s="11"/>
      <c r="HL234" s="11"/>
    </row>
    <row r="235" spans="1:220" s="2" customFormat="1" ht="15" customHeight="1" x14ac:dyDescent="0.25">
      <c r="A235" s="16" t="s">
        <v>233</v>
      </c>
      <c r="B235" s="37">
        <v>20600</v>
      </c>
      <c r="C235" s="37">
        <v>23998</v>
      </c>
      <c r="D235" s="4">
        <f t="shared" si="77"/>
        <v>1.1649514563106795</v>
      </c>
      <c r="E235" s="13">
        <v>10</v>
      </c>
      <c r="F235" s="5" t="s">
        <v>373</v>
      </c>
      <c r="G235" s="5" t="s">
        <v>373</v>
      </c>
      <c r="H235" s="5" t="s">
        <v>373</v>
      </c>
      <c r="I235" s="13" t="s">
        <v>370</v>
      </c>
      <c r="J235" s="5" t="s">
        <v>373</v>
      </c>
      <c r="K235" s="5" t="s">
        <v>373</v>
      </c>
      <c r="L235" s="5" t="s">
        <v>373</v>
      </c>
      <c r="M235" s="13" t="s">
        <v>370</v>
      </c>
      <c r="N235" s="37">
        <v>1992.7</v>
      </c>
      <c r="O235" s="37">
        <v>1054.3</v>
      </c>
      <c r="P235" s="4">
        <f t="shared" si="82"/>
        <v>0.52908114618357005</v>
      </c>
      <c r="Q235" s="13">
        <v>20</v>
      </c>
      <c r="R235" s="22">
        <v>1</v>
      </c>
      <c r="S235" s="13">
        <v>15</v>
      </c>
      <c r="T235" s="37">
        <v>97</v>
      </c>
      <c r="U235" s="37">
        <v>0</v>
      </c>
      <c r="V235" s="4">
        <f t="shared" si="83"/>
        <v>0</v>
      </c>
      <c r="W235" s="13">
        <v>20</v>
      </c>
      <c r="X235" s="37">
        <v>2.9</v>
      </c>
      <c r="Y235" s="37">
        <v>6.7</v>
      </c>
      <c r="Z235" s="4">
        <f t="shared" si="84"/>
        <v>2.3103448275862069</v>
      </c>
      <c r="AA235" s="13">
        <v>30</v>
      </c>
      <c r="AB235" s="37" t="s">
        <v>370</v>
      </c>
      <c r="AC235" s="37" t="s">
        <v>370</v>
      </c>
      <c r="AD235" s="4" t="s">
        <v>370</v>
      </c>
      <c r="AE235" s="13" t="s">
        <v>370</v>
      </c>
      <c r="AF235" s="5" t="s">
        <v>383</v>
      </c>
      <c r="AG235" s="5" t="s">
        <v>383</v>
      </c>
      <c r="AH235" s="5" t="s">
        <v>383</v>
      </c>
      <c r="AI235" s="13">
        <v>5</v>
      </c>
      <c r="AJ235" s="5">
        <v>38</v>
      </c>
      <c r="AK235" s="5">
        <v>25.2</v>
      </c>
      <c r="AL235" s="4">
        <f t="shared" si="96"/>
        <v>0.66315789473684206</v>
      </c>
      <c r="AM235" s="13">
        <v>15</v>
      </c>
      <c r="AN235" s="37">
        <v>200</v>
      </c>
      <c r="AO235" s="37">
        <v>231</v>
      </c>
      <c r="AP235" s="4">
        <f t="shared" si="97"/>
        <v>1.155</v>
      </c>
      <c r="AQ235" s="13">
        <v>20</v>
      </c>
      <c r="AR235" s="20">
        <f t="shared" si="85"/>
        <v>1.0737603902724386</v>
      </c>
      <c r="AS235" s="20">
        <f t="shared" si="98"/>
        <v>1.0737603902724386</v>
      </c>
      <c r="AT235" s="35">
        <v>2717</v>
      </c>
      <c r="AU235" s="21">
        <f t="shared" si="78"/>
        <v>741</v>
      </c>
      <c r="AV235" s="21">
        <f t="shared" si="79"/>
        <v>795.7</v>
      </c>
      <c r="AW235" s="83">
        <f t="shared" si="80"/>
        <v>54.700000000000045</v>
      </c>
      <c r="AX235" s="21">
        <v>673.3</v>
      </c>
      <c r="AY235" s="21">
        <v>673.3</v>
      </c>
      <c r="AZ235" s="81">
        <f t="shared" si="81"/>
        <v>-550.89999999999986</v>
      </c>
      <c r="BA235" s="104"/>
      <c r="BB235" s="84"/>
      <c r="BC235" s="110"/>
      <c r="BD235" s="37">
        <f t="shared" si="86"/>
        <v>0</v>
      </c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2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2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2"/>
      <c r="EE235" s="11"/>
      <c r="EF235" s="11"/>
      <c r="EG235" s="11"/>
      <c r="EH235" s="11"/>
      <c r="EI235" s="11"/>
      <c r="EJ235" s="11"/>
      <c r="EK235" s="11"/>
      <c r="EL235" s="11"/>
      <c r="EM235" s="11"/>
      <c r="EN235" s="11"/>
      <c r="EO235" s="11"/>
      <c r="EP235" s="11"/>
      <c r="EQ235" s="11"/>
      <c r="ER235" s="11"/>
      <c r="ES235" s="11"/>
      <c r="ET235" s="11"/>
      <c r="EU235" s="11"/>
      <c r="EV235" s="11"/>
      <c r="EW235" s="11"/>
      <c r="EX235" s="11"/>
      <c r="EY235" s="11"/>
      <c r="EZ235" s="11"/>
      <c r="FA235" s="11"/>
      <c r="FB235" s="11"/>
      <c r="FC235" s="11"/>
      <c r="FD235" s="11"/>
      <c r="FE235" s="11"/>
      <c r="FF235" s="12"/>
      <c r="FG235" s="11"/>
      <c r="FH235" s="11"/>
      <c r="FI235" s="11"/>
      <c r="FJ235" s="11"/>
      <c r="FK235" s="11"/>
      <c r="FL235" s="11"/>
      <c r="FM235" s="11"/>
      <c r="FN235" s="11"/>
      <c r="FO235" s="11"/>
      <c r="FP235" s="11"/>
      <c r="FQ235" s="11"/>
      <c r="FR235" s="11"/>
      <c r="FS235" s="11"/>
      <c r="FT235" s="11"/>
      <c r="FU235" s="11"/>
      <c r="FV235" s="11"/>
      <c r="FW235" s="11"/>
      <c r="FX235" s="11"/>
      <c r="FY235" s="11"/>
      <c r="FZ235" s="11"/>
      <c r="GA235" s="11"/>
      <c r="GB235" s="11"/>
      <c r="GC235" s="11"/>
      <c r="GD235" s="11"/>
      <c r="GE235" s="11"/>
      <c r="GF235" s="11"/>
      <c r="GG235" s="11"/>
      <c r="GH235" s="12"/>
      <c r="GI235" s="11"/>
      <c r="GJ235" s="11"/>
      <c r="GK235" s="11"/>
      <c r="GL235" s="11"/>
      <c r="GM235" s="11"/>
      <c r="GN235" s="11"/>
      <c r="GO235" s="11"/>
      <c r="GP235" s="11"/>
      <c r="GQ235" s="11"/>
      <c r="GR235" s="11"/>
      <c r="GS235" s="11"/>
      <c r="GT235" s="11"/>
      <c r="GU235" s="11"/>
      <c r="GV235" s="11"/>
      <c r="GW235" s="11"/>
      <c r="GX235" s="11"/>
      <c r="GY235" s="11"/>
      <c r="GZ235" s="11"/>
      <c r="HA235" s="11"/>
      <c r="HB235" s="11"/>
      <c r="HC235" s="11"/>
      <c r="HD235" s="11"/>
      <c r="HE235" s="11"/>
      <c r="HF235" s="11"/>
      <c r="HG235" s="11"/>
      <c r="HH235" s="11"/>
      <c r="HI235" s="11"/>
      <c r="HJ235" s="12"/>
      <c r="HK235" s="11"/>
      <c r="HL235" s="11"/>
    </row>
    <row r="236" spans="1:220" s="2" customFormat="1" ht="15" customHeight="1" x14ac:dyDescent="0.25">
      <c r="A236" s="36" t="s">
        <v>234</v>
      </c>
      <c r="B236" s="37"/>
      <c r="C236" s="37"/>
      <c r="D236" s="4"/>
      <c r="E236" s="13"/>
      <c r="F236" s="5"/>
      <c r="G236" s="5"/>
      <c r="H236" s="5"/>
      <c r="I236" s="13"/>
      <c r="J236" s="5"/>
      <c r="K236" s="5"/>
      <c r="L236" s="5"/>
      <c r="M236" s="13"/>
      <c r="N236" s="37"/>
      <c r="O236" s="37"/>
      <c r="P236" s="4"/>
      <c r="Q236" s="13"/>
      <c r="R236" s="22"/>
      <c r="S236" s="13"/>
      <c r="T236" s="37"/>
      <c r="U236" s="37"/>
      <c r="V236" s="4"/>
      <c r="W236" s="13"/>
      <c r="X236" s="37"/>
      <c r="Y236" s="37"/>
      <c r="Z236" s="4"/>
      <c r="AA236" s="13"/>
      <c r="AB236" s="37"/>
      <c r="AC236" s="37"/>
      <c r="AD236" s="4"/>
      <c r="AE236" s="13"/>
      <c r="AF236" s="5"/>
      <c r="AG236" s="5"/>
      <c r="AH236" s="5"/>
      <c r="AI236" s="13"/>
      <c r="AJ236" s="5"/>
      <c r="AK236" s="5"/>
      <c r="AL236" s="4"/>
      <c r="AM236" s="13"/>
      <c r="AN236" s="37"/>
      <c r="AO236" s="37"/>
      <c r="AP236" s="4"/>
      <c r="AQ236" s="13"/>
      <c r="AR236" s="20"/>
      <c r="AS236" s="20"/>
      <c r="AT236" s="35"/>
      <c r="AU236" s="21"/>
      <c r="AV236" s="21"/>
      <c r="AW236" s="83"/>
      <c r="AX236" s="21"/>
      <c r="AY236" s="21"/>
      <c r="AZ236" s="81"/>
      <c r="BA236" s="104"/>
      <c r="BB236" s="84"/>
      <c r="BC236" s="110"/>
      <c r="BD236" s="37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2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2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2"/>
      <c r="EE236" s="11"/>
      <c r="EF236" s="11"/>
      <c r="EG236" s="11"/>
      <c r="EH236" s="11"/>
      <c r="EI236" s="11"/>
      <c r="EJ236" s="11"/>
      <c r="EK236" s="11"/>
      <c r="EL236" s="11"/>
      <c r="EM236" s="11"/>
      <c r="EN236" s="11"/>
      <c r="EO236" s="11"/>
      <c r="EP236" s="11"/>
      <c r="EQ236" s="11"/>
      <c r="ER236" s="11"/>
      <c r="ES236" s="11"/>
      <c r="ET236" s="11"/>
      <c r="EU236" s="11"/>
      <c r="EV236" s="11"/>
      <c r="EW236" s="11"/>
      <c r="EX236" s="11"/>
      <c r="EY236" s="11"/>
      <c r="EZ236" s="11"/>
      <c r="FA236" s="11"/>
      <c r="FB236" s="11"/>
      <c r="FC236" s="11"/>
      <c r="FD236" s="11"/>
      <c r="FE236" s="11"/>
      <c r="FF236" s="12"/>
      <c r="FG236" s="11"/>
      <c r="FH236" s="11"/>
      <c r="FI236" s="11"/>
      <c r="FJ236" s="11"/>
      <c r="FK236" s="11"/>
      <c r="FL236" s="11"/>
      <c r="FM236" s="11"/>
      <c r="FN236" s="11"/>
      <c r="FO236" s="11"/>
      <c r="FP236" s="11"/>
      <c r="FQ236" s="11"/>
      <c r="FR236" s="11"/>
      <c r="FS236" s="11"/>
      <c r="FT236" s="11"/>
      <c r="FU236" s="11"/>
      <c r="FV236" s="11"/>
      <c r="FW236" s="11"/>
      <c r="FX236" s="11"/>
      <c r="FY236" s="11"/>
      <c r="FZ236" s="11"/>
      <c r="GA236" s="11"/>
      <c r="GB236" s="11"/>
      <c r="GC236" s="11"/>
      <c r="GD236" s="11"/>
      <c r="GE236" s="11"/>
      <c r="GF236" s="11"/>
      <c r="GG236" s="11"/>
      <c r="GH236" s="12"/>
      <c r="GI236" s="11"/>
      <c r="GJ236" s="11"/>
      <c r="GK236" s="11"/>
      <c r="GL236" s="11"/>
      <c r="GM236" s="11"/>
      <c r="GN236" s="11"/>
      <c r="GO236" s="11"/>
      <c r="GP236" s="11"/>
      <c r="GQ236" s="11"/>
      <c r="GR236" s="11"/>
      <c r="GS236" s="11"/>
      <c r="GT236" s="11"/>
      <c r="GU236" s="11"/>
      <c r="GV236" s="11"/>
      <c r="GW236" s="11"/>
      <c r="GX236" s="11"/>
      <c r="GY236" s="11"/>
      <c r="GZ236" s="11"/>
      <c r="HA236" s="11"/>
      <c r="HB236" s="11"/>
      <c r="HC236" s="11"/>
      <c r="HD236" s="11"/>
      <c r="HE236" s="11"/>
      <c r="HF236" s="11"/>
      <c r="HG236" s="11"/>
      <c r="HH236" s="11"/>
      <c r="HI236" s="11"/>
      <c r="HJ236" s="12"/>
      <c r="HK236" s="11"/>
      <c r="HL236" s="11"/>
    </row>
    <row r="237" spans="1:220" s="2" customFormat="1" ht="15" customHeight="1" x14ac:dyDescent="0.25">
      <c r="A237" s="16" t="s">
        <v>235</v>
      </c>
      <c r="B237" s="37">
        <v>0</v>
      </c>
      <c r="C237" s="37">
        <v>0</v>
      </c>
      <c r="D237" s="4">
        <f t="shared" si="77"/>
        <v>0</v>
      </c>
      <c r="E237" s="13">
        <v>0</v>
      </c>
      <c r="F237" s="5" t="s">
        <v>373</v>
      </c>
      <c r="G237" s="5" t="s">
        <v>373</v>
      </c>
      <c r="H237" s="5" t="s">
        <v>373</v>
      </c>
      <c r="I237" s="13" t="s">
        <v>370</v>
      </c>
      <c r="J237" s="5" t="s">
        <v>373</v>
      </c>
      <c r="K237" s="5" t="s">
        <v>373</v>
      </c>
      <c r="L237" s="5" t="s">
        <v>373</v>
      </c>
      <c r="M237" s="13" t="s">
        <v>370</v>
      </c>
      <c r="N237" s="37">
        <v>317.60000000000002</v>
      </c>
      <c r="O237" s="37">
        <v>793.6</v>
      </c>
      <c r="P237" s="4">
        <f t="shared" si="82"/>
        <v>2.4987405541561714</v>
      </c>
      <c r="Q237" s="13">
        <v>20</v>
      </c>
      <c r="R237" s="22">
        <v>1</v>
      </c>
      <c r="S237" s="13">
        <v>15</v>
      </c>
      <c r="T237" s="37">
        <v>31</v>
      </c>
      <c r="U237" s="37">
        <v>2.6</v>
      </c>
      <c r="V237" s="4">
        <f t="shared" si="83"/>
        <v>8.387096774193549E-2</v>
      </c>
      <c r="W237" s="13">
        <v>20</v>
      </c>
      <c r="X237" s="37">
        <v>6</v>
      </c>
      <c r="Y237" s="37">
        <v>4.0999999999999996</v>
      </c>
      <c r="Z237" s="4">
        <f t="shared" si="84"/>
        <v>0.68333333333333324</v>
      </c>
      <c r="AA237" s="13">
        <v>30</v>
      </c>
      <c r="AB237" s="37" t="s">
        <v>370</v>
      </c>
      <c r="AC237" s="37" t="s">
        <v>370</v>
      </c>
      <c r="AD237" s="4" t="s">
        <v>370</v>
      </c>
      <c r="AE237" s="13" t="s">
        <v>370</v>
      </c>
      <c r="AF237" s="5" t="s">
        <v>383</v>
      </c>
      <c r="AG237" s="5" t="s">
        <v>383</v>
      </c>
      <c r="AH237" s="5" t="s">
        <v>383</v>
      </c>
      <c r="AI237" s="13">
        <v>5</v>
      </c>
      <c r="AJ237" s="5">
        <v>22</v>
      </c>
      <c r="AK237" s="5">
        <v>0</v>
      </c>
      <c r="AL237" s="4">
        <f t="shared" ref="AL237:AL244" si="99">IF((AM237=0),0,IF(AJ237=0,1,IF(AK237&lt;0,0,AK237/AJ237)))</f>
        <v>0</v>
      </c>
      <c r="AM237" s="13">
        <v>15</v>
      </c>
      <c r="AN237" s="37">
        <v>140</v>
      </c>
      <c r="AO237" s="37">
        <v>129</v>
      </c>
      <c r="AP237" s="4">
        <f t="shared" ref="AP237:AP244" si="100">IF((AQ237=0),0,IF(AN237=0,1,IF(AO237&lt;0,0,AO237/AN237)))</f>
        <v>0.92142857142857137</v>
      </c>
      <c r="AQ237" s="13">
        <v>20</v>
      </c>
      <c r="AR237" s="20">
        <f t="shared" si="85"/>
        <v>0.87984001555444635</v>
      </c>
      <c r="AS237" s="20">
        <f t="shared" ref="AS237:AS244" si="101">IF(AR237&gt;1.2,IF((AR237-1.2)*0.1+1.2&gt;1.3,1.3,(AR237-1.2)*0.1+1.2),AR237)</f>
        <v>0.87984001555444635</v>
      </c>
      <c r="AT237" s="35">
        <v>430</v>
      </c>
      <c r="AU237" s="21">
        <f t="shared" si="78"/>
        <v>117.27272727272728</v>
      </c>
      <c r="AV237" s="21">
        <f t="shared" si="79"/>
        <v>103.2</v>
      </c>
      <c r="AW237" s="83">
        <f t="shared" si="80"/>
        <v>-14.072727272727278</v>
      </c>
      <c r="AX237" s="21">
        <v>160</v>
      </c>
      <c r="AY237" s="21">
        <v>67.3</v>
      </c>
      <c r="AZ237" s="81">
        <f t="shared" si="81"/>
        <v>-124.1</v>
      </c>
      <c r="BA237" s="104"/>
      <c r="BB237" s="84"/>
      <c r="BC237" s="110"/>
      <c r="BD237" s="37">
        <f t="shared" si="86"/>
        <v>0</v>
      </c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2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2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DZ237" s="11"/>
      <c r="EA237" s="11"/>
      <c r="EB237" s="11"/>
      <c r="EC237" s="11"/>
      <c r="ED237" s="12"/>
      <c r="EE237" s="11"/>
      <c r="EF237" s="11"/>
      <c r="EG237" s="11"/>
      <c r="EH237" s="11"/>
      <c r="EI237" s="11"/>
      <c r="EJ237" s="11"/>
      <c r="EK237" s="11"/>
      <c r="EL237" s="11"/>
      <c r="EM237" s="11"/>
      <c r="EN237" s="11"/>
      <c r="EO237" s="11"/>
      <c r="EP237" s="11"/>
      <c r="EQ237" s="11"/>
      <c r="ER237" s="11"/>
      <c r="ES237" s="11"/>
      <c r="ET237" s="11"/>
      <c r="EU237" s="11"/>
      <c r="EV237" s="11"/>
      <c r="EW237" s="11"/>
      <c r="EX237" s="11"/>
      <c r="EY237" s="11"/>
      <c r="EZ237" s="11"/>
      <c r="FA237" s="11"/>
      <c r="FB237" s="11"/>
      <c r="FC237" s="11"/>
      <c r="FD237" s="11"/>
      <c r="FE237" s="11"/>
      <c r="FF237" s="12"/>
      <c r="FG237" s="11"/>
      <c r="FH237" s="11"/>
      <c r="FI237" s="11"/>
      <c r="FJ237" s="11"/>
      <c r="FK237" s="11"/>
      <c r="FL237" s="11"/>
      <c r="FM237" s="11"/>
      <c r="FN237" s="11"/>
      <c r="FO237" s="11"/>
      <c r="FP237" s="11"/>
      <c r="FQ237" s="11"/>
      <c r="FR237" s="11"/>
      <c r="FS237" s="11"/>
      <c r="FT237" s="11"/>
      <c r="FU237" s="11"/>
      <c r="FV237" s="11"/>
      <c r="FW237" s="11"/>
      <c r="FX237" s="11"/>
      <c r="FY237" s="11"/>
      <c r="FZ237" s="11"/>
      <c r="GA237" s="11"/>
      <c r="GB237" s="11"/>
      <c r="GC237" s="11"/>
      <c r="GD237" s="11"/>
      <c r="GE237" s="11"/>
      <c r="GF237" s="11"/>
      <c r="GG237" s="11"/>
      <c r="GH237" s="12"/>
      <c r="GI237" s="11"/>
      <c r="GJ237" s="11"/>
      <c r="GK237" s="11"/>
      <c r="GL237" s="11"/>
      <c r="GM237" s="11"/>
      <c r="GN237" s="11"/>
      <c r="GO237" s="11"/>
      <c r="GP237" s="11"/>
      <c r="GQ237" s="11"/>
      <c r="GR237" s="11"/>
      <c r="GS237" s="11"/>
      <c r="GT237" s="11"/>
      <c r="GU237" s="11"/>
      <c r="GV237" s="11"/>
      <c r="GW237" s="11"/>
      <c r="GX237" s="11"/>
      <c r="GY237" s="11"/>
      <c r="GZ237" s="11"/>
      <c r="HA237" s="11"/>
      <c r="HB237" s="11"/>
      <c r="HC237" s="11"/>
      <c r="HD237" s="11"/>
      <c r="HE237" s="11"/>
      <c r="HF237" s="11"/>
      <c r="HG237" s="11"/>
      <c r="HH237" s="11"/>
      <c r="HI237" s="11"/>
      <c r="HJ237" s="12"/>
      <c r="HK237" s="11"/>
      <c r="HL237" s="11"/>
    </row>
    <row r="238" spans="1:220" s="2" customFormat="1" ht="15" customHeight="1" x14ac:dyDescent="0.25">
      <c r="A238" s="16" t="s">
        <v>236</v>
      </c>
      <c r="B238" s="37">
        <v>0</v>
      </c>
      <c r="C238" s="37">
        <v>0</v>
      </c>
      <c r="D238" s="4">
        <f t="shared" si="77"/>
        <v>0</v>
      </c>
      <c r="E238" s="13">
        <v>0</v>
      </c>
      <c r="F238" s="5" t="s">
        <v>373</v>
      </c>
      <c r="G238" s="5" t="s">
        <v>373</v>
      </c>
      <c r="H238" s="5" t="s">
        <v>373</v>
      </c>
      <c r="I238" s="13" t="s">
        <v>370</v>
      </c>
      <c r="J238" s="5" t="s">
        <v>373</v>
      </c>
      <c r="K238" s="5" t="s">
        <v>373</v>
      </c>
      <c r="L238" s="5" t="s">
        <v>373</v>
      </c>
      <c r="M238" s="13" t="s">
        <v>370</v>
      </c>
      <c r="N238" s="37">
        <v>323.8</v>
      </c>
      <c r="O238" s="37">
        <v>92</v>
      </c>
      <c r="P238" s="4">
        <f t="shared" si="82"/>
        <v>0.28412600370599134</v>
      </c>
      <c r="Q238" s="13">
        <v>20</v>
      </c>
      <c r="R238" s="22">
        <v>1</v>
      </c>
      <c r="S238" s="13">
        <v>15</v>
      </c>
      <c r="T238" s="37">
        <v>59</v>
      </c>
      <c r="U238" s="37">
        <v>44.9</v>
      </c>
      <c r="V238" s="4">
        <f t="shared" si="83"/>
        <v>0.76101694915254237</v>
      </c>
      <c r="W238" s="13">
        <v>25</v>
      </c>
      <c r="X238" s="37">
        <v>10</v>
      </c>
      <c r="Y238" s="37">
        <v>1.9</v>
      </c>
      <c r="Z238" s="4">
        <f t="shared" si="84"/>
        <v>0.19</v>
      </c>
      <c r="AA238" s="13">
        <v>25</v>
      </c>
      <c r="AB238" s="37" t="s">
        <v>370</v>
      </c>
      <c r="AC238" s="37" t="s">
        <v>370</v>
      </c>
      <c r="AD238" s="4" t="s">
        <v>370</v>
      </c>
      <c r="AE238" s="13" t="s">
        <v>370</v>
      </c>
      <c r="AF238" s="5" t="s">
        <v>383</v>
      </c>
      <c r="AG238" s="5" t="s">
        <v>383</v>
      </c>
      <c r="AH238" s="5" t="s">
        <v>383</v>
      </c>
      <c r="AI238" s="13">
        <v>5</v>
      </c>
      <c r="AJ238" s="5">
        <v>0</v>
      </c>
      <c r="AK238" s="5">
        <v>0</v>
      </c>
      <c r="AL238" s="4">
        <f t="shared" si="99"/>
        <v>1</v>
      </c>
      <c r="AM238" s="13">
        <v>15</v>
      </c>
      <c r="AN238" s="37">
        <v>286</v>
      </c>
      <c r="AO238" s="37">
        <v>276</v>
      </c>
      <c r="AP238" s="4">
        <f t="shared" si="100"/>
        <v>0.965034965034965</v>
      </c>
      <c r="AQ238" s="13">
        <v>20</v>
      </c>
      <c r="AR238" s="20">
        <f t="shared" si="85"/>
        <v>0.65632202586360577</v>
      </c>
      <c r="AS238" s="20">
        <f t="shared" si="101"/>
        <v>0.65632202586360577</v>
      </c>
      <c r="AT238" s="35">
        <v>409</v>
      </c>
      <c r="AU238" s="21">
        <f t="shared" si="78"/>
        <v>111.54545454545453</v>
      </c>
      <c r="AV238" s="21">
        <f t="shared" si="79"/>
        <v>73.2</v>
      </c>
      <c r="AW238" s="83">
        <f t="shared" si="80"/>
        <v>-38.34545454545453</v>
      </c>
      <c r="AX238" s="21">
        <v>75.7</v>
      </c>
      <c r="AY238" s="21">
        <v>83.3</v>
      </c>
      <c r="AZ238" s="81">
        <f t="shared" si="81"/>
        <v>-85.8</v>
      </c>
      <c r="BA238" s="104"/>
      <c r="BB238" s="84"/>
      <c r="BC238" s="110"/>
      <c r="BD238" s="37">
        <f t="shared" si="86"/>
        <v>0</v>
      </c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2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2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  <c r="ED238" s="12"/>
      <c r="EE238" s="11"/>
      <c r="EF238" s="11"/>
      <c r="EG238" s="11"/>
      <c r="EH238" s="11"/>
      <c r="EI238" s="11"/>
      <c r="EJ238" s="11"/>
      <c r="EK238" s="11"/>
      <c r="EL238" s="11"/>
      <c r="EM238" s="11"/>
      <c r="EN238" s="11"/>
      <c r="EO238" s="11"/>
      <c r="EP238" s="11"/>
      <c r="EQ238" s="11"/>
      <c r="ER238" s="11"/>
      <c r="ES238" s="11"/>
      <c r="ET238" s="11"/>
      <c r="EU238" s="11"/>
      <c r="EV238" s="11"/>
      <c r="EW238" s="11"/>
      <c r="EX238" s="11"/>
      <c r="EY238" s="11"/>
      <c r="EZ238" s="11"/>
      <c r="FA238" s="11"/>
      <c r="FB238" s="11"/>
      <c r="FC238" s="11"/>
      <c r="FD238" s="11"/>
      <c r="FE238" s="11"/>
      <c r="FF238" s="12"/>
      <c r="FG238" s="11"/>
      <c r="FH238" s="11"/>
      <c r="FI238" s="11"/>
      <c r="FJ238" s="11"/>
      <c r="FK238" s="11"/>
      <c r="FL238" s="11"/>
      <c r="FM238" s="11"/>
      <c r="FN238" s="11"/>
      <c r="FO238" s="11"/>
      <c r="FP238" s="11"/>
      <c r="FQ238" s="11"/>
      <c r="FR238" s="11"/>
      <c r="FS238" s="11"/>
      <c r="FT238" s="11"/>
      <c r="FU238" s="11"/>
      <c r="FV238" s="11"/>
      <c r="FW238" s="11"/>
      <c r="FX238" s="11"/>
      <c r="FY238" s="11"/>
      <c r="FZ238" s="11"/>
      <c r="GA238" s="11"/>
      <c r="GB238" s="11"/>
      <c r="GC238" s="11"/>
      <c r="GD238" s="11"/>
      <c r="GE238" s="11"/>
      <c r="GF238" s="11"/>
      <c r="GG238" s="11"/>
      <c r="GH238" s="12"/>
      <c r="GI238" s="11"/>
      <c r="GJ238" s="11"/>
      <c r="GK238" s="11"/>
      <c r="GL238" s="11"/>
      <c r="GM238" s="11"/>
      <c r="GN238" s="11"/>
      <c r="GO238" s="11"/>
      <c r="GP238" s="11"/>
      <c r="GQ238" s="11"/>
      <c r="GR238" s="11"/>
      <c r="GS238" s="11"/>
      <c r="GT238" s="11"/>
      <c r="GU238" s="11"/>
      <c r="GV238" s="11"/>
      <c r="GW238" s="11"/>
      <c r="GX238" s="11"/>
      <c r="GY238" s="11"/>
      <c r="GZ238" s="11"/>
      <c r="HA238" s="11"/>
      <c r="HB238" s="11"/>
      <c r="HC238" s="11"/>
      <c r="HD238" s="11"/>
      <c r="HE238" s="11"/>
      <c r="HF238" s="11"/>
      <c r="HG238" s="11"/>
      <c r="HH238" s="11"/>
      <c r="HI238" s="11"/>
      <c r="HJ238" s="12"/>
      <c r="HK238" s="11"/>
      <c r="HL238" s="11"/>
    </row>
    <row r="239" spans="1:220" s="2" customFormat="1" ht="15" customHeight="1" x14ac:dyDescent="0.25">
      <c r="A239" s="16" t="s">
        <v>237</v>
      </c>
      <c r="B239" s="37">
        <v>0</v>
      </c>
      <c r="C239" s="37">
        <v>0</v>
      </c>
      <c r="D239" s="4">
        <f t="shared" ref="D239:D302" si="102">IF((E239=0),0,IF(B239=0,1,IF(C239&lt;0,0,C239/B239)))</f>
        <v>0</v>
      </c>
      <c r="E239" s="13">
        <v>0</v>
      </c>
      <c r="F239" s="5" t="s">
        <v>373</v>
      </c>
      <c r="G239" s="5" t="s">
        <v>373</v>
      </c>
      <c r="H239" s="5" t="s">
        <v>373</v>
      </c>
      <c r="I239" s="13" t="s">
        <v>370</v>
      </c>
      <c r="J239" s="5" t="s">
        <v>373</v>
      </c>
      <c r="K239" s="5" t="s">
        <v>373</v>
      </c>
      <c r="L239" s="5" t="s">
        <v>373</v>
      </c>
      <c r="M239" s="13" t="s">
        <v>370</v>
      </c>
      <c r="N239" s="37">
        <v>1459.2</v>
      </c>
      <c r="O239" s="37">
        <v>503.9</v>
      </c>
      <c r="P239" s="4">
        <f t="shared" si="82"/>
        <v>0.34532620614035087</v>
      </c>
      <c r="Q239" s="13">
        <v>20</v>
      </c>
      <c r="R239" s="22">
        <v>1</v>
      </c>
      <c r="S239" s="13">
        <v>15</v>
      </c>
      <c r="T239" s="37">
        <v>87</v>
      </c>
      <c r="U239" s="37">
        <v>60.8</v>
      </c>
      <c r="V239" s="4">
        <f t="shared" si="83"/>
        <v>0.69885057471264367</v>
      </c>
      <c r="W239" s="13">
        <v>15</v>
      </c>
      <c r="X239" s="37">
        <v>17</v>
      </c>
      <c r="Y239" s="37">
        <v>25.4</v>
      </c>
      <c r="Z239" s="4">
        <f t="shared" si="84"/>
        <v>1.4941176470588236</v>
      </c>
      <c r="AA239" s="13">
        <v>35</v>
      </c>
      <c r="AB239" s="37" t="s">
        <v>370</v>
      </c>
      <c r="AC239" s="37" t="s">
        <v>370</v>
      </c>
      <c r="AD239" s="4" t="s">
        <v>370</v>
      </c>
      <c r="AE239" s="13" t="s">
        <v>370</v>
      </c>
      <c r="AF239" s="5" t="s">
        <v>383</v>
      </c>
      <c r="AG239" s="5" t="s">
        <v>383</v>
      </c>
      <c r="AH239" s="5" t="s">
        <v>383</v>
      </c>
      <c r="AI239" s="13">
        <v>5</v>
      </c>
      <c r="AJ239" s="5">
        <v>0</v>
      </c>
      <c r="AK239" s="5">
        <v>0</v>
      </c>
      <c r="AL239" s="4">
        <f t="shared" si="99"/>
        <v>1</v>
      </c>
      <c r="AM239" s="13">
        <v>15</v>
      </c>
      <c r="AN239" s="37">
        <v>400</v>
      </c>
      <c r="AO239" s="37">
        <v>415</v>
      </c>
      <c r="AP239" s="4">
        <f t="shared" si="100"/>
        <v>1.0375000000000001</v>
      </c>
      <c r="AQ239" s="13">
        <v>20</v>
      </c>
      <c r="AR239" s="20">
        <f t="shared" si="85"/>
        <v>1.0036116699212958</v>
      </c>
      <c r="AS239" s="20">
        <f t="shared" si="101"/>
        <v>1.0036116699212958</v>
      </c>
      <c r="AT239" s="35">
        <v>1534</v>
      </c>
      <c r="AU239" s="21">
        <f t="shared" ref="AU239:AU302" si="103">AT239/11*3</f>
        <v>418.36363636363637</v>
      </c>
      <c r="AV239" s="21">
        <f t="shared" ref="AV239:AV302" si="104">ROUND(AS239*AU239,1)</f>
        <v>419.9</v>
      </c>
      <c r="AW239" s="83">
        <f t="shared" ref="AW239:AW302" si="105">AV239-AU239</f>
        <v>1.5363636363636033</v>
      </c>
      <c r="AX239" s="21">
        <v>363.5</v>
      </c>
      <c r="AY239" s="21">
        <v>404.5</v>
      </c>
      <c r="AZ239" s="81">
        <f t="shared" ref="AZ239:AZ302" si="106">AV239-AX239-AY239</f>
        <v>-348.1</v>
      </c>
      <c r="BA239" s="104"/>
      <c r="BB239" s="84"/>
      <c r="BC239" s="110"/>
      <c r="BD239" s="37">
        <f t="shared" si="86"/>
        <v>0</v>
      </c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2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2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2"/>
      <c r="EE239" s="11"/>
      <c r="EF239" s="11"/>
      <c r="EG239" s="11"/>
      <c r="EH239" s="11"/>
      <c r="EI239" s="11"/>
      <c r="EJ239" s="11"/>
      <c r="EK239" s="11"/>
      <c r="EL239" s="11"/>
      <c r="EM239" s="11"/>
      <c r="EN239" s="11"/>
      <c r="EO239" s="11"/>
      <c r="EP239" s="11"/>
      <c r="EQ239" s="11"/>
      <c r="ER239" s="11"/>
      <c r="ES239" s="11"/>
      <c r="ET239" s="11"/>
      <c r="EU239" s="11"/>
      <c r="EV239" s="11"/>
      <c r="EW239" s="11"/>
      <c r="EX239" s="11"/>
      <c r="EY239" s="11"/>
      <c r="EZ239" s="11"/>
      <c r="FA239" s="11"/>
      <c r="FB239" s="11"/>
      <c r="FC239" s="11"/>
      <c r="FD239" s="11"/>
      <c r="FE239" s="11"/>
      <c r="FF239" s="12"/>
      <c r="FG239" s="11"/>
      <c r="FH239" s="11"/>
      <c r="FI239" s="11"/>
      <c r="FJ239" s="11"/>
      <c r="FK239" s="11"/>
      <c r="FL239" s="11"/>
      <c r="FM239" s="11"/>
      <c r="FN239" s="11"/>
      <c r="FO239" s="11"/>
      <c r="FP239" s="11"/>
      <c r="FQ239" s="11"/>
      <c r="FR239" s="11"/>
      <c r="FS239" s="11"/>
      <c r="FT239" s="11"/>
      <c r="FU239" s="11"/>
      <c r="FV239" s="11"/>
      <c r="FW239" s="11"/>
      <c r="FX239" s="11"/>
      <c r="FY239" s="11"/>
      <c r="FZ239" s="11"/>
      <c r="GA239" s="11"/>
      <c r="GB239" s="11"/>
      <c r="GC239" s="11"/>
      <c r="GD239" s="11"/>
      <c r="GE239" s="11"/>
      <c r="GF239" s="11"/>
      <c r="GG239" s="11"/>
      <c r="GH239" s="12"/>
      <c r="GI239" s="11"/>
      <c r="GJ239" s="11"/>
      <c r="GK239" s="11"/>
      <c r="GL239" s="11"/>
      <c r="GM239" s="11"/>
      <c r="GN239" s="11"/>
      <c r="GO239" s="11"/>
      <c r="GP239" s="11"/>
      <c r="GQ239" s="11"/>
      <c r="GR239" s="11"/>
      <c r="GS239" s="11"/>
      <c r="GT239" s="11"/>
      <c r="GU239" s="11"/>
      <c r="GV239" s="11"/>
      <c r="GW239" s="11"/>
      <c r="GX239" s="11"/>
      <c r="GY239" s="11"/>
      <c r="GZ239" s="11"/>
      <c r="HA239" s="11"/>
      <c r="HB239" s="11"/>
      <c r="HC239" s="11"/>
      <c r="HD239" s="11"/>
      <c r="HE239" s="11"/>
      <c r="HF239" s="11"/>
      <c r="HG239" s="11"/>
      <c r="HH239" s="11"/>
      <c r="HI239" s="11"/>
      <c r="HJ239" s="12"/>
      <c r="HK239" s="11"/>
      <c r="HL239" s="11"/>
    </row>
    <row r="240" spans="1:220" s="2" customFormat="1" ht="15" customHeight="1" x14ac:dyDescent="0.25">
      <c r="A240" s="16" t="s">
        <v>238</v>
      </c>
      <c r="B240" s="37">
        <v>348.2</v>
      </c>
      <c r="C240" s="37">
        <v>366.8</v>
      </c>
      <c r="D240" s="4">
        <f t="shared" si="102"/>
        <v>1.0534175761056865</v>
      </c>
      <c r="E240" s="13">
        <v>10</v>
      </c>
      <c r="F240" s="5" t="s">
        <v>373</v>
      </c>
      <c r="G240" s="5" t="s">
        <v>373</v>
      </c>
      <c r="H240" s="5" t="s">
        <v>373</v>
      </c>
      <c r="I240" s="13" t="s">
        <v>370</v>
      </c>
      <c r="J240" s="5" t="s">
        <v>373</v>
      </c>
      <c r="K240" s="5" t="s">
        <v>373</v>
      </c>
      <c r="L240" s="5" t="s">
        <v>373</v>
      </c>
      <c r="M240" s="13" t="s">
        <v>370</v>
      </c>
      <c r="N240" s="37">
        <v>577.5</v>
      </c>
      <c r="O240" s="37">
        <v>637.6</v>
      </c>
      <c r="P240" s="4">
        <f t="shared" ref="P240:P303" si="107">IF((Q240=0),0,IF(N240=0,1,IF(O240&lt;0,0,O240/N240)))</f>
        <v>1.1040692640692642</v>
      </c>
      <c r="Q240" s="13">
        <v>20</v>
      </c>
      <c r="R240" s="22">
        <v>1</v>
      </c>
      <c r="S240" s="13">
        <v>15</v>
      </c>
      <c r="T240" s="37">
        <v>52</v>
      </c>
      <c r="U240" s="37">
        <v>20.9</v>
      </c>
      <c r="V240" s="4">
        <f t="shared" ref="V240:V303" si="108">IF((W240=0),0,IF(T240=0,1,IF(U240&lt;0,0,U240/T240)))</f>
        <v>0.40192307692307688</v>
      </c>
      <c r="W240" s="13">
        <v>15</v>
      </c>
      <c r="X240" s="37">
        <v>12</v>
      </c>
      <c r="Y240" s="37">
        <v>11.4</v>
      </c>
      <c r="Z240" s="4">
        <f t="shared" ref="Z240:Z303" si="109">IF((AA240=0),0,IF(X240=0,1,IF(Y240&lt;0,0,Y240/X240)))</f>
        <v>0.95000000000000007</v>
      </c>
      <c r="AA240" s="13">
        <v>35</v>
      </c>
      <c r="AB240" s="37" t="s">
        <v>370</v>
      </c>
      <c r="AC240" s="37" t="s">
        <v>370</v>
      </c>
      <c r="AD240" s="4" t="s">
        <v>370</v>
      </c>
      <c r="AE240" s="13" t="s">
        <v>370</v>
      </c>
      <c r="AF240" s="5" t="s">
        <v>383</v>
      </c>
      <c r="AG240" s="5" t="s">
        <v>383</v>
      </c>
      <c r="AH240" s="5" t="s">
        <v>383</v>
      </c>
      <c r="AI240" s="13">
        <v>5</v>
      </c>
      <c r="AJ240" s="5">
        <v>22</v>
      </c>
      <c r="AK240" s="5">
        <v>9</v>
      </c>
      <c r="AL240" s="4">
        <f t="shared" si="99"/>
        <v>0.40909090909090912</v>
      </c>
      <c r="AM240" s="13">
        <v>15</v>
      </c>
      <c r="AN240" s="37">
        <v>219</v>
      </c>
      <c r="AO240" s="37">
        <v>174</v>
      </c>
      <c r="AP240" s="4">
        <f t="shared" si="100"/>
        <v>0.79452054794520544</v>
      </c>
      <c r="AQ240" s="13">
        <v>20</v>
      </c>
      <c r="AR240" s="20">
        <f t="shared" ref="AR240:AR303" si="110">((D240*E240)+(P240*Q240)+R240*S240+(V240*W240)+(Z240*AA240)+AP240*AQ240+(AL240*AM240))/(E240+Q240+S240+W240+AA240+AQ240+AM240)</f>
        <v>0.83785524455043126</v>
      </c>
      <c r="AS240" s="20">
        <f t="shared" si="101"/>
        <v>0.83785524455043126</v>
      </c>
      <c r="AT240" s="35">
        <v>1083</v>
      </c>
      <c r="AU240" s="21">
        <f t="shared" si="103"/>
        <v>295.36363636363637</v>
      </c>
      <c r="AV240" s="21">
        <f t="shared" si="104"/>
        <v>247.5</v>
      </c>
      <c r="AW240" s="83">
        <f t="shared" si="105"/>
        <v>-47.863636363636374</v>
      </c>
      <c r="AX240" s="21">
        <v>198.5</v>
      </c>
      <c r="AY240" s="21">
        <v>80.099999999999994</v>
      </c>
      <c r="AZ240" s="81">
        <f t="shared" si="106"/>
        <v>-31.099999999999994</v>
      </c>
      <c r="BA240" s="104"/>
      <c r="BB240" s="84"/>
      <c r="BC240" s="110"/>
      <c r="BD240" s="37">
        <f t="shared" ref="BD240:BD303" si="111">IF(OR((AZ240&lt;0),BA240="+"),0,IF((AX240+AY240+AZ240)&gt;AT240,(AT240-AX240-AY240),AZ240))</f>
        <v>0</v>
      </c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2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2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2"/>
      <c r="EE240" s="11"/>
      <c r="EF240" s="11"/>
      <c r="EG240" s="11"/>
      <c r="EH240" s="11"/>
      <c r="EI240" s="11"/>
      <c r="EJ240" s="11"/>
      <c r="EK240" s="11"/>
      <c r="EL240" s="11"/>
      <c r="EM240" s="11"/>
      <c r="EN240" s="11"/>
      <c r="EO240" s="11"/>
      <c r="EP240" s="11"/>
      <c r="EQ240" s="11"/>
      <c r="ER240" s="11"/>
      <c r="ES240" s="11"/>
      <c r="ET240" s="11"/>
      <c r="EU240" s="11"/>
      <c r="EV240" s="11"/>
      <c r="EW240" s="11"/>
      <c r="EX240" s="11"/>
      <c r="EY240" s="11"/>
      <c r="EZ240" s="11"/>
      <c r="FA240" s="11"/>
      <c r="FB240" s="11"/>
      <c r="FC240" s="11"/>
      <c r="FD240" s="11"/>
      <c r="FE240" s="11"/>
      <c r="FF240" s="12"/>
      <c r="FG240" s="11"/>
      <c r="FH240" s="11"/>
      <c r="FI240" s="11"/>
      <c r="FJ240" s="11"/>
      <c r="FK240" s="11"/>
      <c r="FL240" s="11"/>
      <c r="FM240" s="11"/>
      <c r="FN240" s="11"/>
      <c r="FO240" s="11"/>
      <c r="FP240" s="11"/>
      <c r="FQ240" s="11"/>
      <c r="FR240" s="11"/>
      <c r="FS240" s="11"/>
      <c r="FT240" s="11"/>
      <c r="FU240" s="11"/>
      <c r="FV240" s="11"/>
      <c r="FW240" s="11"/>
      <c r="FX240" s="11"/>
      <c r="FY240" s="11"/>
      <c r="FZ240" s="11"/>
      <c r="GA240" s="11"/>
      <c r="GB240" s="11"/>
      <c r="GC240" s="11"/>
      <c r="GD240" s="11"/>
      <c r="GE240" s="11"/>
      <c r="GF240" s="11"/>
      <c r="GG240" s="11"/>
      <c r="GH240" s="12"/>
      <c r="GI240" s="11"/>
      <c r="GJ240" s="11"/>
      <c r="GK240" s="11"/>
      <c r="GL240" s="11"/>
      <c r="GM240" s="11"/>
      <c r="GN240" s="11"/>
      <c r="GO240" s="11"/>
      <c r="GP240" s="11"/>
      <c r="GQ240" s="11"/>
      <c r="GR240" s="11"/>
      <c r="GS240" s="11"/>
      <c r="GT240" s="11"/>
      <c r="GU240" s="11"/>
      <c r="GV240" s="11"/>
      <c r="GW240" s="11"/>
      <c r="GX240" s="11"/>
      <c r="GY240" s="11"/>
      <c r="GZ240" s="11"/>
      <c r="HA240" s="11"/>
      <c r="HB240" s="11"/>
      <c r="HC240" s="11"/>
      <c r="HD240" s="11"/>
      <c r="HE240" s="11"/>
      <c r="HF240" s="11"/>
      <c r="HG240" s="11"/>
      <c r="HH240" s="11"/>
      <c r="HI240" s="11"/>
      <c r="HJ240" s="12"/>
      <c r="HK240" s="11"/>
      <c r="HL240" s="11"/>
    </row>
    <row r="241" spans="1:220" s="2" customFormat="1" ht="15" customHeight="1" x14ac:dyDescent="0.25">
      <c r="A241" s="16" t="s">
        <v>239</v>
      </c>
      <c r="B241" s="37">
        <v>0</v>
      </c>
      <c r="C241" s="37">
        <v>0</v>
      </c>
      <c r="D241" s="4">
        <f t="shared" si="102"/>
        <v>0</v>
      </c>
      <c r="E241" s="13">
        <v>0</v>
      </c>
      <c r="F241" s="5" t="s">
        <v>373</v>
      </c>
      <c r="G241" s="5" t="s">
        <v>373</v>
      </c>
      <c r="H241" s="5" t="s">
        <v>373</v>
      </c>
      <c r="I241" s="13" t="s">
        <v>370</v>
      </c>
      <c r="J241" s="5" t="s">
        <v>373</v>
      </c>
      <c r="K241" s="5" t="s">
        <v>373</v>
      </c>
      <c r="L241" s="5" t="s">
        <v>373</v>
      </c>
      <c r="M241" s="13" t="s">
        <v>370</v>
      </c>
      <c r="N241" s="37">
        <v>181.1</v>
      </c>
      <c r="O241" s="37">
        <v>26.2</v>
      </c>
      <c r="P241" s="4">
        <f t="shared" si="107"/>
        <v>0.14467145223633351</v>
      </c>
      <c r="Q241" s="13">
        <v>20</v>
      </c>
      <c r="R241" s="22">
        <v>1</v>
      </c>
      <c r="S241" s="13">
        <v>15</v>
      </c>
      <c r="T241" s="37">
        <v>43</v>
      </c>
      <c r="U241" s="37">
        <v>0</v>
      </c>
      <c r="V241" s="4">
        <f t="shared" si="108"/>
        <v>0</v>
      </c>
      <c r="W241" s="13">
        <v>20</v>
      </c>
      <c r="X241" s="37">
        <v>10</v>
      </c>
      <c r="Y241" s="37">
        <v>1.5</v>
      </c>
      <c r="Z241" s="4">
        <f t="shared" si="109"/>
        <v>0.15</v>
      </c>
      <c r="AA241" s="13">
        <v>30</v>
      </c>
      <c r="AB241" s="37" t="s">
        <v>370</v>
      </c>
      <c r="AC241" s="37" t="s">
        <v>370</v>
      </c>
      <c r="AD241" s="4" t="s">
        <v>370</v>
      </c>
      <c r="AE241" s="13" t="s">
        <v>370</v>
      </c>
      <c r="AF241" s="5" t="s">
        <v>383</v>
      </c>
      <c r="AG241" s="5" t="s">
        <v>383</v>
      </c>
      <c r="AH241" s="5" t="s">
        <v>383</v>
      </c>
      <c r="AI241" s="13">
        <v>5</v>
      </c>
      <c r="AJ241" s="5">
        <v>0</v>
      </c>
      <c r="AK241" s="5">
        <v>0</v>
      </c>
      <c r="AL241" s="4">
        <f t="shared" si="99"/>
        <v>1</v>
      </c>
      <c r="AM241" s="13">
        <v>15</v>
      </c>
      <c r="AN241" s="37">
        <v>179</v>
      </c>
      <c r="AO241" s="37">
        <v>154</v>
      </c>
      <c r="AP241" s="4">
        <f t="shared" si="100"/>
        <v>0.86033519553072624</v>
      </c>
      <c r="AQ241" s="13">
        <v>20</v>
      </c>
      <c r="AR241" s="20">
        <f t="shared" si="110"/>
        <v>0.4550011079611766</v>
      </c>
      <c r="AS241" s="20">
        <f t="shared" si="101"/>
        <v>0.4550011079611766</v>
      </c>
      <c r="AT241" s="35">
        <v>549</v>
      </c>
      <c r="AU241" s="21">
        <f t="shared" si="103"/>
        <v>149.72727272727272</v>
      </c>
      <c r="AV241" s="21">
        <f t="shared" si="104"/>
        <v>68.099999999999994</v>
      </c>
      <c r="AW241" s="83">
        <f t="shared" si="105"/>
        <v>-81.627272727272725</v>
      </c>
      <c r="AX241" s="21">
        <v>32.200000000000003</v>
      </c>
      <c r="AY241" s="21">
        <v>34.799999999999997</v>
      </c>
      <c r="AZ241" s="81">
        <f t="shared" si="106"/>
        <v>1.0999999999999943</v>
      </c>
      <c r="BA241" s="104"/>
      <c r="BB241" s="84"/>
      <c r="BC241" s="110"/>
      <c r="BD241" s="37">
        <f t="shared" si="111"/>
        <v>1.0999999999999943</v>
      </c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2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2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2"/>
      <c r="EE241" s="11"/>
      <c r="EF241" s="11"/>
      <c r="EG241" s="11"/>
      <c r="EH241" s="11"/>
      <c r="EI241" s="11"/>
      <c r="EJ241" s="11"/>
      <c r="EK241" s="11"/>
      <c r="EL241" s="11"/>
      <c r="EM241" s="11"/>
      <c r="EN241" s="11"/>
      <c r="EO241" s="11"/>
      <c r="EP241" s="11"/>
      <c r="EQ241" s="11"/>
      <c r="ER241" s="11"/>
      <c r="ES241" s="11"/>
      <c r="ET241" s="11"/>
      <c r="EU241" s="11"/>
      <c r="EV241" s="11"/>
      <c r="EW241" s="11"/>
      <c r="EX241" s="11"/>
      <c r="EY241" s="11"/>
      <c r="EZ241" s="11"/>
      <c r="FA241" s="11"/>
      <c r="FB241" s="11"/>
      <c r="FC241" s="11"/>
      <c r="FD241" s="11"/>
      <c r="FE241" s="11"/>
      <c r="FF241" s="12"/>
      <c r="FG241" s="11"/>
      <c r="FH241" s="11"/>
      <c r="FI241" s="11"/>
      <c r="FJ241" s="11"/>
      <c r="FK241" s="11"/>
      <c r="FL241" s="11"/>
      <c r="FM241" s="11"/>
      <c r="FN241" s="11"/>
      <c r="FO241" s="11"/>
      <c r="FP241" s="11"/>
      <c r="FQ241" s="11"/>
      <c r="FR241" s="11"/>
      <c r="FS241" s="11"/>
      <c r="FT241" s="11"/>
      <c r="FU241" s="11"/>
      <c r="FV241" s="11"/>
      <c r="FW241" s="11"/>
      <c r="FX241" s="11"/>
      <c r="FY241" s="11"/>
      <c r="FZ241" s="11"/>
      <c r="GA241" s="11"/>
      <c r="GB241" s="11"/>
      <c r="GC241" s="11"/>
      <c r="GD241" s="11"/>
      <c r="GE241" s="11"/>
      <c r="GF241" s="11"/>
      <c r="GG241" s="11"/>
      <c r="GH241" s="12"/>
      <c r="GI241" s="11"/>
      <c r="GJ241" s="11"/>
      <c r="GK241" s="11"/>
      <c r="GL241" s="11"/>
      <c r="GM241" s="11"/>
      <c r="GN241" s="11"/>
      <c r="GO241" s="11"/>
      <c r="GP241" s="11"/>
      <c r="GQ241" s="11"/>
      <c r="GR241" s="11"/>
      <c r="GS241" s="11"/>
      <c r="GT241" s="11"/>
      <c r="GU241" s="11"/>
      <c r="GV241" s="11"/>
      <c r="GW241" s="11"/>
      <c r="GX241" s="11"/>
      <c r="GY241" s="11"/>
      <c r="GZ241" s="11"/>
      <c r="HA241" s="11"/>
      <c r="HB241" s="11"/>
      <c r="HC241" s="11"/>
      <c r="HD241" s="11"/>
      <c r="HE241" s="11"/>
      <c r="HF241" s="11"/>
      <c r="HG241" s="11"/>
      <c r="HH241" s="11"/>
      <c r="HI241" s="11"/>
      <c r="HJ241" s="12"/>
      <c r="HK241" s="11"/>
      <c r="HL241" s="11"/>
    </row>
    <row r="242" spans="1:220" s="2" customFormat="1" ht="15" customHeight="1" x14ac:dyDescent="0.25">
      <c r="A242" s="16" t="s">
        <v>240</v>
      </c>
      <c r="B242" s="37">
        <v>0</v>
      </c>
      <c r="C242" s="37">
        <v>0</v>
      </c>
      <c r="D242" s="4">
        <f t="shared" si="102"/>
        <v>0</v>
      </c>
      <c r="E242" s="13">
        <v>0</v>
      </c>
      <c r="F242" s="5" t="s">
        <v>373</v>
      </c>
      <c r="G242" s="5" t="s">
        <v>373</v>
      </c>
      <c r="H242" s="5" t="s">
        <v>373</v>
      </c>
      <c r="I242" s="13" t="s">
        <v>370</v>
      </c>
      <c r="J242" s="5" t="s">
        <v>373</v>
      </c>
      <c r="K242" s="5" t="s">
        <v>373</v>
      </c>
      <c r="L242" s="5" t="s">
        <v>373</v>
      </c>
      <c r="M242" s="13" t="s">
        <v>370</v>
      </c>
      <c r="N242" s="37">
        <v>351.8</v>
      </c>
      <c r="O242" s="37">
        <v>136.69999999999999</v>
      </c>
      <c r="P242" s="4">
        <f t="shared" si="107"/>
        <v>0.38857305287094934</v>
      </c>
      <c r="Q242" s="13">
        <v>20</v>
      </c>
      <c r="R242" s="22">
        <v>1</v>
      </c>
      <c r="S242" s="13">
        <v>15</v>
      </c>
      <c r="T242" s="37">
        <v>62</v>
      </c>
      <c r="U242" s="37">
        <v>72.2</v>
      </c>
      <c r="V242" s="4">
        <f t="shared" si="108"/>
        <v>1.1645161290322581</v>
      </c>
      <c r="W242" s="13">
        <v>20</v>
      </c>
      <c r="X242" s="37">
        <v>15</v>
      </c>
      <c r="Y242" s="37">
        <v>4</v>
      </c>
      <c r="Z242" s="4">
        <f t="shared" si="109"/>
        <v>0.26666666666666666</v>
      </c>
      <c r="AA242" s="13">
        <v>30</v>
      </c>
      <c r="AB242" s="37" t="s">
        <v>370</v>
      </c>
      <c r="AC242" s="37" t="s">
        <v>370</v>
      </c>
      <c r="AD242" s="4" t="s">
        <v>370</v>
      </c>
      <c r="AE242" s="13" t="s">
        <v>370</v>
      </c>
      <c r="AF242" s="5" t="s">
        <v>383</v>
      </c>
      <c r="AG242" s="5" t="s">
        <v>383</v>
      </c>
      <c r="AH242" s="5" t="s">
        <v>383</v>
      </c>
      <c r="AI242" s="13">
        <v>5</v>
      </c>
      <c r="AJ242" s="5">
        <v>22</v>
      </c>
      <c r="AK242" s="5">
        <v>27.8</v>
      </c>
      <c r="AL242" s="4">
        <f t="shared" si="99"/>
        <v>1.2636363636363637</v>
      </c>
      <c r="AM242" s="13">
        <v>15</v>
      </c>
      <c r="AN242" s="37">
        <v>313</v>
      </c>
      <c r="AO242" s="37">
        <v>289</v>
      </c>
      <c r="AP242" s="4">
        <f t="shared" si="100"/>
        <v>0.92332268370607029</v>
      </c>
      <c r="AQ242" s="13">
        <v>20</v>
      </c>
      <c r="AR242" s="20">
        <f t="shared" si="110"/>
        <v>0.76235652305609169</v>
      </c>
      <c r="AS242" s="20">
        <f t="shared" si="101"/>
        <v>0.76235652305609169</v>
      </c>
      <c r="AT242" s="35">
        <v>1147</v>
      </c>
      <c r="AU242" s="21">
        <f t="shared" si="103"/>
        <v>312.81818181818181</v>
      </c>
      <c r="AV242" s="21">
        <f t="shared" si="104"/>
        <v>238.5</v>
      </c>
      <c r="AW242" s="83">
        <f t="shared" si="105"/>
        <v>-74.318181818181813</v>
      </c>
      <c r="AX242" s="21">
        <v>78.8</v>
      </c>
      <c r="AY242" s="21">
        <v>131.1</v>
      </c>
      <c r="AZ242" s="81">
        <f t="shared" si="106"/>
        <v>28.599999999999994</v>
      </c>
      <c r="BA242" s="104"/>
      <c r="BB242" s="84"/>
      <c r="BC242" s="110"/>
      <c r="BD242" s="37">
        <f t="shared" si="111"/>
        <v>28.599999999999994</v>
      </c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2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2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2"/>
      <c r="EE242" s="11"/>
      <c r="EF242" s="11"/>
      <c r="EG242" s="11"/>
      <c r="EH242" s="11"/>
      <c r="EI242" s="11"/>
      <c r="EJ242" s="11"/>
      <c r="EK242" s="11"/>
      <c r="EL242" s="11"/>
      <c r="EM242" s="11"/>
      <c r="EN242" s="11"/>
      <c r="EO242" s="11"/>
      <c r="EP242" s="11"/>
      <c r="EQ242" s="11"/>
      <c r="ER242" s="11"/>
      <c r="ES242" s="11"/>
      <c r="ET242" s="11"/>
      <c r="EU242" s="11"/>
      <c r="EV242" s="11"/>
      <c r="EW242" s="11"/>
      <c r="EX242" s="11"/>
      <c r="EY242" s="11"/>
      <c r="EZ242" s="11"/>
      <c r="FA242" s="11"/>
      <c r="FB242" s="11"/>
      <c r="FC242" s="11"/>
      <c r="FD242" s="11"/>
      <c r="FE242" s="11"/>
      <c r="FF242" s="12"/>
      <c r="FG242" s="11"/>
      <c r="FH242" s="11"/>
      <c r="FI242" s="11"/>
      <c r="FJ242" s="11"/>
      <c r="FK242" s="11"/>
      <c r="FL242" s="11"/>
      <c r="FM242" s="11"/>
      <c r="FN242" s="11"/>
      <c r="FO242" s="11"/>
      <c r="FP242" s="11"/>
      <c r="FQ242" s="11"/>
      <c r="FR242" s="11"/>
      <c r="FS242" s="11"/>
      <c r="FT242" s="11"/>
      <c r="FU242" s="11"/>
      <c r="FV242" s="11"/>
      <c r="FW242" s="11"/>
      <c r="FX242" s="11"/>
      <c r="FY242" s="11"/>
      <c r="FZ242" s="11"/>
      <c r="GA242" s="11"/>
      <c r="GB242" s="11"/>
      <c r="GC242" s="11"/>
      <c r="GD242" s="11"/>
      <c r="GE242" s="11"/>
      <c r="GF242" s="11"/>
      <c r="GG242" s="11"/>
      <c r="GH242" s="12"/>
      <c r="GI242" s="11"/>
      <c r="GJ242" s="11"/>
      <c r="GK242" s="11"/>
      <c r="GL242" s="11"/>
      <c r="GM242" s="11"/>
      <c r="GN242" s="11"/>
      <c r="GO242" s="11"/>
      <c r="GP242" s="11"/>
      <c r="GQ242" s="11"/>
      <c r="GR242" s="11"/>
      <c r="GS242" s="11"/>
      <c r="GT242" s="11"/>
      <c r="GU242" s="11"/>
      <c r="GV242" s="11"/>
      <c r="GW242" s="11"/>
      <c r="GX242" s="11"/>
      <c r="GY242" s="11"/>
      <c r="GZ242" s="11"/>
      <c r="HA242" s="11"/>
      <c r="HB242" s="11"/>
      <c r="HC242" s="11"/>
      <c r="HD242" s="11"/>
      <c r="HE242" s="11"/>
      <c r="HF242" s="11"/>
      <c r="HG242" s="11"/>
      <c r="HH242" s="11"/>
      <c r="HI242" s="11"/>
      <c r="HJ242" s="12"/>
      <c r="HK242" s="11"/>
      <c r="HL242" s="11"/>
    </row>
    <row r="243" spans="1:220" s="2" customFormat="1" ht="15" customHeight="1" x14ac:dyDescent="0.25">
      <c r="A243" s="16" t="s">
        <v>241</v>
      </c>
      <c r="B243" s="37">
        <v>5379</v>
      </c>
      <c r="C243" s="37">
        <v>8757</v>
      </c>
      <c r="D243" s="4">
        <f t="shared" si="102"/>
        <v>1.6279977691020635</v>
      </c>
      <c r="E243" s="13">
        <v>10</v>
      </c>
      <c r="F243" s="5" t="s">
        <v>373</v>
      </c>
      <c r="G243" s="5" t="s">
        <v>373</v>
      </c>
      <c r="H243" s="5" t="s">
        <v>373</v>
      </c>
      <c r="I243" s="13" t="s">
        <v>370</v>
      </c>
      <c r="J243" s="5" t="s">
        <v>373</v>
      </c>
      <c r="K243" s="5" t="s">
        <v>373</v>
      </c>
      <c r="L243" s="5" t="s">
        <v>373</v>
      </c>
      <c r="M243" s="13" t="s">
        <v>370</v>
      </c>
      <c r="N243" s="37">
        <v>232.4</v>
      </c>
      <c r="O243" s="37">
        <v>188.1</v>
      </c>
      <c r="P243" s="4">
        <f t="shared" si="107"/>
        <v>0.80938037865748702</v>
      </c>
      <c r="Q243" s="13">
        <v>20</v>
      </c>
      <c r="R243" s="22">
        <v>1</v>
      </c>
      <c r="S243" s="13">
        <v>15</v>
      </c>
      <c r="T243" s="37">
        <v>50</v>
      </c>
      <c r="U243" s="37">
        <v>8.8000000000000007</v>
      </c>
      <c r="V243" s="4">
        <f t="shared" si="108"/>
        <v>0.17600000000000002</v>
      </c>
      <c r="W243" s="13">
        <v>15</v>
      </c>
      <c r="X243" s="37">
        <v>13</v>
      </c>
      <c r="Y243" s="37">
        <v>14.4</v>
      </c>
      <c r="Z243" s="4">
        <f t="shared" si="109"/>
        <v>1.1076923076923078</v>
      </c>
      <c r="AA243" s="13">
        <v>35</v>
      </c>
      <c r="AB243" s="37" t="s">
        <v>370</v>
      </c>
      <c r="AC243" s="37" t="s">
        <v>370</v>
      </c>
      <c r="AD243" s="4" t="s">
        <v>370</v>
      </c>
      <c r="AE243" s="13" t="s">
        <v>370</v>
      </c>
      <c r="AF243" s="5" t="s">
        <v>383</v>
      </c>
      <c r="AG243" s="5" t="s">
        <v>383</v>
      </c>
      <c r="AH243" s="5" t="s">
        <v>383</v>
      </c>
      <c r="AI243" s="13">
        <v>5</v>
      </c>
      <c r="AJ243" s="5">
        <v>22</v>
      </c>
      <c r="AK243" s="5">
        <v>23.1</v>
      </c>
      <c r="AL243" s="4">
        <f t="shared" si="99"/>
        <v>1.05</v>
      </c>
      <c r="AM243" s="13">
        <v>15</v>
      </c>
      <c r="AN243" s="37">
        <v>257</v>
      </c>
      <c r="AO243" s="37">
        <v>222</v>
      </c>
      <c r="AP243" s="4">
        <f t="shared" si="100"/>
        <v>0.86381322957198448</v>
      </c>
      <c r="AQ243" s="13">
        <v>20</v>
      </c>
      <c r="AR243" s="20">
        <f t="shared" si="110"/>
        <v>0.937716004806468</v>
      </c>
      <c r="AS243" s="20">
        <f t="shared" si="101"/>
        <v>0.937716004806468</v>
      </c>
      <c r="AT243" s="35">
        <v>1076</v>
      </c>
      <c r="AU243" s="21">
        <f t="shared" si="103"/>
        <v>293.45454545454544</v>
      </c>
      <c r="AV243" s="21">
        <f t="shared" si="104"/>
        <v>275.2</v>
      </c>
      <c r="AW243" s="83">
        <f t="shared" si="105"/>
        <v>-18.25454545454545</v>
      </c>
      <c r="AX243" s="21">
        <v>192.9</v>
      </c>
      <c r="AY243" s="21">
        <v>232.4</v>
      </c>
      <c r="AZ243" s="81">
        <f t="shared" si="106"/>
        <v>-150.10000000000002</v>
      </c>
      <c r="BA243" s="104"/>
      <c r="BB243" s="84"/>
      <c r="BC243" s="110"/>
      <c r="BD243" s="37">
        <f t="shared" si="111"/>
        <v>0</v>
      </c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2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2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  <c r="ED243" s="12"/>
      <c r="EE243" s="11"/>
      <c r="EF243" s="11"/>
      <c r="EG243" s="11"/>
      <c r="EH243" s="11"/>
      <c r="EI243" s="11"/>
      <c r="EJ243" s="11"/>
      <c r="EK243" s="11"/>
      <c r="EL243" s="11"/>
      <c r="EM243" s="11"/>
      <c r="EN243" s="11"/>
      <c r="EO243" s="11"/>
      <c r="EP243" s="11"/>
      <c r="EQ243" s="11"/>
      <c r="ER243" s="11"/>
      <c r="ES243" s="11"/>
      <c r="ET243" s="11"/>
      <c r="EU243" s="11"/>
      <c r="EV243" s="11"/>
      <c r="EW243" s="11"/>
      <c r="EX243" s="11"/>
      <c r="EY243" s="11"/>
      <c r="EZ243" s="11"/>
      <c r="FA243" s="11"/>
      <c r="FB243" s="11"/>
      <c r="FC243" s="11"/>
      <c r="FD243" s="11"/>
      <c r="FE243" s="11"/>
      <c r="FF243" s="12"/>
      <c r="FG243" s="11"/>
      <c r="FH243" s="11"/>
      <c r="FI243" s="11"/>
      <c r="FJ243" s="11"/>
      <c r="FK243" s="11"/>
      <c r="FL243" s="11"/>
      <c r="FM243" s="11"/>
      <c r="FN243" s="11"/>
      <c r="FO243" s="11"/>
      <c r="FP243" s="11"/>
      <c r="FQ243" s="11"/>
      <c r="FR243" s="11"/>
      <c r="FS243" s="11"/>
      <c r="FT243" s="11"/>
      <c r="FU243" s="11"/>
      <c r="FV243" s="11"/>
      <c r="FW243" s="11"/>
      <c r="FX243" s="11"/>
      <c r="FY243" s="11"/>
      <c r="FZ243" s="11"/>
      <c r="GA243" s="11"/>
      <c r="GB243" s="11"/>
      <c r="GC243" s="11"/>
      <c r="GD243" s="11"/>
      <c r="GE243" s="11"/>
      <c r="GF243" s="11"/>
      <c r="GG243" s="11"/>
      <c r="GH243" s="12"/>
      <c r="GI243" s="11"/>
      <c r="GJ243" s="11"/>
      <c r="GK243" s="11"/>
      <c r="GL243" s="11"/>
      <c r="GM243" s="11"/>
      <c r="GN243" s="11"/>
      <c r="GO243" s="11"/>
      <c r="GP243" s="11"/>
      <c r="GQ243" s="11"/>
      <c r="GR243" s="11"/>
      <c r="GS243" s="11"/>
      <c r="GT243" s="11"/>
      <c r="GU243" s="11"/>
      <c r="GV243" s="11"/>
      <c r="GW243" s="11"/>
      <c r="GX243" s="11"/>
      <c r="GY243" s="11"/>
      <c r="GZ243" s="11"/>
      <c r="HA243" s="11"/>
      <c r="HB243" s="11"/>
      <c r="HC243" s="11"/>
      <c r="HD243" s="11"/>
      <c r="HE243" s="11"/>
      <c r="HF243" s="11"/>
      <c r="HG243" s="11"/>
      <c r="HH243" s="11"/>
      <c r="HI243" s="11"/>
      <c r="HJ243" s="12"/>
      <c r="HK243" s="11"/>
      <c r="HL243" s="11"/>
    </row>
    <row r="244" spans="1:220" s="2" customFormat="1" ht="15" customHeight="1" x14ac:dyDescent="0.25">
      <c r="A244" s="16" t="s">
        <v>242</v>
      </c>
      <c r="B244" s="37">
        <v>257516.5</v>
      </c>
      <c r="C244" s="37">
        <v>391200.4</v>
      </c>
      <c r="D244" s="4">
        <f t="shared" si="102"/>
        <v>1.5191275122176637</v>
      </c>
      <c r="E244" s="13">
        <v>10</v>
      </c>
      <c r="F244" s="5" t="s">
        <v>373</v>
      </c>
      <c r="G244" s="5" t="s">
        <v>373</v>
      </c>
      <c r="H244" s="5" t="s">
        <v>373</v>
      </c>
      <c r="I244" s="13" t="s">
        <v>370</v>
      </c>
      <c r="J244" s="5" t="s">
        <v>373</v>
      </c>
      <c r="K244" s="5" t="s">
        <v>373</v>
      </c>
      <c r="L244" s="5" t="s">
        <v>373</v>
      </c>
      <c r="M244" s="13" t="s">
        <v>370</v>
      </c>
      <c r="N244" s="37">
        <v>3665.4</v>
      </c>
      <c r="O244" s="37">
        <v>3413.3</v>
      </c>
      <c r="P244" s="4">
        <f t="shared" si="107"/>
        <v>0.93122169476728323</v>
      </c>
      <c r="Q244" s="13">
        <v>20</v>
      </c>
      <c r="R244" s="22">
        <v>1</v>
      </c>
      <c r="S244" s="13">
        <v>15</v>
      </c>
      <c r="T244" s="37">
        <v>48</v>
      </c>
      <c r="U244" s="37">
        <v>2</v>
      </c>
      <c r="V244" s="4">
        <f t="shared" si="108"/>
        <v>4.1666666666666664E-2</v>
      </c>
      <c r="W244" s="13">
        <v>10</v>
      </c>
      <c r="X244" s="37">
        <v>13</v>
      </c>
      <c r="Y244" s="37">
        <v>8.3000000000000007</v>
      </c>
      <c r="Z244" s="4">
        <f t="shared" si="109"/>
        <v>0.63846153846153852</v>
      </c>
      <c r="AA244" s="13">
        <v>40</v>
      </c>
      <c r="AB244" s="37" t="s">
        <v>370</v>
      </c>
      <c r="AC244" s="37" t="s">
        <v>370</v>
      </c>
      <c r="AD244" s="4" t="s">
        <v>370</v>
      </c>
      <c r="AE244" s="13" t="s">
        <v>370</v>
      </c>
      <c r="AF244" s="5" t="s">
        <v>383</v>
      </c>
      <c r="AG244" s="5" t="s">
        <v>383</v>
      </c>
      <c r="AH244" s="5" t="s">
        <v>383</v>
      </c>
      <c r="AI244" s="13">
        <v>5</v>
      </c>
      <c r="AJ244" s="5">
        <v>22</v>
      </c>
      <c r="AK244" s="5">
        <v>47.4</v>
      </c>
      <c r="AL244" s="4">
        <f t="shared" si="99"/>
        <v>2.1545454545454543</v>
      </c>
      <c r="AM244" s="13">
        <v>15</v>
      </c>
      <c r="AN244" s="37">
        <v>200</v>
      </c>
      <c r="AO244" s="37">
        <v>175</v>
      </c>
      <c r="AP244" s="4">
        <f t="shared" si="100"/>
        <v>0.875</v>
      </c>
      <c r="AQ244" s="13">
        <v>20</v>
      </c>
      <c r="AR244" s="20">
        <f t="shared" si="110"/>
        <v>0.9583770695448639</v>
      </c>
      <c r="AS244" s="20">
        <f t="shared" si="101"/>
        <v>0.9583770695448639</v>
      </c>
      <c r="AT244" s="35">
        <v>1890</v>
      </c>
      <c r="AU244" s="21">
        <f t="shared" si="103"/>
        <v>515.4545454545455</v>
      </c>
      <c r="AV244" s="21">
        <f t="shared" si="104"/>
        <v>494</v>
      </c>
      <c r="AW244" s="83">
        <f t="shared" si="105"/>
        <v>-21.454545454545496</v>
      </c>
      <c r="AX244" s="21">
        <v>680.6</v>
      </c>
      <c r="AY244" s="21">
        <v>791.8</v>
      </c>
      <c r="AZ244" s="81">
        <f t="shared" si="106"/>
        <v>-978.4</v>
      </c>
      <c r="BA244" s="104"/>
      <c r="BB244" s="84"/>
      <c r="BC244" s="110"/>
      <c r="BD244" s="37">
        <f t="shared" si="111"/>
        <v>0</v>
      </c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2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2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2"/>
      <c r="EE244" s="11"/>
      <c r="EF244" s="11"/>
      <c r="EG244" s="11"/>
      <c r="EH244" s="11"/>
      <c r="EI244" s="11"/>
      <c r="EJ244" s="11"/>
      <c r="EK244" s="11"/>
      <c r="EL244" s="11"/>
      <c r="EM244" s="11"/>
      <c r="EN244" s="11"/>
      <c r="EO244" s="11"/>
      <c r="EP244" s="11"/>
      <c r="EQ244" s="11"/>
      <c r="ER244" s="11"/>
      <c r="ES244" s="11"/>
      <c r="ET244" s="11"/>
      <c r="EU244" s="11"/>
      <c r="EV244" s="11"/>
      <c r="EW244" s="11"/>
      <c r="EX244" s="11"/>
      <c r="EY244" s="11"/>
      <c r="EZ244" s="11"/>
      <c r="FA244" s="11"/>
      <c r="FB244" s="11"/>
      <c r="FC244" s="11"/>
      <c r="FD244" s="11"/>
      <c r="FE244" s="11"/>
      <c r="FF244" s="12"/>
      <c r="FG244" s="11"/>
      <c r="FH244" s="11"/>
      <c r="FI244" s="11"/>
      <c r="FJ244" s="11"/>
      <c r="FK244" s="11"/>
      <c r="FL244" s="11"/>
      <c r="FM244" s="11"/>
      <c r="FN244" s="11"/>
      <c r="FO244" s="11"/>
      <c r="FP244" s="11"/>
      <c r="FQ244" s="11"/>
      <c r="FR244" s="11"/>
      <c r="FS244" s="11"/>
      <c r="FT244" s="11"/>
      <c r="FU244" s="11"/>
      <c r="FV244" s="11"/>
      <c r="FW244" s="11"/>
      <c r="FX244" s="11"/>
      <c r="FY244" s="11"/>
      <c r="FZ244" s="11"/>
      <c r="GA244" s="11"/>
      <c r="GB244" s="11"/>
      <c r="GC244" s="11"/>
      <c r="GD244" s="11"/>
      <c r="GE244" s="11"/>
      <c r="GF244" s="11"/>
      <c r="GG244" s="11"/>
      <c r="GH244" s="12"/>
      <c r="GI244" s="11"/>
      <c r="GJ244" s="11"/>
      <c r="GK244" s="11"/>
      <c r="GL244" s="11"/>
      <c r="GM244" s="11"/>
      <c r="GN244" s="11"/>
      <c r="GO244" s="11"/>
      <c r="GP244" s="11"/>
      <c r="GQ244" s="11"/>
      <c r="GR244" s="11"/>
      <c r="GS244" s="11"/>
      <c r="GT244" s="11"/>
      <c r="GU244" s="11"/>
      <c r="GV244" s="11"/>
      <c r="GW244" s="11"/>
      <c r="GX244" s="11"/>
      <c r="GY244" s="11"/>
      <c r="GZ244" s="11"/>
      <c r="HA244" s="11"/>
      <c r="HB244" s="11"/>
      <c r="HC244" s="11"/>
      <c r="HD244" s="11"/>
      <c r="HE244" s="11"/>
      <c r="HF244" s="11"/>
      <c r="HG244" s="11"/>
      <c r="HH244" s="11"/>
      <c r="HI244" s="11"/>
      <c r="HJ244" s="12"/>
      <c r="HK244" s="11"/>
      <c r="HL244" s="11"/>
    </row>
    <row r="245" spans="1:220" s="2" customFormat="1" ht="15" customHeight="1" x14ac:dyDescent="0.25">
      <c r="A245" s="36" t="s">
        <v>243</v>
      </c>
      <c r="B245" s="37"/>
      <c r="C245" s="37"/>
      <c r="D245" s="4"/>
      <c r="E245" s="13"/>
      <c r="F245" s="5"/>
      <c r="G245" s="5"/>
      <c r="H245" s="5"/>
      <c r="I245" s="13"/>
      <c r="J245" s="5"/>
      <c r="K245" s="5"/>
      <c r="L245" s="5"/>
      <c r="M245" s="13"/>
      <c r="N245" s="37"/>
      <c r="O245" s="37"/>
      <c r="P245" s="4"/>
      <c r="Q245" s="13"/>
      <c r="R245" s="22"/>
      <c r="S245" s="13"/>
      <c r="T245" s="37"/>
      <c r="U245" s="37"/>
      <c r="V245" s="4"/>
      <c r="W245" s="13"/>
      <c r="X245" s="37"/>
      <c r="Y245" s="37"/>
      <c r="Z245" s="4"/>
      <c r="AA245" s="13"/>
      <c r="AB245" s="37"/>
      <c r="AC245" s="37"/>
      <c r="AD245" s="4"/>
      <c r="AE245" s="13"/>
      <c r="AF245" s="5"/>
      <c r="AG245" s="5"/>
      <c r="AH245" s="5"/>
      <c r="AI245" s="13"/>
      <c r="AJ245" s="5"/>
      <c r="AK245" s="5"/>
      <c r="AL245" s="4"/>
      <c r="AM245" s="13"/>
      <c r="AN245" s="37"/>
      <c r="AO245" s="37"/>
      <c r="AP245" s="4"/>
      <c r="AQ245" s="13"/>
      <c r="AR245" s="20"/>
      <c r="AS245" s="20"/>
      <c r="AT245" s="35"/>
      <c r="AU245" s="21"/>
      <c r="AV245" s="21"/>
      <c r="AW245" s="83"/>
      <c r="AX245" s="21"/>
      <c r="AY245" s="21"/>
      <c r="AZ245" s="81"/>
      <c r="BA245" s="104"/>
      <c r="BB245" s="84"/>
      <c r="BC245" s="110"/>
      <c r="BD245" s="37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2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2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2"/>
      <c r="EE245" s="11"/>
      <c r="EF245" s="11"/>
      <c r="EG245" s="11"/>
      <c r="EH245" s="11"/>
      <c r="EI245" s="11"/>
      <c r="EJ245" s="11"/>
      <c r="EK245" s="11"/>
      <c r="EL245" s="11"/>
      <c r="EM245" s="11"/>
      <c r="EN245" s="11"/>
      <c r="EO245" s="11"/>
      <c r="EP245" s="11"/>
      <c r="EQ245" s="11"/>
      <c r="ER245" s="11"/>
      <c r="ES245" s="11"/>
      <c r="ET245" s="11"/>
      <c r="EU245" s="11"/>
      <c r="EV245" s="11"/>
      <c r="EW245" s="11"/>
      <c r="EX245" s="11"/>
      <c r="EY245" s="11"/>
      <c r="EZ245" s="11"/>
      <c r="FA245" s="11"/>
      <c r="FB245" s="11"/>
      <c r="FC245" s="11"/>
      <c r="FD245" s="11"/>
      <c r="FE245" s="11"/>
      <c r="FF245" s="12"/>
      <c r="FG245" s="11"/>
      <c r="FH245" s="11"/>
      <c r="FI245" s="11"/>
      <c r="FJ245" s="11"/>
      <c r="FK245" s="11"/>
      <c r="FL245" s="11"/>
      <c r="FM245" s="11"/>
      <c r="FN245" s="11"/>
      <c r="FO245" s="11"/>
      <c r="FP245" s="11"/>
      <c r="FQ245" s="11"/>
      <c r="FR245" s="11"/>
      <c r="FS245" s="11"/>
      <c r="FT245" s="11"/>
      <c r="FU245" s="11"/>
      <c r="FV245" s="11"/>
      <c r="FW245" s="11"/>
      <c r="FX245" s="11"/>
      <c r="FY245" s="11"/>
      <c r="FZ245" s="11"/>
      <c r="GA245" s="11"/>
      <c r="GB245" s="11"/>
      <c r="GC245" s="11"/>
      <c r="GD245" s="11"/>
      <c r="GE245" s="11"/>
      <c r="GF245" s="11"/>
      <c r="GG245" s="11"/>
      <c r="GH245" s="12"/>
      <c r="GI245" s="11"/>
      <c r="GJ245" s="11"/>
      <c r="GK245" s="11"/>
      <c r="GL245" s="11"/>
      <c r="GM245" s="11"/>
      <c r="GN245" s="11"/>
      <c r="GO245" s="11"/>
      <c r="GP245" s="11"/>
      <c r="GQ245" s="11"/>
      <c r="GR245" s="11"/>
      <c r="GS245" s="11"/>
      <c r="GT245" s="11"/>
      <c r="GU245" s="11"/>
      <c r="GV245" s="11"/>
      <c r="GW245" s="11"/>
      <c r="GX245" s="11"/>
      <c r="GY245" s="11"/>
      <c r="GZ245" s="11"/>
      <c r="HA245" s="11"/>
      <c r="HB245" s="11"/>
      <c r="HC245" s="11"/>
      <c r="HD245" s="11"/>
      <c r="HE245" s="11"/>
      <c r="HF245" s="11"/>
      <c r="HG245" s="11"/>
      <c r="HH245" s="11"/>
      <c r="HI245" s="11"/>
      <c r="HJ245" s="12"/>
      <c r="HK245" s="11"/>
      <c r="HL245" s="11"/>
    </row>
    <row r="246" spans="1:220" s="2" customFormat="1" ht="15" customHeight="1" x14ac:dyDescent="0.25">
      <c r="A246" s="16" t="s">
        <v>244</v>
      </c>
      <c r="B246" s="37">
        <v>4140</v>
      </c>
      <c r="C246" s="37">
        <v>4178</v>
      </c>
      <c r="D246" s="4">
        <f t="shared" si="102"/>
        <v>1.0091787439613527</v>
      </c>
      <c r="E246" s="13">
        <v>10</v>
      </c>
      <c r="F246" s="5" t="s">
        <v>373</v>
      </c>
      <c r="G246" s="5" t="s">
        <v>373</v>
      </c>
      <c r="H246" s="5" t="s">
        <v>373</v>
      </c>
      <c r="I246" s="13" t="s">
        <v>370</v>
      </c>
      <c r="J246" s="5" t="s">
        <v>373</v>
      </c>
      <c r="K246" s="5" t="s">
        <v>373</v>
      </c>
      <c r="L246" s="5" t="s">
        <v>373</v>
      </c>
      <c r="M246" s="13" t="s">
        <v>370</v>
      </c>
      <c r="N246" s="37">
        <v>106.9</v>
      </c>
      <c r="O246" s="37">
        <v>76.5</v>
      </c>
      <c r="P246" s="4">
        <f t="shared" si="107"/>
        <v>0.7156220767072029</v>
      </c>
      <c r="Q246" s="13">
        <v>20</v>
      </c>
      <c r="R246" s="22">
        <v>1</v>
      </c>
      <c r="S246" s="13">
        <v>15</v>
      </c>
      <c r="T246" s="37">
        <v>105</v>
      </c>
      <c r="U246" s="37">
        <v>106</v>
      </c>
      <c r="V246" s="4">
        <f t="shared" si="108"/>
        <v>1.0095238095238095</v>
      </c>
      <c r="W246" s="13">
        <v>20</v>
      </c>
      <c r="X246" s="37">
        <v>57</v>
      </c>
      <c r="Y246" s="37">
        <v>26.8</v>
      </c>
      <c r="Z246" s="4">
        <f t="shared" si="109"/>
        <v>0.47017543859649125</v>
      </c>
      <c r="AA246" s="13">
        <v>30</v>
      </c>
      <c r="AB246" s="37" t="s">
        <v>370</v>
      </c>
      <c r="AC246" s="37" t="s">
        <v>370</v>
      </c>
      <c r="AD246" s="4" t="s">
        <v>370</v>
      </c>
      <c r="AE246" s="13" t="s">
        <v>370</v>
      </c>
      <c r="AF246" s="5" t="s">
        <v>383</v>
      </c>
      <c r="AG246" s="5" t="s">
        <v>383</v>
      </c>
      <c r="AH246" s="5" t="s">
        <v>383</v>
      </c>
      <c r="AI246" s="13">
        <v>5</v>
      </c>
      <c r="AJ246" s="5">
        <v>29</v>
      </c>
      <c r="AK246" s="5">
        <v>34.799999999999997</v>
      </c>
      <c r="AL246" s="4">
        <f t="shared" ref="AL246:AL260" si="112">IF((AM246=0),0,IF(AJ246=0,1,IF(AK246&lt;0,0,AK246/AJ246)))</f>
        <v>1.2</v>
      </c>
      <c r="AM246" s="13">
        <v>15</v>
      </c>
      <c r="AN246" s="37">
        <v>698</v>
      </c>
      <c r="AO246" s="37">
        <v>710</v>
      </c>
      <c r="AP246" s="4">
        <f t="shared" ref="AP246:AP260" si="113">IF((AQ246=0),0,IF(AN246=0,1,IF(AO246&lt;0,0,AO246/AN246)))</f>
        <v>1.0171919770773639</v>
      </c>
      <c r="AQ246" s="13">
        <v>20</v>
      </c>
      <c r="AR246" s="20">
        <f t="shared" si="110"/>
        <v>0.86187544510519842</v>
      </c>
      <c r="AS246" s="20">
        <f t="shared" ref="AS246:AS260" si="114">IF(AR246&gt;1.2,IF((AR246-1.2)*0.1+1.2&gt;1.3,1.3,(AR246-1.2)*0.1+1.2),AR246)</f>
        <v>0.86187544510519842</v>
      </c>
      <c r="AT246" s="35">
        <v>1476</v>
      </c>
      <c r="AU246" s="21">
        <f t="shared" si="103"/>
        <v>402.54545454545456</v>
      </c>
      <c r="AV246" s="21">
        <f t="shared" si="104"/>
        <v>346.9</v>
      </c>
      <c r="AW246" s="83">
        <f t="shared" si="105"/>
        <v>-55.645454545454584</v>
      </c>
      <c r="AX246" s="21">
        <v>171.5</v>
      </c>
      <c r="AY246" s="21">
        <v>112.1</v>
      </c>
      <c r="AZ246" s="81">
        <f t="shared" si="106"/>
        <v>63.299999999999983</v>
      </c>
      <c r="BA246" s="104"/>
      <c r="BB246" s="84"/>
      <c r="BC246" s="110"/>
      <c r="BD246" s="37">
        <f t="shared" si="111"/>
        <v>63.299999999999983</v>
      </c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2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2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  <c r="ED246" s="12"/>
      <c r="EE246" s="11"/>
      <c r="EF246" s="11"/>
      <c r="EG246" s="11"/>
      <c r="EH246" s="11"/>
      <c r="EI246" s="11"/>
      <c r="EJ246" s="11"/>
      <c r="EK246" s="11"/>
      <c r="EL246" s="11"/>
      <c r="EM246" s="11"/>
      <c r="EN246" s="11"/>
      <c r="EO246" s="11"/>
      <c r="EP246" s="11"/>
      <c r="EQ246" s="11"/>
      <c r="ER246" s="11"/>
      <c r="ES246" s="11"/>
      <c r="ET246" s="11"/>
      <c r="EU246" s="11"/>
      <c r="EV246" s="11"/>
      <c r="EW246" s="11"/>
      <c r="EX246" s="11"/>
      <c r="EY246" s="11"/>
      <c r="EZ246" s="11"/>
      <c r="FA246" s="11"/>
      <c r="FB246" s="11"/>
      <c r="FC246" s="11"/>
      <c r="FD246" s="11"/>
      <c r="FE246" s="11"/>
      <c r="FF246" s="12"/>
      <c r="FG246" s="11"/>
      <c r="FH246" s="11"/>
      <c r="FI246" s="11"/>
      <c r="FJ246" s="11"/>
      <c r="FK246" s="11"/>
      <c r="FL246" s="11"/>
      <c r="FM246" s="11"/>
      <c r="FN246" s="11"/>
      <c r="FO246" s="11"/>
      <c r="FP246" s="11"/>
      <c r="FQ246" s="11"/>
      <c r="FR246" s="11"/>
      <c r="FS246" s="11"/>
      <c r="FT246" s="11"/>
      <c r="FU246" s="11"/>
      <c r="FV246" s="11"/>
      <c r="FW246" s="11"/>
      <c r="FX246" s="11"/>
      <c r="FY246" s="11"/>
      <c r="FZ246" s="11"/>
      <c r="GA246" s="11"/>
      <c r="GB246" s="11"/>
      <c r="GC246" s="11"/>
      <c r="GD246" s="11"/>
      <c r="GE246" s="11"/>
      <c r="GF246" s="11"/>
      <c r="GG246" s="11"/>
      <c r="GH246" s="12"/>
      <c r="GI246" s="11"/>
      <c r="GJ246" s="11"/>
      <c r="GK246" s="11"/>
      <c r="GL246" s="11"/>
      <c r="GM246" s="11"/>
      <c r="GN246" s="11"/>
      <c r="GO246" s="11"/>
      <c r="GP246" s="11"/>
      <c r="GQ246" s="11"/>
      <c r="GR246" s="11"/>
      <c r="GS246" s="11"/>
      <c r="GT246" s="11"/>
      <c r="GU246" s="11"/>
      <c r="GV246" s="11"/>
      <c r="GW246" s="11"/>
      <c r="GX246" s="11"/>
      <c r="GY246" s="11"/>
      <c r="GZ246" s="11"/>
      <c r="HA246" s="11"/>
      <c r="HB246" s="11"/>
      <c r="HC246" s="11"/>
      <c r="HD246" s="11"/>
      <c r="HE246" s="11"/>
      <c r="HF246" s="11"/>
      <c r="HG246" s="11"/>
      <c r="HH246" s="11"/>
      <c r="HI246" s="11"/>
      <c r="HJ246" s="12"/>
      <c r="HK246" s="11"/>
      <c r="HL246" s="11"/>
    </row>
    <row r="247" spans="1:220" s="2" customFormat="1" ht="15" customHeight="1" x14ac:dyDescent="0.25">
      <c r="A247" s="16" t="s">
        <v>245</v>
      </c>
      <c r="B247" s="37">
        <v>0</v>
      </c>
      <c r="C247" s="37">
        <v>0</v>
      </c>
      <c r="D247" s="4">
        <f t="shared" si="102"/>
        <v>0</v>
      </c>
      <c r="E247" s="13">
        <v>0</v>
      </c>
      <c r="F247" s="5" t="s">
        <v>373</v>
      </c>
      <c r="G247" s="5" t="s">
        <v>373</v>
      </c>
      <c r="H247" s="5" t="s">
        <v>373</v>
      </c>
      <c r="I247" s="13" t="s">
        <v>370</v>
      </c>
      <c r="J247" s="5" t="s">
        <v>373</v>
      </c>
      <c r="K247" s="5" t="s">
        <v>373</v>
      </c>
      <c r="L247" s="5" t="s">
        <v>373</v>
      </c>
      <c r="M247" s="13" t="s">
        <v>370</v>
      </c>
      <c r="N247" s="37">
        <v>137.30000000000001</v>
      </c>
      <c r="O247" s="37">
        <v>172.6</v>
      </c>
      <c r="P247" s="4">
        <f t="shared" si="107"/>
        <v>1.257101238164603</v>
      </c>
      <c r="Q247" s="13">
        <v>20</v>
      </c>
      <c r="R247" s="22">
        <v>1</v>
      </c>
      <c r="S247" s="13">
        <v>15</v>
      </c>
      <c r="T247" s="37">
        <v>23</v>
      </c>
      <c r="U247" s="37">
        <v>5.4</v>
      </c>
      <c r="V247" s="4">
        <f t="shared" si="108"/>
        <v>0.23478260869565218</v>
      </c>
      <c r="W247" s="13">
        <v>10</v>
      </c>
      <c r="X247" s="37">
        <v>32</v>
      </c>
      <c r="Y247" s="37">
        <v>8.1999999999999993</v>
      </c>
      <c r="Z247" s="4">
        <f t="shared" si="109"/>
        <v>0.25624999999999998</v>
      </c>
      <c r="AA247" s="13">
        <v>40</v>
      </c>
      <c r="AB247" s="37" t="s">
        <v>370</v>
      </c>
      <c r="AC247" s="37" t="s">
        <v>370</v>
      </c>
      <c r="AD247" s="4" t="s">
        <v>370</v>
      </c>
      <c r="AE247" s="13" t="s">
        <v>370</v>
      </c>
      <c r="AF247" s="5" t="s">
        <v>383</v>
      </c>
      <c r="AG247" s="5" t="s">
        <v>383</v>
      </c>
      <c r="AH247" s="5" t="s">
        <v>383</v>
      </c>
      <c r="AI247" s="13">
        <v>5</v>
      </c>
      <c r="AJ247" s="5">
        <v>29</v>
      </c>
      <c r="AK247" s="5">
        <v>0</v>
      </c>
      <c r="AL247" s="4">
        <f t="shared" si="112"/>
        <v>0</v>
      </c>
      <c r="AM247" s="13">
        <v>15</v>
      </c>
      <c r="AN247" s="37">
        <v>80</v>
      </c>
      <c r="AO247" s="37">
        <v>80</v>
      </c>
      <c r="AP247" s="4">
        <f t="shared" si="113"/>
        <v>1</v>
      </c>
      <c r="AQ247" s="13">
        <v>20</v>
      </c>
      <c r="AR247" s="20">
        <f t="shared" si="110"/>
        <v>0.60616542375207161</v>
      </c>
      <c r="AS247" s="20">
        <f t="shared" si="114"/>
        <v>0.60616542375207161</v>
      </c>
      <c r="AT247" s="35">
        <v>1108</v>
      </c>
      <c r="AU247" s="21">
        <f t="shared" si="103"/>
        <v>302.18181818181819</v>
      </c>
      <c r="AV247" s="21">
        <f t="shared" si="104"/>
        <v>183.2</v>
      </c>
      <c r="AW247" s="83">
        <f t="shared" si="105"/>
        <v>-118.9818181818182</v>
      </c>
      <c r="AX247" s="21">
        <v>53.3</v>
      </c>
      <c r="AY247" s="21">
        <v>64.3</v>
      </c>
      <c r="AZ247" s="81">
        <f t="shared" si="106"/>
        <v>65.59999999999998</v>
      </c>
      <c r="BA247" s="104"/>
      <c r="BB247" s="84"/>
      <c r="BC247" s="110"/>
      <c r="BD247" s="37">
        <f t="shared" si="111"/>
        <v>65.59999999999998</v>
      </c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2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2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2"/>
      <c r="EE247" s="11"/>
      <c r="EF247" s="11"/>
      <c r="EG247" s="11"/>
      <c r="EH247" s="11"/>
      <c r="EI247" s="11"/>
      <c r="EJ247" s="11"/>
      <c r="EK247" s="11"/>
      <c r="EL247" s="11"/>
      <c r="EM247" s="11"/>
      <c r="EN247" s="11"/>
      <c r="EO247" s="11"/>
      <c r="EP247" s="11"/>
      <c r="EQ247" s="11"/>
      <c r="ER247" s="11"/>
      <c r="ES247" s="11"/>
      <c r="ET247" s="11"/>
      <c r="EU247" s="11"/>
      <c r="EV247" s="11"/>
      <c r="EW247" s="11"/>
      <c r="EX247" s="11"/>
      <c r="EY247" s="11"/>
      <c r="EZ247" s="11"/>
      <c r="FA247" s="11"/>
      <c r="FB247" s="11"/>
      <c r="FC247" s="11"/>
      <c r="FD247" s="11"/>
      <c r="FE247" s="11"/>
      <c r="FF247" s="12"/>
      <c r="FG247" s="11"/>
      <c r="FH247" s="11"/>
      <c r="FI247" s="11"/>
      <c r="FJ247" s="11"/>
      <c r="FK247" s="11"/>
      <c r="FL247" s="11"/>
      <c r="FM247" s="11"/>
      <c r="FN247" s="11"/>
      <c r="FO247" s="11"/>
      <c r="FP247" s="11"/>
      <c r="FQ247" s="11"/>
      <c r="FR247" s="11"/>
      <c r="FS247" s="11"/>
      <c r="FT247" s="11"/>
      <c r="FU247" s="11"/>
      <c r="FV247" s="11"/>
      <c r="FW247" s="11"/>
      <c r="FX247" s="11"/>
      <c r="FY247" s="11"/>
      <c r="FZ247" s="11"/>
      <c r="GA247" s="11"/>
      <c r="GB247" s="11"/>
      <c r="GC247" s="11"/>
      <c r="GD247" s="11"/>
      <c r="GE247" s="11"/>
      <c r="GF247" s="11"/>
      <c r="GG247" s="11"/>
      <c r="GH247" s="12"/>
      <c r="GI247" s="11"/>
      <c r="GJ247" s="11"/>
      <c r="GK247" s="11"/>
      <c r="GL247" s="11"/>
      <c r="GM247" s="11"/>
      <c r="GN247" s="11"/>
      <c r="GO247" s="11"/>
      <c r="GP247" s="11"/>
      <c r="GQ247" s="11"/>
      <c r="GR247" s="11"/>
      <c r="GS247" s="11"/>
      <c r="GT247" s="11"/>
      <c r="GU247" s="11"/>
      <c r="GV247" s="11"/>
      <c r="GW247" s="11"/>
      <c r="GX247" s="11"/>
      <c r="GY247" s="11"/>
      <c r="GZ247" s="11"/>
      <c r="HA247" s="11"/>
      <c r="HB247" s="11"/>
      <c r="HC247" s="11"/>
      <c r="HD247" s="11"/>
      <c r="HE247" s="11"/>
      <c r="HF247" s="11"/>
      <c r="HG247" s="11"/>
      <c r="HH247" s="11"/>
      <c r="HI247" s="11"/>
      <c r="HJ247" s="12"/>
      <c r="HK247" s="11"/>
      <c r="HL247" s="11"/>
    </row>
    <row r="248" spans="1:220" s="2" customFormat="1" ht="15" customHeight="1" x14ac:dyDescent="0.25">
      <c r="A248" s="16" t="s">
        <v>246</v>
      </c>
      <c r="B248" s="37">
        <v>2602</v>
      </c>
      <c r="C248" s="37">
        <v>2237.1999999999998</v>
      </c>
      <c r="D248" s="4">
        <f t="shared" si="102"/>
        <v>0.85980015372790153</v>
      </c>
      <c r="E248" s="13">
        <v>10</v>
      </c>
      <c r="F248" s="5" t="s">
        <v>373</v>
      </c>
      <c r="G248" s="5" t="s">
        <v>373</v>
      </c>
      <c r="H248" s="5" t="s">
        <v>373</v>
      </c>
      <c r="I248" s="13" t="s">
        <v>370</v>
      </c>
      <c r="J248" s="5" t="s">
        <v>373</v>
      </c>
      <c r="K248" s="5" t="s">
        <v>373</v>
      </c>
      <c r="L248" s="5" t="s">
        <v>373</v>
      </c>
      <c r="M248" s="13" t="s">
        <v>370</v>
      </c>
      <c r="N248" s="37">
        <v>153.19999999999999</v>
      </c>
      <c r="O248" s="37">
        <v>371.2</v>
      </c>
      <c r="P248" s="4">
        <f t="shared" si="107"/>
        <v>2.4229765013054831</v>
      </c>
      <c r="Q248" s="13">
        <v>20</v>
      </c>
      <c r="R248" s="22">
        <v>1</v>
      </c>
      <c r="S248" s="13">
        <v>15</v>
      </c>
      <c r="T248" s="37">
        <v>189</v>
      </c>
      <c r="U248" s="37">
        <v>84.7</v>
      </c>
      <c r="V248" s="4">
        <f t="shared" si="108"/>
        <v>0.44814814814814818</v>
      </c>
      <c r="W248" s="13">
        <v>25</v>
      </c>
      <c r="X248" s="37">
        <v>27</v>
      </c>
      <c r="Y248" s="37">
        <v>0.1</v>
      </c>
      <c r="Z248" s="4">
        <f t="shared" si="109"/>
        <v>3.7037037037037038E-3</v>
      </c>
      <c r="AA248" s="13">
        <v>25</v>
      </c>
      <c r="AB248" s="37" t="s">
        <v>370</v>
      </c>
      <c r="AC248" s="37" t="s">
        <v>370</v>
      </c>
      <c r="AD248" s="4" t="s">
        <v>370</v>
      </c>
      <c r="AE248" s="13" t="s">
        <v>370</v>
      </c>
      <c r="AF248" s="5" t="s">
        <v>383</v>
      </c>
      <c r="AG248" s="5" t="s">
        <v>383</v>
      </c>
      <c r="AH248" s="5" t="s">
        <v>383</v>
      </c>
      <c r="AI248" s="13">
        <v>5</v>
      </c>
      <c r="AJ248" s="5">
        <v>29</v>
      </c>
      <c r="AK248" s="5">
        <v>0</v>
      </c>
      <c r="AL248" s="4">
        <f t="shared" si="112"/>
        <v>0</v>
      </c>
      <c r="AM248" s="13">
        <v>15</v>
      </c>
      <c r="AN248" s="37">
        <v>287</v>
      </c>
      <c r="AO248" s="37">
        <v>234</v>
      </c>
      <c r="AP248" s="4">
        <f t="shared" si="113"/>
        <v>0.81533101045296164</v>
      </c>
      <c r="AQ248" s="13">
        <v>20</v>
      </c>
      <c r="AR248" s="20">
        <f t="shared" si="110"/>
        <v>0.76661883129803243</v>
      </c>
      <c r="AS248" s="20">
        <f t="shared" si="114"/>
        <v>0.76661883129803243</v>
      </c>
      <c r="AT248" s="35">
        <v>727</v>
      </c>
      <c r="AU248" s="21">
        <f t="shared" si="103"/>
        <v>198.27272727272728</v>
      </c>
      <c r="AV248" s="21">
        <f t="shared" si="104"/>
        <v>152</v>
      </c>
      <c r="AW248" s="83">
        <f t="shared" si="105"/>
        <v>-46.27272727272728</v>
      </c>
      <c r="AX248" s="21">
        <v>72.099999999999994</v>
      </c>
      <c r="AY248" s="21">
        <v>122.4</v>
      </c>
      <c r="AZ248" s="81">
        <f t="shared" si="106"/>
        <v>-42.5</v>
      </c>
      <c r="BA248" s="104"/>
      <c r="BB248" s="84"/>
      <c r="BC248" s="110"/>
      <c r="BD248" s="37">
        <f t="shared" si="111"/>
        <v>0</v>
      </c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2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2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2"/>
      <c r="EE248" s="11"/>
      <c r="EF248" s="11"/>
      <c r="EG248" s="11"/>
      <c r="EH248" s="11"/>
      <c r="EI248" s="11"/>
      <c r="EJ248" s="11"/>
      <c r="EK248" s="11"/>
      <c r="EL248" s="11"/>
      <c r="EM248" s="11"/>
      <c r="EN248" s="11"/>
      <c r="EO248" s="11"/>
      <c r="EP248" s="11"/>
      <c r="EQ248" s="11"/>
      <c r="ER248" s="11"/>
      <c r="ES248" s="11"/>
      <c r="ET248" s="11"/>
      <c r="EU248" s="11"/>
      <c r="EV248" s="11"/>
      <c r="EW248" s="11"/>
      <c r="EX248" s="11"/>
      <c r="EY248" s="11"/>
      <c r="EZ248" s="11"/>
      <c r="FA248" s="11"/>
      <c r="FB248" s="11"/>
      <c r="FC248" s="11"/>
      <c r="FD248" s="11"/>
      <c r="FE248" s="11"/>
      <c r="FF248" s="12"/>
      <c r="FG248" s="11"/>
      <c r="FH248" s="11"/>
      <c r="FI248" s="11"/>
      <c r="FJ248" s="11"/>
      <c r="FK248" s="11"/>
      <c r="FL248" s="11"/>
      <c r="FM248" s="11"/>
      <c r="FN248" s="11"/>
      <c r="FO248" s="11"/>
      <c r="FP248" s="11"/>
      <c r="FQ248" s="11"/>
      <c r="FR248" s="11"/>
      <c r="FS248" s="11"/>
      <c r="FT248" s="11"/>
      <c r="FU248" s="11"/>
      <c r="FV248" s="11"/>
      <c r="FW248" s="11"/>
      <c r="FX248" s="11"/>
      <c r="FY248" s="11"/>
      <c r="FZ248" s="11"/>
      <c r="GA248" s="11"/>
      <c r="GB248" s="11"/>
      <c r="GC248" s="11"/>
      <c r="GD248" s="11"/>
      <c r="GE248" s="11"/>
      <c r="GF248" s="11"/>
      <c r="GG248" s="11"/>
      <c r="GH248" s="12"/>
      <c r="GI248" s="11"/>
      <c r="GJ248" s="11"/>
      <c r="GK248" s="11"/>
      <c r="GL248" s="11"/>
      <c r="GM248" s="11"/>
      <c r="GN248" s="11"/>
      <c r="GO248" s="11"/>
      <c r="GP248" s="11"/>
      <c r="GQ248" s="11"/>
      <c r="GR248" s="11"/>
      <c r="GS248" s="11"/>
      <c r="GT248" s="11"/>
      <c r="GU248" s="11"/>
      <c r="GV248" s="11"/>
      <c r="GW248" s="11"/>
      <c r="GX248" s="11"/>
      <c r="GY248" s="11"/>
      <c r="GZ248" s="11"/>
      <c r="HA248" s="11"/>
      <c r="HB248" s="11"/>
      <c r="HC248" s="11"/>
      <c r="HD248" s="11"/>
      <c r="HE248" s="11"/>
      <c r="HF248" s="11"/>
      <c r="HG248" s="11"/>
      <c r="HH248" s="11"/>
      <c r="HI248" s="11"/>
      <c r="HJ248" s="12"/>
      <c r="HK248" s="11"/>
      <c r="HL248" s="11"/>
    </row>
    <row r="249" spans="1:220" s="2" customFormat="1" ht="15" customHeight="1" x14ac:dyDescent="0.25">
      <c r="A249" s="16" t="s">
        <v>247</v>
      </c>
      <c r="B249" s="37">
        <v>0</v>
      </c>
      <c r="C249" s="37">
        <v>0</v>
      </c>
      <c r="D249" s="4">
        <f t="shared" si="102"/>
        <v>0</v>
      </c>
      <c r="E249" s="13">
        <v>0</v>
      </c>
      <c r="F249" s="5" t="s">
        <v>373</v>
      </c>
      <c r="G249" s="5" t="s">
        <v>373</v>
      </c>
      <c r="H249" s="5" t="s">
        <v>373</v>
      </c>
      <c r="I249" s="13" t="s">
        <v>370</v>
      </c>
      <c r="J249" s="5" t="s">
        <v>373</v>
      </c>
      <c r="K249" s="5" t="s">
        <v>373</v>
      </c>
      <c r="L249" s="5" t="s">
        <v>373</v>
      </c>
      <c r="M249" s="13" t="s">
        <v>370</v>
      </c>
      <c r="N249" s="37">
        <v>603.4</v>
      </c>
      <c r="O249" s="37">
        <v>383.7</v>
      </c>
      <c r="P249" s="4">
        <f t="shared" si="107"/>
        <v>0.63589658601259524</v>
      </c>
      <c r="Q249" s="13">
        <v>20</v>
      </c>
      <c r="R249" s="22">
        <v>1</v>
      </c>
      <c r="S249" s="13">
        <v>15</v>
      </c>
      <c r="T249" s="37">
        <v>72</v>
      </c>
      <c r="U249" s="37">
        <v>18</v>
      </c>
      <c r="V249" s="4">
        <f t="shared" si="108"/>
        <v>0.25</v>
      </c>
      <c r="W249" s="13">
        <v>20</v>
      </c>
      <c r="X249" s="37">
        <v>59</v>
      </c>
      <c r="Y249" s="37">
        <v>29.2</v>
      </c>
      <c r="Z249" s="4">
        <f t="shared" si="109"/>
        <v>0.4949152542372881</v>
      </c>
      <c r="AA249" s="13">
        <v>30</v>
      </c>
      <c r="AB249" s="37" t="s">
        <v>370</v>
      </c>
      <c r="AC249" s="37" t="s">
        <v>370</v>
      </c>
      <c r="AD249" s="4" t="s">
        <v>370</v>
      </c>
      <c r="AE249" s="13" t="s">
        <v>370</v>
      </c>
      <c r="AF249" s="5" t="s">
        <v>383</v>
      </c>
      <c r="AG249" s="5" t="s">
        <v>383</v>
      </c>
      <c r="AH249" s="5" t="s">
        <v>383</v>
      </c>
      <c r="AI249" s="13">
        <v>5</v>
      </c>
      <c r="AJ249" s="5">
        <v>29</v>
      </c>
      <c r="AK249" s="5">
        <v>11.1</v>
      </c>
      <c r="AL249" s="4">
        <f t="shared" si="112"/>
        <v>0.38275862068965516</v>
      </c>
      <c r="AM249" s="13">
        <v>15</v>
      </c>
      <c r="AN249" s="37">
        <v>330</v>
      </c>
      <c r="AO249" s="37">
        <v>351</v>
      </c>
      <c r="AP249" s="4">
        <f t="shared" si="113"/>
        <v>1.0636363636363637</v>
      </c>
      <c r="AQ249" s="13">
        <v>20</v>
      </c>
      <c r="AR249" s="20">
        <f t="shared" si="110"/>
        <v>0.62149579942035538</v>
      </c>
      <c r="AS249" s="20">
        <f t="shared" si="114"/>
        <v>0.62149579942035538</v>
      </c>
      <c r="AT249" s="35">
        <v>981</v>
      </c>
      <c r="AU249" s="21">
        <f t="shared" si="103"/>
        <v>267.54545454545456</v>
      </c>
      <c r="AV249" s="21">
        <f t="shared" si="104"/>
        <v>166.3</v>
      </c>
      <c r="AW249" s="83">
        <f t="shared" si="105"/>
        <v>-101.24545454545455</v>
      </c>
      <c r="AX249" s="21">
        <v>260.2</v>
      </c>
      <c r="AY249" s="21">
        <v>138</v>
      </c>
      <c r="AZ249" s="81">
        <f t="shared" si="106"/>
        <v>-231.89999999999998</v>
      </c>
      <c r="BA249" s="104"/>
      <c r="BB249" s="84"/>
      <c r="BC249" s="110"/>
      <c r="BD249" s="37">
        <f t="shared" si="111"/>
        <v>0</v>
      </c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2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2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2"/>
      <c r="EE249" s="11"/>
      <c r="EF249" s="11"/>
      <c r="EG249" s="11"/>
      <c r="EH249" s="11"/>
      <c r="EI249" s="11"/>
      <c r="EJ249" s="11"/>
      <c r="EK249" s="11"/>
      <c r="EL249" s="11"/>
      <c r="EM249" s="11"/>
      <c r="EN249" s="11"/>
      <c r="EO249" s="11"/>
      <c r="EP249" s="11"/>
      <c r="EQ249" s="11"/>
      <c r="ER249" s="11"/>
      <c r="ES249" s="11"/>
      <c r="ET249" s="11"/>
      <c r="EU249" s="11"/>
      <c r="EV249" s="11"/>
      <c r="EW249" s="11"/>
      <c r="EX249" s="11"/>
      <c r="EY249" s="11"/>
      <c r="EZ249" s="11"/>
      <c r="FA249" s="11"/>
      <c r="FB249" s="11"/>
      <c r="FC249" s="11"/>
      <c r="FD249" s="11"/>
      <c r="FE249" s="11"/>
      <c r="FF249" s="12"/>
      <c r="FG249" s="11"/>
      <c r="FH249" s="11"/>
      <c r="FI249" s="11"/>
      <c r="FJ249" s="11"/>
      <c r="FK249" s="11"/>
      <c r="FL249" s="11"/>
      <c r="FM249" s="11"/>
      <c r="FN249" s="11"/>
      <c r="FO249" s="11"/>
      <c r="FP249" s="11"/>
      <c r="FQ249" s="11"/>
      <c r="FR249" s="11"/>
      <c r="FS249" s="11"/>
      <c r="FT249" s="11"/>
      <c r="FU249" s="11"/>
      <c r="FV249" s="11"/>
      <c r="FW249" s="11"/>
      <c r="FX249" s="11"/>
      <c r="FY249" s="11"/>
      <c r="FZ249" s="11"/>
      <c r="GA249" s="11"/>
      <c r="GB249" s="11"/>
      <c r="GC249" s="11"/>
      <c r="GD249" s="11"/>
      <c r="GE249" s="11"/>
      <c r="GF249" s="11"/>
      <c r="GG249" s="11"/>
      <c r="GH249" s="12"/>
      <c r="GI249" s="11"/>
      <c r="GJ249" s="11"/>
      <c r="GK249" s="11"/>
      <c r="GL249" s="11"/>
      <c r="GM249" s="11"/>
      <c r="GN249" s="11"/>
      <c r="GO249" s="11"/>
      <c r="GP249" s="11"/>
      <c r="GQ249" s="11"/>
      <c r="GR249" s="11"/>
      <c r="GS249" s="11"/>
      <c r="GT249" s="11"/>
      <c r="GU249" s="11"/>
      <c r="GV249" s="11"/>
      <c r="GW249" s="11"/>
      <c r="GX249" s="11"/>
      <c r="GY249" s="11"/>
      <c r="GZ249" s="11"/>
      <c r="HA249" s="11"/>
      <c r="HB249" s="11"/>
      <c r="HC249" s="11"/>
      <c r="HD249" s="11"/>
      <c r="HE249" s="11"/>
      <c r="HF249" s="11"/>
      <c r="HG249" s="11"/>
      <c r="HH249" s="11"/>
      <c r="HI249" s="11"/>
      <c r="HJ249" s="12"/>
      <c r="HK249" s="11"/>
      <c r="HL249" s="11"/>
    </row>
    <row r="250" spans="1:220" s="2" customFormat="1" ht="15" customHeight="1" x14ac:dyDescent="0.25">
      <c r="A250" s="16" t="s">
        <v>248</v>
      </c>
      <c r="B250" s="37">
        <v>0</v>
      </c>
      <c r="C250" s="37">
        <v>0</v>
      </c>
      <c r="D250" s="4">
        <f t="shared" si="102"/>
        <v>0</v>
      </c>
      <c r="E250" s="13">
        <v>0</v>
      </c>
      <c r="F250" s="5" t="s">
        <v>373</v>
      </c>
      <c r="G250" s="5" t="s">
        <v>373</v>
      </c>
      <c r="H250" s="5" t="s">
        <v>373</v>
      </c>
      <c r="I250" s="13" t="s">
        <v>370</v>
      </c>
      <c r="J250" s="5" t="s">
        <v>373</v>
      </c>
      <c r="K250" s="5" t="s">
        <v>373</v>
      </c>
      <c r="L250" s="5" t="s">
        <v>373</v>
      </c>
      <c r="M250" s="13" t="s">
        <v>370</v>
      </c>
      <c r="N250" s="37">
        <v>117.4</v>
      </c>
      <c r="O250" s="37">
        <v>207.8</v>
      </c>
      <c r="P250" s="4">
        <f t="shared" si="107"/>
        <v>1.7700170357751277</v>
      </c>
      <c r="Q250" s="13">
        <v>20</v>
      </c>
      <c r="R250" s="22">
        <v>1</v>
      </c>
      <c r="S250" s="13">
        <v>15</v>
      </c>
      <c r="T250" s="37">
        <v>55</v>
      </c>
      <c r="U250" s="37">
        <v>18</v>
      </c>
      <c r="V250" s="4">
        <f t="shared" si="108"/>
        <v>0.32727272727272727</v>
      </c>
      <c r="W250" s="13">
        <v>25</v>
      </c>
      <c r="X250" s="37">
        <v>2</v>
      </c>
      <c r="Y250" s="37">
        <v>0</v>
      </c>
      <c r="Z250" s="4">
        <f t="shared" si="109"/>
        <v>0</v>
      </c>
      <c r="AA250" s="13">
        <v>25</v>
      </c>
      <c r="AB250" s="37" t="s">
        <v>370</v>
      </c>
      <c r="AC250" s="37" t="s">
        <v>370</v>
      </c>
      <c r="AD250" s="4" t="s">
        <v>370</v>
      </c>
      <c r="AE250" s="13" t="s">
        <v>370</v>
      </c>
      <c r="AF250" s="5" t="s">
        <v>383</v>
      </c>
      <c r="AG250" s="5" t="s">
        <v>383</v>
      </c>
      <c r="AH250" s="5" t="s">
        <v>383</v>
      </c>
      <c r="AI250" s="13">
        <v>5</v>
      </c>
      <c r="AJ250" s="5">
        <v>0</v>
      </c>
      <c r="AK250" s="5">
        <v>23.4</v>
      </c>
      <c r="AL250" s="4">
        <f t="shared" si="112"/>
        <v>1</v>
      </c>
      <c r="AM250" s="13">
        <v>15</v>
      </c>
      <c r="AN250" s="37">
        <v>163</v>
      </c>
      <c r="AO250" s="37">
        <v>110</v>
      </c>
      <c r="AP250" s="4">
        <f t="shared" si="113"/>
        <v>0.67484662576687116</v>
      </c>
      <c r="AQ250" s="13">
        <v>20</v>
      </c>
      <c r="AR250" s="20">
        <f t="shared" si="110"/>
        <v>0.72565909510548465</v>
      </c>
      <c r="AS250" s="20">
        <f t="shared" si="114"/>
        <v>0.72565909510548465</v>
      </c>
      <c r="AT250" s="35">
        <v>1105</v>
      </c>
      <c r="AU250" s="21">
        <f t="shared" si="103"/>
        <v>301.36363636363637</v>
      </c>
      <c r="AV250" s="21">
        <f t="shared" si="104"/>
        <v>218.7</v>
      </c>
      <c r="AW250" s="83">
        <f t="shared" si="105"/>
        <v>-82.663636363636385</v>
      </c>
      <c r="AX250" s="21">
        <v>207.8</v>
      </c>
      <c r="AY250" s="21">
        <v>90.6</v>
      </c>
      <c r="AZ250" s="81">
        <f t="shared" si="106"/>
        <v>-79.700000000000017</v>
      </c>
      <c r="BA250" s="104"/>
      <c r="BB250" s="84"/>
      <c r="BC250" s="110"/>
      <c r="BD250" s="37">
        <f t="shared" si="111"/>
        <v>0</v>
      </c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2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2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2"/>
      <c r="EE250" s="11"/>
      <c r="EF250" s="11"/>
      <c r="EG250" s="11"/>
      <c r="EH250" s="11"/>
      <c r="EI250" s="11"/>
      <c r="EJ250" s="11"/>
      <c r="EK250" s="11"/>
      <c r="EL250" s="11"/>
      <c r="EM250" s="11"/>
      <c r="EN250" s="11"/>
      <c r="EO250" s="11"/>
      <c r="EP250" s="11"/>
      <c r="EQ250" s="11"/>
      <c r="ER250" s="11"/>
      <c r="ES250" s="11"/>
      <c r="ET250" s="11"/>
      <c r="EU250" s="11"/>
      <c r="EV250" s="11"/>
      <c r="EW250" s="11"/>
      <c r="EX250" s="11"/>
      <c r="EY250" s="11"/>
      <c r="EZ250" s="11"/>
      <c r="FA250" s="11"/>
      <c r="FB250" s="11"/>
      <c r="FC250" s="11"/>
      <c r="FD250" s="11"/>
      <c r="FE250" s="11"/>
      <c r="FF250" s="12"/>
      <c r="FG250" s="11"/>
      <c r="FH250" s="11"/>
      <c r="FI250" s="11"/>
      <c r="FJ250" s="11"/>
      <c r="FK250" s="11"/>
      <c r="FL250" s="11"/>
      <c r="FM250" s="11"/>
      <c r="FN250" s="11"/>
      <c r="FO250" s="11"/>
      <c r="FP250" s="11"/>
      <c r="FQ250" s="11"/>
      <c r="FR250" s="11"/>
      <c r="FS250" s="11"/>
      <c r="FT250" s="11"/>
      <c r="FU250" s="11"/>
      <c r="FV250" s="11"/>
      <c r="FW250" s="11"/>
      <c r="FX250" s="11"/>
      <c r="FY250" s="11"/>
      <c r="FZ250" s="11"/>
      <c r="GA250" s="11"/>
      <c r="GB250" s="11"/>
      <c r="GC250" s="11"/>
      <c r="GD250" s="11"/>
      <c r="GE250" s="11"/>
      <c r="GF250" s="11"/>
      <c r="GG250" s="11"/>
      <c r="GH250" s="12"/>
      <c r="GI250" s="11"/>
      <c r="GJ250" s="11"/>
      <c r="GK250" s="11"/>
      <c r="GL250" s="11"/>
      <c r="GM250" s="11"/>
      <c r="GN250" s="11"/>
      <c r="GO250" s="11"/>
      <c r="GP250" s="11"/>
      <c r="GQ250" s="11"/>
      <c r="GR250" s="11"/>
      <c r="GS250" s="11"/>
      <c r="GT250" s="11"/>
      <c r="GU250" s="11"/>
      <c r="GV250" s="11"/>
      <c r="GW250" s="11"/>
      <c r="GX250" s="11"/>
      <c r="GY250" s="11"/>
      <c r="GZ250" s="11"/>
      <c r="HA250" s="11"/>
      <c r="HB250" s="11"/>
      <c r="HC250" s="11"/>
      <c r="HD250" s="11"/>
      <c r="HE250" s="11"/>
      <c r="HF250" s="11"/>
      <c r="HG250" s="11"/>
      <c r="HH250" s="11"/>
      <c r="HI250" s="11"/>
      <c r="HJ250" s="12"/>
      <c r="HK250" s="11"/>
      <c r="HL250" s="11"/>
    </row>
    <row r="251" spans="1:220" s="2" customFormat="1" ht="15" customHeight="1" x14ac:dyDescent="0.25">
      <c r="A251" s="16" t="s">
        <v>249</v>
      </c>
      <c r="B251" s="37">
        <v>0</v>
      </c>
      <c r="C251" s="37">
        <v>0</v>
      </c>
      <c r="D251" s="4">
        <f t="shared" si="102"/>
        <v>0</v>
      </c>
      <c r="E251" s="13">
        <v>0</v>
      </c>
      <c r="F251" s="5" t="s">
        <v>373</v>
      </c>
      <c r="G251" s="5" t="s">
        <v>373</v>
      </c>
      <c r="H251" s="5" t="s">
        <v>373</v>
      </c>
      <c r="I251" s="13" t="s">
        <v>370</v>
      </c>
      <c r="J251" s="5" t="s">
        <v>373</v>
      </c>
      <c r="K251" s="5" t="s">
        <v>373</v>
      </c>
      <c r="L251" s="5" t="s">
        <v>373</v>
      </c>
      <c r="M251" s="13" t="s">
        <v>370</v>
      </c>
      <c r="N251" s="37">
        <v>81.099999999999994</v>
      </c>
      <c r="O251" s="37">
        <v>147</v>
      </c>
      <c r="P251" s="4">
        <f t="shared" si="107"/>
        <v>1.8125770653514182</v>
      </c>
      <c r="Q251" s="13">
        <v>20</v>
      </c>
      <c r="R251" s="22">
        <v>1</v>
      </c>
      <c r="S251" s="13">
        <v>15</v>
      </c>
      <c r="T251" s="37">
        <v>145</v>
      </c>
      <c r="U251" s="37">
        <v>101.4</v>
      </c>
      <c r="V251" s="4">
        <f t="shared" si="108"/>
        <v>0.69931034482758625</v>
      </c>
      <c r="W251" s="13">
        <v>40</v>
      </c>
      <c r="X251" s="37">
        <v>7</v>
      </c>
      <c r="Y251" s="37">
        <v>3.3</v>
      </c>
      <c r="Z251" s="4">
        <f t="shared" si="109"/>
        <v>0.47142857142857142</v>
      </c>
      <c r="AA251" s="13">
        <v>10</v>
      </c>
      <c r="AB251" s="37" t="s">
        <v>370</v>
      </c>
      <c r="AC251" s="37" t="s">
        <v>370</v>
      </c>
      <c r="AD251" s="4" t="s">
        <v>370</v>
      </c>
      <c r="AE251" s="13" t="s">
        <v>370</v>
      </c>
      <c r="AF251" s="5" t="s">
        <v>383</v>
      </c>
      <c r="AG251" s="5" t="s">
        <v>383</v>
      </c>
      <c r="AH251" s="5" t="s">
        <v>383</v>
      </c>
      <c r="AI251" s="13">
        <v>5</v>
      </c>
      <c r="AJ251" s="5">
        <v>0</v>
      </c>
      <c r="AK251" s="5">
        <v>0</v>
      </c>
      <c r="AL251" s="4">
        <f t="shared" si="112"/>
        <v>1</v>
      </c>
      <c r="AM251" s="13">
        <v>15</v>
      </c>
      <c r="AN251" s="37">
        <v>226</v>
      </c>
      <c r="AO251" s="37">
        <v>192</v>
      </c>
      <c r="AP251" s="4">
        <f t="shared" si="113"/>
        <v>0.84955752212389379</v>
      </c>
      <c r="AQ251" s="13">
        <v>20</v>
      </c>
      <c r="AR251" s="20">
        <f t="shared" si="110"/>
        <v>0.96607826047412826</v>
      </c>
      <c r="AS251" s="20">
        <f t="shared" si="114"/>
        <v>0.96607826047412826</v>
      </c>
      <c r="AT251" s="35">
        <v>968</v>
      </c>
      <c r="AU251" s="21">
        <f t="shared" si="103"/>
        <v>264</v>
      </c>
      <c r="AV251" s="21">
        <f t="shared" si="104"/>
        <v>255</v>
      </c>
      <c r="AW251" s="83">
        <f t="shared" si="105"/>
        <v>-9</v>
      </c>
      <c r="AX251" s="21">
        <v>212.3</v>
      </c>
      <c r="AY251" s="21">
        <v>82.7</v>
      </c>
      <c r="AZ251" s="81">
        <f t="shared" si="106"/>
        <v>-40.000000000000014</v>
      </c>
      <c r="BA251" s="104"/>
      <c r="BB251" s="84"/>
      <c r="BC251" s="110"/>
      <c r="BD251" s="37">
        <f t="shared" si="111"/>
        <v>0</v>
      </c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2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2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DZ251" s="11"/>
      <c r="EA251" s="11"/>
      <c r="EB251" s="11"/>
      <c r="EC251" s="11"/>
      <c r="ED251" s="12"/>
      <c r="EE251" s="11"/>
      <c r="EF251" s="11"/>
      <c r="EG251" s="11"/>
      <c r="EH251" s="11"/>
      <c r="EI251" s="11"/>
      <c r="EJ251" s="11"/>
      <c r="EK251" s="11"/>
      <c r="EL251" s="11"/>
      <c r="EM251" s="11"/>
      <c r="EN251" s="11"/>
      <c r="EO251" s="11"/>
      <c r="EP251" s="11"/>
      <c r="EQ251" s="11"/>
      <c r="ER251" s="11"/>
      <c r="ES251" s="11"/>
      <c r="ET251" s="11"/>
      <c r="EU251" s="11"/>
      <c r="EV251" s="11"/>
      <c r="EW251" s="11"/>
      <c r="EX251" s="11"/>
      <c r="EY251" s="11"/>
      <c r="EZ251" s="11"/>
      <c r="FA251" s="11"/>
      <c r="FB251" s="11"/>
      <c r="FC251" s="11"/>
      <c r="FD251" s="11"/>
      <c r="FE251" s="11"/>
      <c r="FF251" s="12"/>
      <c r="FG251" s="11"/>
      <c r="FH251" s="11"/>
      <c r="FI251" s="11"/>
      <c r="FJ251" s="11"/>
      <c r="FK251" s="11"/>
      <c r="FL251" s="11"/>
      <c r="FM251" s="11"/>
      <c r="FN251" s="11"/>
      <c r="FO251" s="11"/>
      <c r="FP251" s="11"/>
      <c r="FQ251" s="11"/>
      <c r="FR251" s="11"/>
      <c r="FS251" s="11"/>
      <c r="FT251" s="11"/>
      <c r="FU251" s="11"/>
      <c r="FV251" s="11"/>
      <c r="FW251" s="11"/>
      <c r="FX251" s="11"/>
      <c r="FY251" s="11"/>
      <c r="FZ251" s="11"/>
      <c r="GA251" s="11"/>
      <c r="GB251" s="11"/>
      <c r="GC251" s="11"/>
      <c r="GD251" s="11"/>
      <c r="GE251" s="11"/>
      <c r="GF251" s="11"/>
      <c r="GG251" s="11"/>
      <c r="GH251" s="12"/>
      <c r="GI251" s="11"/>
      <c r="GJ251" s="11"/>
      <c r="GK251" s="11"/>
      <c r="GL251" s="11"/>
      <c r="GM251" s="11"/>
      <c r="GN251" s="11"/>
      <c r="GO251" s="11"/>
      <c r="GP251" s="11"/>
      <c r="GQ251" s="11"/>
      <c r="GR251" s="11"/>
      <c r="GS251" s="11"/>
      <c r="GT251" s="11"/>
      <c r="GU251" s="11"/>
      <c r="GV251" s="11"/>
      <c r="GW251" s="11"/>
      <c r="GX251" s="11"/>
      <c r="GY251" s="11"/>
      <c r="GZ251" s="11"/>
      <c r="HA251" s="11"/>
      <c r="HB251" s="11"/>
      <c r="HC251" s="11"/>
      <c r="HD251" s="11"/>
      <c r="HE251" s="11"/>
      <c r="HF251" s="11"/>
      <c r="HG251" s="11"/>
      <c r="HH251" s="11"/>
      <c r="HI251" s="11"/>
      <c r="HJ251" s="12"/>
      <c r="HK251" s="11"/>
      <c r="HL251" s="11"/>
    </row>
    <row r="252" spans="1:220" s="2" customFormat="1" ht="15" customHeight="1" x14ac:dyDescent="0.25">
      <c r="A252" s="16" t="s">
        <v>250</v>
      </c>
      <c r="B252" s="37">
        <v>0</v>
      </c>
      <c r="C252" s="37">
        <v>0</v>
      </c>
      <c r="D252" s="4">
        <f t="shared" si="102"/>
        <v>0</v>
      </c>
      <c r="E252" s="13">
        <v>0</v>
      </c>
      <c r="F252" s="5" t="s">
        <v>373</v>
      </c>
      <c r="G252" s="5" t="s">
        <v>373</v>
      </c>
      <c r="H252" s="5" t="s">
        <v>373</v>
      </c>
      <c r="I252" s="13" t="s">
        <v>370</v>
      </c>
      <c r="J252" s="5" t="s">
        <v>373</v>
      </c>
      <c r="K252" s="5" t="s">
        <v>373</v>
      </c>
      <c r="L252" s="5" t="s">
        <v>373</v>
      </c>
      <c r="M252" s="13" t="s">
        <v>370</v>
      </c>
      <c r="N252" s="37">
        <v>144.4</v>
      </c>
      <c r="O252" s="37">
        <v>135.1</v>
      </c>
      <c r="P252" s="4">
        <f t="shared" si="107"/>
        <v>0.9355955678670359</v>
      </c>
      <c r="Q252" s="13">
        <v>20</v>
      </c>
      <c r="R252" s="22">
        <v>1</v>
      </c>
      <c r="S252" s="13">
        <v>15</v>
      </c>
      <c r="T252" s="37">
        <v>49</v>
      </c>
      <c r="U252" s="37">
        <v>8</v>
      </c>
      <c r="V252" s="4">
        <f t="shared" si="108"/>
        <v>0.16326530612244897</v>
      </c>
      <c r="W252" s="13">
        <v>25</v>
      </c>
      <c r="X252" s="37">
        <v>2</v>
      </c>
      <c r="Y252" s="37">
        <v>7.1</v>
      </c>
      <c r="Z252" s="4">
        <f t="shared" si="109"/>
        <v>3.55</v>
      </c>
      <c r="AA252" s="13">
        <v>25</v>
      </c>
      <c r="AB252" s="37" t="s">
        <v>370</v>
      </c>
      <c r="AC252" s="37" t="s">
        <v>370</v>
      </c>
      <c r="AD252" s="4" t="s">
        <v>370</v>
      </c>
      <c r="AE252" s="13" t="s">
        <v>370</v>
      </c>
      <c r="AF252" s="5" t="s">
        <v>383</v>
      </c>
      <c r="AG252" s="5" t="s">
        <v>383</v>
      </c>
      <c r="AH252" s="5" t="s">
        <v>383</v>
      </c>
      <c r="AI252" s="13">
        <v>5</v>
      </c>
      <c r="AJ252" s="5">
        <v>29</v>
      </c>
      <c r="AK252" s="5">
        <v>30.3</v>
      </c>
      <c r="AL252" s="4">
        <f t="shared" si="112"/>
        <v>1.0448275862068965</v>
      </c>
      <c r="AM252" s="13">
        <v>15</v>
      </c>
      <c r="AN252" s="37">
        <v>160</v>
      </c>
      <c r="AO252" s="37">
        <v>179</v>
      </c>
      <c r="AP252" s="4">
        <f t="shared" si="113"/>
        <v>1.1187499999999999</v>
      </c>
      <c r="AQ252" s="13">
        <v>20</v>
      </c>
      <c r="AR252" s="20">
        <f t="shared" si="110"/>
        <v>1.3715913150292116</v>
      </c>
      <c r="AS252" s="20">
        <f t="shared" si="114"/>
        <v>1.2171591315029211</v>
      </c>
      <c r="AT252" s="35">
        <v>1603</v>
      </c>
      <c r="AU252" s="21">
        <f t="shared" si="103"/>
        <v>437.18181818181813</v>
      </c>
      <c r="AV252" s="21">
        <f t="shared" si="104"/>
        <v>532.1</v>
      </c>
      <c r="AW252" s="83">
        <f t="shared" si="105"/>
        <v>94.918181818181893</v>
      </c>
      <c r="AX252" s="21">
        <v>263.5</v>
      </c>
      <c r="AY252" s="21">
        <v>284.39999999999998</v>
      </c>
      <c r="AZ252" s="81">
        <f t="shared" si="106"/>
        <v>-15.799999999999955</v>
      </c>
      <c r="BA252" s="104"/>
      <c r="BB252" s="84"/>
      <c r="BC252" s="110"/>
      <c r="BD252" s="37">
        <f t="shared" si="111"/>
        <v>0</v>
      </c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2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2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DZ252" s="11"/>
      <c r="EA252" s="11"/>
      <c r="EB252" s="11"/>
      <c r="EC252" s="11"/>
      <c r="ED252" s="12"/>
      <c r="EE252" s="11"/>
      <c r="EF252" s="11"/>
      <c r="EG252" s="11"/>
      <c r="EH252" s="11"/>
      <c r="EI252" s="11"/>
      <c r="EJ252" s="11"/>
      <c r="EK252" s="11"/>
      <c r="EL252" s="11"/>
      <c r="EM252" s="11"/>
      <c r="EN252" s="11"/>
      <c r="EO252" s="11"/>
      <c r="EP252" s="11"/>
      <c r="EQ252" s="11"/>
      <c r="ER252" s="11"/>
      <c r="ES252" s="11"/>
      <c r="ET252" s="11"/>
      <c r="EU252" s="11"/>
      <c r="EV252" s="11"/>
      <c r="EW252" s="11"/>
      <c r="EX252" s="11"/>
      <c r="EY252" s="11"/>
      <c r="EZ252" s="11"/>
      <c r="FA252" s="11"/>
      <c r="FB252" s="11"/>
      <c r="FC252" s="11"/>
      <c r="FD252" s="11"/>
      <c r="FE252" s="11"/>
      <c r="FF252" s="12"/>
      <c r="FG252" s="11"/>
      <c r="FH252" s="11"/>
      <c r="FI252" s="11"/>
      <c r="FJ252" s="11"/>
      <c r="FK252" s="11"/>
      <c r="FL252" s="11"/>
      <c r="FM252" s="11"/>
      <c r="FN252" s="11"/>
      <c r="FO252" s="11"/>
      <c r="FP252" s="11"/>
      <c r="FQ252" s="11"/>
      <c r="FR252" s="11"/>
      <c r="FS252" s="11"/>
      <c r="FT252" s="11"/>
      <c r="FU252" s="11"/>
      <c r="FV252" s="11"/>
      <c r="FW252" s="11"/>
      <c r="FX252" s="11"/>
      <c r="FY252" s="11"/>
      <c r="FZ252" s="11"/>
      <c r="GA252" s="11"/>
      <c r="GB252" s="11"/>
      <c r="GC252" s="11"/>
      <c r="GD252" s="11"/>
      <c r="GE252" s="11"/>
      <c r="GF252" s="11"/>
      <c r="GG252" s="11"/>
      <c r="GH252" s="12"/>
      <c r="GI252" s="11"/>
      <c r="GJ252" s="11"/>
      <c r="GK252" s="11"/>
      <c r="GL252" s="11"/>
      <c r="GM252" s="11"/>
      <c r="GN252" s="11"/>
      <c r="GO252" s="11"/>
      <c r="GP252" s="11"/>
      <c r="GQ252" s="11"/>
      <c r="GR252" s="11"/>
      <c r="GS252" s="11"/>
      <c r="GT252" s="11"/>
      <c r="GU252" s="11"/>
      <c r="GV252" s="11"/>
      <c r="GW252" s="11"/>
      <c r="GX252" s="11"/>
      <c r="GY252" s="11"/>
      <c r="GZ252" s="11"/>
      <c r="HA252" s="11"/>
      <c r="HB252" s="11"/>
      <c r="HC252" s="11"/>
      <c r="HD252" s="11"/>
      <c r="HE252" s="11"/>
      <c r="HF252" s="11"/>
      <c r="HG252" s="11"/>
      <c r="HH252" s="11"/>
      <c r="HI252" s="11"/>
      <c r="HJ252" s="12"/>
      <c r="HK252" s="11"/>
      <c r="HL252" s="11"/>
    </row>
    <row r="253" spans="1:220" s="2" customFormat="1" ht="15" customHeight="1" x14ac:dyDescent="0.25">
      <c r="A253" s="16" t="s">
        <v>251</v>
      </c>
      <c r="B253" s="37">
        <v>0</v>
      </c>
      <c r="C253" s="37">
        <v>0</v>
      </c>
      <c r="D253" s="4">
        <f t="shared" si="102"/>
        <v>0</v>
      </c>
      <c r="E253" s="13">
        <v>0</v>
      </c>
      <c r="F253" s="5" t="s">
        <v>373</v>
      </c>
      <c r="G253" s="5" t="s">
        <v>373</v>
      </c>
      <c r="H253" s="5" t="s">
        <v>373</v>
      </c>
      <c r="I253" s="13" t="s">
        <v>370</v>
      </c>
      <c r="J253" s="5" t="s">
        <v>373</v>
      </c>
      <c r="K253" s="5" t="s">
        <v>373</v>
      </c>
      <c r="L253" s="5" t="s">
        <v>373</v>
      </c>
      <c r="M253" s="13" t="s">
        <v>370</v>
      </c>
      <c r="N253" s="37">
        <v>303.39999999999998</v>
      </c>
      <c r="O253" s="37">
        <v>282</v>
      </c>
      <c r="P253" s="4">
        <f t="shared" si="107"/>
        <v>0.92946605141727101</v>
      </c>
      <c r="Q253" s="13">
        <v>20</v>
      </c>
      <c r="R253" s="22">
        <v>1</v>
      </c>
      <c r="S253" s="13">
        <v>15</v>
      </c>
      <c r="T253" s="37">
        <v>311</v>
      </c>
      <c r="U253" s="37">
        <v>209.1</v>
      </c>
      <c r="V253" s="4">
        <f t="shared" si="108"/>
        <v>0.67234726688102897</v>
      </c>
      <c r="W253" s="13">
        <v>20</v>
      </c>
      <c r="X253" s="37">
        <v>87</v>
      </c>
      <c r="Y253" s="37">
        <v>43.1</v>
      </c>
      <c r="Z253" s="4">
        <f t="shared" si="109"/>
        <v>0.49540229885057474</v>
      </c>
      <c r="AA253" s="13">
        <v>30</v>
      </c>
      <c r="AB253" s="37" t="s">
        <v>370</v>
      </c>
      <c r="AC253" s="37" t="s">
        <v>370</v>
      </c>
      <c r="AD253" s="4" t="s">
        <v>370</v>
      </c>
      <c r="AE253" s="13" t="s">
        <v>370</v>
      </c>
      <c r="AF253" s="5" t="s">
        <v>383</v>
      </c>
      <c r="AG253" s="5" t="s">
        <v>383</v>
      </c>
      <c r="AH253" s="5" t="s">
        <v>383</v>
      </c>
      <c r="AI253" s="13">
        <v>5</v>
      </c>
      <c r="AJ253" s="5">
        <v>29</v>
      </c>
      <c r="AK253" s="5">
        <v>27.5</v>
      </c>
      <c r="AL253" s="4">
        <f t="shared" si="112"/>
        <v>0.94827586206896552</v>
      </c>
      <c r="AM253" s="13">
        <v>15</v>
      </c>
      <c r="AN253" s="37">
        <v>497</v>
      </c>
      <c r="AO253" s="37">
        <v>412</v>
      </c>
      <c r="AP253" s="4">
        <f t="shared" si="113"/>
        <v>0.82897384305835009</v>
      </c>
      <c r="AQ253" s="13">
        <v>20</v>
      </c>
      <c r="AR253" s="20">
        <f t="shared" si="110"/>
        <v>0.77251625103070609</v>
      </c>
      <c r="AS253" s="20">
        <f t="shared" si="114"/>
        <v>0.77251625103070609</v>
      </c>
      <c r="AT253" s="35">
        <v>1163</v>
      </c>
      <c r="AU253" s="21">
        <f t="shared" si="103"/>
        <v>317.18181818181819</v>
      </c>
      <c r="AV253" s="21">
        <f t="shared" si="104"/>
        <v>245</v>
      </c>
      <c r="AW253" s="83">
        <f t="shared" si="105"/>
        <v>-72.181818181818187</v>
      </c>
      <c r="AX253" s="21">
        <v>235.1</v>
      </c>
      <c r="AY253" s="21">
        <v>101.8</v>
      </c>
      <c r="AZ253" s="81">
        <f t="shared" si="106"/>
        <v>-91.899999999999991</v>
      </c>
      <c r="BA253" s="104"/>
      <c r="BB253" s="84"/>
      <c r="BC253" s="110"/>
      <c r="BD253" s="37">
        <f t="shared" si="111"/>
        <v>0</v>
      </c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2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2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DZ253" s="11"/>
      <c r="EA253" s="11"/>
      <c r="EB253" s="11"/>
      <c r="EC253" s="11"/>
      <c r="ED253" s="12"/>
      <c r="EE253" s="11"/>
      <c r="EF253" s="11"/>
      <c r="EG253" s="11"/>
      <c r="EH253" s="11"/>
      <c r="EI253" s="11"/>
      <c r="EJ253" s="11"/>
      <c r="EK253" s="11"/>
      <c r="EL253" s="11"/>
      <c r="EM253" s="11"/>
      <c r="EN253" s="11"/>
      <c r="EO253" s="11"/>
      <c r="EP253" s="11"/>
      <c r="EQ253" s="11"/>
      <c r="ER253" s="11"/>
      <c r="ES253" s="11"/>
      <c r="ET253" s="11"/>
      <c r="EU253" s="11"/>
      <c r="EV253" s="11"/>
      <c r="EW253" s="11"/>
      <c r="EX253" s="11"/>
      <c r="EY253" s="11"/>
      <c r="EZ253" s="11"/>
      <c r="FA253" s="11"/>
      <c r="FB253" s="11"/>
      <c r="FC253" s="11"/>
      <c r="FD253" s="11"/>
      <c r="FE253" s="11"/>
      <c r="FF253" s="12"/>
      <c r="FG253" s="11"/>
      <c r="FH253" s="11"/>
      <c r="FI253" s="11"/>
      <c r="FJ253" s="11"/>
      <c r="FK253" s="11"/>
      <c r="FL253" s="11"/>
      <c r="FM253" s="11"/>
      <c r="FN253" s="11"/>
      <c r="FO253" s="11"/>
      <c r="FP253" s="11"/>
      <c r="FQ253" s="11"/>
      <c r="FR253" s="11"/>
      <c r="FS253" s="11"/>
      <c r="FT253" s="11"/>
      <c r="FU253" s="11"/>
      <c r="FV253" s="11"/>
      <c r="FW253" s="11"/>
      <c r="FX253" s="11"/>
      <c r="FY253" s="11"/>
      <c r="FZ253" s="11"/>
      <c r="GA253" s="11"/>
      <c r="GB253" s="11"/>
      <c r="GC253" s="11"/>
      <c r="GD253" s="11"/>
      <c r="GE253" s="11"/>
      <c r="GF253" s="11"/>
      <c r="GG253" s="11"/>
      <c r="GH253" s="12"/>
      <c r="GI253" s="11"/>
      <c r="GJ253" s="11"/>
      <c r="GK253" s="11"/>
      <c r="GL253" s="11"/>
      <c r="GM253" s="11"/>
      <c r="GN253" s="11"/>
      <c r="GO253" s="11"/>
      <c r="GP253" s="11"/>
      <c r="GQ253" s="11"/>
      <c r="GR253" s="11"/>
      <c r="GS253" s="11"/>
      <c r="GT253" s="11"/>
      <c r="GU253" s="11"/>
      <c r="GV253" s="11"/>
      <c r="GW253" s="11"/>
      <c r="GX253" s="11"/>
      <c r="GY253" s="11"/>
      <c r="GZ253" s="11"/>
      <c r="HA253" s="11"/>
      <c r="HB253" s="11"/>
      <c r="HC253" s="11"/>
      <c r="HD253" s="11"/>
      <c r="HE253" s="11"/>
      <c r="HF253" s="11"/>
      <c r="HG253" s="11"/>
      <c r="HH253" s="11"/>
      <c r="HI253" s="11"/>
      <c r="HJ253" s="12"/>
      <c r="HK253" s="11"/>
      <c r="HL253" s="11"/>
    </row>
    <row r="254" spans="1:220" s="2" customFormat="1" ht="15" customHeight="1" x14ac:dyDescent="0.25">
      <c r="A254" s="16" t="s">
        <v>252</v>
      </c>
      <c r="B254" s="37">
        <v>23827.599999999999</v>
      </c>
      <c r="C254" s="37">
        <v>26584</v>
      </c>
      <c r="D254" s="4">
        <f t="shared" si="102"/>
        <v>1.1156809750037773</v>
      </c>
      <c r="E254" s="13">
        <v>10</v>
      </c>
      <c r="F254" s="5" t="s">
        <v>373</v>
      </c>
      <c r="G254" s="5" t="s">
        <v>373</v>
      </c>
      <c r="H254" s="5" t="s">
        <v>373</v>
      </c>
      <c r="I254" s="13" t="s">
        <v>370</v>
      </c>
      <c r="J254" s="5" t="s">
        <v>373</v>
      </c>
      <c r="K254" s="5" t="s">
        <v>373</v>
      </c>
      <c r="L254" s="5" t="s">
        <v>373</v>
      </c>
      <c r="M254" s="13" t="s">
        <v>370</v>
      </c>
      <c r="N254" s="37">
        <v>555.29999999999995</v>
      </c>
      <c r="O254" s="37">
        <v>705.9</v>
      </c>
      <c r="P254" s="4">
        <f t="shared" si="107"/>
        <v>1.271204754186926</v>
      </c>
      <c r="Q254" s="13">
        <v>20</v>
      </c>
      <c r="R254" s="22">
        <v>1</v>
      </c>
      <c r="S254" s="13">
        <v>15</v>
      </c>
      <c r="T254" s="37">
        <v>74</v>
      </c>
      <c r="U254" s="37">
        <v>41.5</v>
      </c>
      <c r="V254" s="4">
        <f t="shared" si="108"/>
        <v>0.56081081081081086</v>
      </c>
      <c r="W254" s="13">
        <v>25</v>
      </c>
      <c r="X254" s="37">
        <v>14</v>
      </c>
      <c r="Y254" s="37">
        <v>2.4</v>
      </c>
      <c r="Z254" s="4">
        <f t="shared" si="109"/>
        <v>0.17142857142857143</v>
      </c>
      <c r="AA254" s="13">
        <v>25</v>
      </c>
      <c r="AB254" s="37" t="s">
        <v>370</v>
      </c>
      <c r="AC254" s="37" t="s">
        <v>370</v>
      </c>
      <c r="AD254" s="4" t="s">
        <v>370</v>
      </c>
      <c r="AE254" s="13" t="s">
        <v>370</v>
      </c>
      <c r="AF254" s="5" t="s">
        <v>383</v>
      </c>
      <c r="AG254" s="5" t="s">
        <v>383</v>
      </c>
      <c r="AH254" s="5" t="s">
        <v>383</v>
      </c>
      <c r="AI254" s="13">
        <v>5</v>
      </c>
      <c r="AJ254" s="5">
        <v>29</v>
      </c>
      <c r="AK254" s="5">
        <v>42.2</v>
      </c>
      <c r="AL254" s="4">
        <f t="shared" si="112"/>
        <v>1.4551724137931035</v>
      </c>
      <c r="AM254" s="13">
        <v>15</v>
      </c>
      <c r="AN254" s="37">
        <v>151</v>
      </c>
      <c r="AO254" s="37">
        <v>154</v>
      </c>
      <c r="AP254" s="4">
        <f t="shared" si="113"/>
        <v>1.0198675496688743</v>
      </c>
      <c r="AQ254" s="13">
        <v>20</v>
      </c>
      <c r="AR254" s="20">
        <f t="shared" si="110"/>
        <v>0.86239866607719151</v>
      </c>
      <c r="AS254" s="20">
        <f t="shared" si="114"/>
        <v>0.86239866607719151</v>
      </c>
      <c r="AT254" s="35">
        <v>1819</v>
      </c>
      <c r="AU254" s="21">
        <f t="shared" si="103"/>
        <v>496.09090909090912</v>
      </c>
      <c r="AV254" s="21">
        <f t="shared" si="104"/>
        <v>427.8</v>
      </c>
      <c r="AW254" s="83">
        <f t="shared" si="105"/>
        <v>-68.290909090909111</v>
      </c>
      <c r="AX254" s="21">
        <v>384.6</v>
      </c>
      <c r="AY254" s="21">
        <v>188.9</v>
      </c>
      <c r="AZ254" s="81">
        <f t="shared" si="106"/>
        <v>-145.70000000000002</v>
      </c>
      <c r="BA254" s="104"/>
      <c r="BB254" s="84"/>
      <c r="BC254" s="110"/>
      <c r="BD254" s="37">
        <f t="shared" si="111"/>
        <v>0</v>
      </c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2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2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DZ254" s="11"/>
      <c r="EA254" s="11"/>
      <c r="EB254" s="11"/>
      <c r="EC254" s="11"/>
      <c r="ED254" s="12"/>
      <c r="EE254" s="11"/>
      <c r="EF254" s="11"/>
      <c r="EG254" s="11"/>
      <c r="EH254" s="11"/>
      <c r="EI254" s="11"/>
      <c r="EJ254" s="11"/>
      <c r="EK254" s="11"/>
      <c r="EL254" s="11"/>
      <c r="EM254" s="11"/>
      <c r="EN254" s="11"/>
      <c r="EO254" s="11"/>
      <c r="EP254" s="11"/>
      <c r="EQ254" s="11"/>
      <c r="ER254" s="11"/>
      <c r="ES254" s="11"/>
      <c r="ET254" s="11"/>
      <c r="EU254" s="11"/>
      <c r="EV254" s="11"/>
      <c r="EW254" s="11"/>
      <c r="EX254" s="11"/>
      <c r="EY254" s="11"/>
      <c r="EZ254" s="11"/>
      <c r="FA254" s="11"/>
      <c r="FB254" s="11"/>
      <c r="FC254" s="11"/>
      <c r="FD254" s="11"/>
      <c r="FE254" s="11"/>
      <c r="FF254" s="12"/>
      <c r="FG254" s="11"/>
      <c r="FH254" s="11"/>
      <c r="FI254" s="11"/>
      <c r="FJ254" s="11"/>
      <c r="FK254" s="11"/>
      <c r="FL254" s="11"/>
      <c r="FM254" s="11"/>
      <c r="FN254" s="11"/>
      <c r="FO254" s="11"/>
      <c r="FP254" s="11"/>
      <c r="FQ254" s="11"/>
      <c r="FR254" s="11"/>
      <c r="FS254" s="11"/>
      <c r="FT254" s="11"/>
      <c r="FU254" s="11"/>
      <c r="FV254" s="11"/>
      <c r="FW254" s="11"/>
      <c r="FX254" s="11"/>
      <c r="FY254" s="11"/>
      <c r="FZ254" s="11"/>
      <c r="GA254" s="11"/>
      <c r="GB254" s="11"/>
      <c r="GC254" s="11"/>
      <c r="GD254" s="11"/>
      <c r="GE254" s="11"/>
      <c r="GF254" s="11"/>
      <c r="GG254" s="11"/>
      <c r="GH254" s="12"/>
      <c r="GI254" s="11"/>
      <c r="GJ254" s="11"/>
      <c r="GK254" s="11"/>
      <c r="GL254" s="11"/>
      <c r="GM254" s="11"/>
      <c r="GN254" s="11"/>
      <c r="GO254" s="11"/>
      <c r="GP254" s="11"/>
      <c r="GQ254" s="11"/>
      <c r="GR254" s="11"/>
      <c r="GS254" s="11"/>
      <c r="GT254" s="11"/>
      <c r="GU254" s="11"/>
      <c r="GV254" s="11"/>
      <c r="GW254" s="11"/>
      <c r="GX254" s="11"/>
      <c r="GY254" s="11"/>
      <c r="GZ254" s="11"/>
      <c r="HA254" s="11"/>
      <c r="HB254" s="11"/>
      <c r="HC254" s="11"/>
      <c r="HD254" s="11"/>
      <c r="HE254" s="11"/>
      <c r="HF254" s="11"/>
      <c r="HG254" s="11"/>
      <c r="HH254" s="11"/>
      <c r="HI254" s="11"/>
      <c r="HJ254" s="12"/>
      <c r="HK254" s="11"/>
      <c r="HL254" s="11"/>
    </row>
    <row r="255" spans="1:220" s="2" customFormat="1" ht="15" customHeight="1" x14ac:dyDescent="0.25">
      <c r="A255" s="16" t="s">
        <v>253</v>
      </c>
      <c r="B255" s="37">
        <v>0</v>
      </c>
      <c r="C255" s="37">
        <v>0</v>
      </c>
      <c r="D255" s="4">
        <f t="shared" si="102"/>
        <v>0</v>
      </c>
      <c r="E255" s="13">
        <v>0</v>
      </c>
      <c r="F255" s="5" t="s">
        <v>373</v>
      </c>
      <c r="G255" s="5" t="s">
        <v>373</v>
      </c>
      <c r="H255" s="5" t="s">
        <v>373</v>
      </c>
      <c r="I255" s="13" t="s">
        <v>370</v>
      </c>
      <c r="J255" s="5" t="s">
        <v>373</v>
      </c>
      <c r="K255" s="5" t="s">
        <v>373</v>
      </c>
      <c r="L255" s="5" t="s">
        <v>373</v>
      </c>
      <c r="M255" s="13" t="s">
        <v>370</v>
      </c>
      <c r="N255" s="37">
        <v>108.8</v>
      </c>
      <c r="O255" s="37">
        <v>160.1</v>
      </c>
      <c r="P255" s="4">
        <f t="shared" si="107"/>
        <v>1.4715073529411764</v>
      </c>
      <c r="Q255" s="13">
        <v>20</v>
      </c>
      <c r="R255" s="22">
        <v>1</v>
      </c>
      <c r="S255" s="13">
        <v>15</v>
      </c>
      <c r="T255" s="37">
        <v>38</v>
      </c>
      <c r="U255" s="37">
        <v>11.2</v>
      </c>
      <c r="V255" s="4">
        <f t="shared" si="108"/>
        <v>0.29473684210526313</v>
      </c>
      <c r="W255" s="13">
        <v>20</v>
      </c>
      <c r="X255" s="37">
        <v>26</v>
      </c>
      <c r="Y255" s="37">
        <v>0.4</v>
      </c>
      <c r="Z255" s="4">
        <f t="shared" si="109"/>
        <v>1.5384615384615385E-2</v>
      </c>
      <c r="AA255" s="13">
        <v>30</v>
      </c>
      <c r="AB255" s="37" t="s">
        <v>370</v>
      </c>
      <c r="AC255" s="37" t="s">
        <v>370</v>
      </c>
      <c r="AD255" s="4" t="s">
        <v>370</v>
      </c>
      <c r="AE255" s="13" t="s">
        <v>370</v>
      </c>
      <c r="AF255" s="5" t="s">
        <v>383</v>
      </c>
      <c r="AG255" s="5" t="s">
        <v>383</v>
      </c>
      <c r="AH255" s="5" t="s">
        <v>383</v>
      </c>
      <c r="AI255" s="13">
        <v>5</v>
      </c>
      <c r="AJ255" s="5">
        <v>29</v>
      </c>
      <c r="AK255" s="5">
        <v>35.299999999999997</v>
      </c>
      <c r="AL255" s="4">
        <f t="shared" si="112"/>
        <v>1.2172413793103447</v>
      </c>
      <c r="AM255" s="13">
        <v>15</v>
      </c>
      <c r="AN255" s="37">
        <v>125</v>
      </c>
      <c r="AO255" s="37">
        <v>131</v>
      </c>
      <c r="AP255" s="4">
        <f t="shared" si="113"/>
        <v>1.048</v>
      </c>
      <c r="AQ255" s="13">
        <v>20</v>
      </c>
      <c r="AR255" s="20">
        <f t="shared" si="110"/>
        <v>0.75004202543435361</v>
      </c>
      <c r="AS255" s="20">
        <f t="shared" si="114"/>
        <v>0.75004202543435361</v>
      </c>
      <c r="AT255" s="35">
        <v>1160</v>
      </c>
      <c r="AU255" s="21">
        <f t="shared" si="103"/>
        <v>316.36363636363637</v>
      </c>
      <c r="AV255" s="21">
        <f t="shared" si="104"/>
        <v>237.3</v>
      </c>
      <c r="AW255" s="83">
        <f t="shared" si="105"/>
        <v>-79.063636363636363</v>
      </c>
      <c r="AX255" s="21">
        <v>128</v>
      </c>
      <c r="AY255" s="21">
        <v>104</v>
      </c>
      <c r="AZ255" s="81">
        <f t="shared" si="106"/>
        <v>5.3000000000000114</v>
      </c>
      <c r="BA255" s="104"/>
      <c r="BB255" s="84"/>
      <c r="BC255" s="110"/>
      <c r="BD255" s="37">
        <f t="shared" si="111"/>
        <v>5.3000000000000114</v>
      </c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2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2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  <c r="ED255" s="12"/>
      <c r="EE255" s="11"/>
      <c r="EF255" s="11"/>
      <c r="EG255" s="11"/>
      <c r="EH255" s="11"/>
      <c r="EI255" s="11"/>
      <c r="EJ255" s="11"/>
      <c r="EK255" s="11"/>
      <c r="EL255" s="11"/>
      <c r="EM255" s="11"/>
      <c r="EN255" s="11"/>
      <c r="EO255" s="11"/>
      <c r="EP255" s="11"/>
      <c r="EQ255" s="11"/>
      <c r="ER255" s="11"/>
      <c r="ES255" s="11"/>
      <c r="ET255" s="11"/>
      <c r="EU255" s="11"/>
      <c r="EV255" s="11"/>
      <c r="EW255" s="11"/>
      <c r="EX255" s="11"/>
      <c r="EY255" s="11"/>
      <c r="EZ255" s="11"/>
      <c r="FA255" s="11"/>
      <c r="FB255" s="11"/>
      <c r="FC255" s="11"/>
      <c r="FD255" s="11"/>
      <c r="FE255" s="11"/>
      <c r="FF255" s="12"/>
      <c r="FG255" s="11"/>
      <c r="FH255" s="11"/>
      <c r="FI255" s="11"/>
      <c r="FJ255" s="11"/>
      <c r="FK255" s="11"/>
      <c r="FL255" s="11"/>
      <c r="FM255" s="11"/>
      <c r="FN255" s="11"/>
      <c r="FO255" s="11"/>
      <c r="FP255" s="11"/>
      <c r="FQ255" s="11"/>
      <c r="FR255" s="11"/>
      <c r="FS255" s="11"/>
      <c r="FT255" s="11"/>
      <c r="FU255" s="11"/>
      <c r="FV255" s="11"/>
      <c r="FW255" s="11"/>
      <c r="FX255" s="11"/>
      <c r="FY255" s="11"/>
      <c r="FZ255" s="11"/>
      <c r="GA255" s="11"/>
      <c r="GB255" s="11"/>
      <c r="GC255" s="11"/>
      <c r="GD255" s="11"/>
      <c r="GE255" s="11"/>
      <c r="GF255" s="11"/>
      <c r="GG255" s="11"/>
      <c r="GH255" s="12"/>
      <c r="GI255" s="11"/>
      <c r="GJ255" s="11"/>
      <c r="GK255" s="11"/>
      <c r="GL255" s="11"/>
      <c r="GM255" s="11"/>
      <c r="GN255" s="11"/>
      <c r="GO255" s="11"/>
      <c r="GP255" s="11"/>
      <c r="GQ255" s="11"/>
      <c r="GR255" s="11"/>
      <c r="GS255" s="11"/>
      <c r="GT255" s="11"/>
      <c r="GU255" s="11"/>
      <c r="GV255" s="11"/>
      <c r="GW255" s="11"/>
      <c r="GX255" s="11"/>
      <c r="GY255" s="11"/>
      <c r="GZ255" s="11"/>
      <c r="HA255" s="11"/>
      <c r="HB255" s="11"/>
      <c r="HC255" s="11"/>
      <c r="HD255" s="11"/>
      <c r="HE255" s="11"/>
      <c r="HF255" s="11"/>
      <c r="HG255" s="11"/>
      <c r="HH255" s="11"/>
      <c r="HI255" s="11"/>
      <c r="HJ255" s="12"/>
      <c r="HK255" s="11"/>
      <c r="HL255" s="11"/>
    </row>
    <row r="256" spans="1:220" s="2" customFormat="1" ht="15" customHeight="1" x14ac:dyDescent="0.25">
      <c r="A256" s="16" t="s">
        <v>254</v>
      </c>
      <c r="B256" s="37">
        <v>1130</v>
      </c>
      <c r="C256" s="37">
        <v>1599</v>
      </c>
      <c r="D256" s="4">
        <f t="shared" si="102"/>
        <v>1.4150442477876106</v>
      </c>
      <c r="E256" s="13">
        <v>10</v>
      </c>
      <c r="F256" s="5" t="s">
        <v>373</v>
      </c>
      <c r="G256" s="5" t="s">
        <v>373</v>
      </c>
      <c r="H256" s="5" t="s">
        <v>373</v>
      </c>
      <c r="I256" s="13" t="s">
        <v>370</v>
      </c>
      <c r="J256" s="5" t="s">
        <v>373</v>
      </c>
      <c r="K256" s="5" t="s">
        <v>373</v>
      </c>
      <c r="L256" s="5" t="s">
        <v>373</v>
      </c>
      <c r="M256" s="13" t="s">
        <v>370</v>
      </c>
      <c r="N256" s="37">
        <v>869.5</v>
      </c>
      <c r="O256" s="37">
        <v>1068.3</v>
      </c>
      <c r="P256" s="4">
        <f t="shared" si="107"/>
        <v>1.2286371477860838</v>
      </c>
      <c r="Q256" s="13">
        <v>20</v>
      </c>
      <c r="R256" s="22">
        <v>1</v>
      </c>
      <c r="S256" s="13">
        <v>15</v>
      </c>
      <c r="T256" s="37">
        <v>988</v>
      </c>
      <c r="U256" s="37">
        <v>1535.5</v>
      </c>
      <c r="V256" s="4">
        <f t="shared" si="108"/>
        <v>1.5541497975708503</v>
      </c>
      <c r="W256" s="13">
        <v>10</v>
      </c>
      <c r="X256" s="37">
        <v>696</v>
      </c>
      <c r="Y256" s="37">
        <v>961.5</v>
      </c>
      <c r="Z256" s="4">
        <f t="shared" si="109"/>
        <v>1.3814655172413792</v>
      </c>
      <c r="AA256" s="13">
        <v>40</v>
      </c>
      <c r="AB256" s="37" t="s">
        <v>370</v>
      </c>
      <c r="AC256" s="37" t="s">
        <v>370</v>
      </c>
      <c r="AD256" s="4" t="s">
        <v>370</v>
      </c>
      <c r="AE256" s="13" t="s">
        <v>370</v>
      </c>
      <c r="AF256" s="5" t="s">
        <v>383</v>
      </c>
      <c r="AG256" s="5" t="s">
        <v>383</v>
      </c>
      <c r="AH256" s="5" t="s">
        <v>383</v>
      </c>
      <c r="AI256" s="13">
        <v>5</v>
      </c>
      <c r="AJ256" s="5">
        <v>29</v>
      </c>
      <c r="AK256" s="5">
        <v>55.4</v>
      </c>
      <c r="AL256" s="4">
        <f t="shared" si="112"/>
        <v>1.9103448275862069</v>
      </c>
      <c r="AM256" s="13">
        <v>15</v>
      </c>
      <c r="AN256" s="37">
        <v>979</v>
      </c>
      <c r="AO256" s="37">
        <v>987</v>
      </c>
      <c r="AP256" s="4">
        <f t="shared" si="113"/>
        <v>1.0081716036772217</v>
      </c>
      <c r="AQ256" s="13">
        <v>20</v>
      </c>
      <c r="AR256" s="20">
        <f t="shared" si="110"/>
        <v>1.3333992968176847</v>
      </c>
      <c r="AS256" s="20">
        <f t="shared" si="114"/>
        <v>1.2133399296817684</v>
      </c>
      <c r="AT256" s="35">
        <v>1537</v>
      </c>
      <c r="AU256" s="21">
        <f t="shared" si="103"/>
        <v>419.18181818181813</v>
      </c>
      <c r="AV256" s="21">
        <f t="shared" si="104"/>
        <v>508.6</v>
      </c>
      <c r="AW256" s="83">
        <f t="shared" si="105"/>
        <v>89.418181818181893</v>
      </c>
      <c r="AX256" s="21">
        <v>349.6</v>
      </c>
      <c r="AY256" s="21">
        <v>270.89999999999998</v>
      </c>
      <c r="AZ256" s="81">
        <f t="shared" si="106"/>
        <v>-111.89999999999998</v>
      </c>
      <c r="BA256" s="104"/>
      <c r="BB256" s="84"/>
      <c r="BC256" s="110"/>
      <c r="BD256" s="37">
        <f t="shared" si="111"/>
        <v>0</v>
      </c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2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2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DZ256" s="11"/>
      <c r="EA256" s="11"/>
      <c r="EB256" s="11"/>
      <c r="EC256" s="11"/>
      <c r="ED256" s="12"/>
      <c r="EE256" s="11"/>
      <c r="EF256" s="11"/>
      <c r="EG256" s="11"/>
      <c r="EH256" s="11"/>
      <c r="EI256" s="11"/>
      <c r="EJ256" s="11"/>
      <c r="EK256" s="11"/>
      <c r="EL256" s="11"/>
      <c r="EM256" s="11"/>
      <c r="EN256" s="11"/>
      <c r="EO256" s="11"/>
      <c r="EP256" s="11"/>
      <c r="EQ256" s="11"/>
      <c r="ER256" s="11"/>
      <c r="ES256" s="11"/>
      <c r="ET256" s="11"/>
      <c r="EU256" s="11"/>
      <c r="EV256" s="11"/>
      <c r="EW256" s="11"/>
      <c r="EX256" s="11"/>
      <c r="EY256" s="11"/>
      <c r="EZ256" s="11"/>
      <c r="FA256" s="11"/>
      <c r="FB256" s="11"/>
      <c r="FC256" s="11"/>
      <c r="FD256" s="11"/>
      <c r="FE256" s="11"/>
      <c r="FF256" s="12"/>
      <c r="FG256" s="11"/>
      <c r="FH256" s="11"/>
      <c r="FI256" s="11"/>
      <c r="FJ256" s="11"/>
      <c r="FK256" s="11"/>
      <c r="FL256" s="11"/>
      <c r="FM256" s="11"/>
      <c r="FN256" s="11"/>
      <c r="FO256" s="11"/>
      <c r="FP256" s="11"/>
      <c r="FQ256" s="11"/>
      <c r="FR256" s="11"/>
      <c r="FS256" s="11"/>
      <c r="FT256" s="11"/>
      <c r="FU256" s="11"/>
      <c r="FV256" s="11"/>
      <c r="FW256" s="11"/>
      <c r="FX256" s="11"/>
      <c r="FY256" s="11"/>
      <c r="FZ256" s="11"/>
      <c r="GA256" s="11"/>
      <c r="GB256" s="11"/>
      <c r="GC256" s="11"/>
      <c r="GD256" s="11"/>
      <c r="GE256" s="11"/>
      <c r="GF256" s="11"/>
      <c r="GG256" s="11"/>
      <c r="GH256" s="12"/>
      <c r="GI256" s="11"/>
      <c r="GJ256" s="11"/>
      <c r="GK256" s="11"/>
      <c r="GL256" s="11"/>
      <c r="GM256" s="11"/>
      <c r="GN256" s="11"/>
      <c r="GO256" s="11"/>
      <c r="GP256" s="11"/>
      <c r="GQ256" s="11"/>
      <c r="GR256" s="11"/>
      <c r="GS256" s="11"/>
      <c r="GT256" s="11"/>
      <c r="GU256" s="11"/>
      <c r="GV256" s="11"/>
      <c r="GW256" s="11"/>
      <c r="GX256" s="11"/>
      <c r="GY256" s="11"/>
      <c r="GZ256" s="11"/>
      <c r="HA256" s="11"/>
      <c r="HB256" s="11"/>
      <c r="HC256" s="11"/>
      <c r="HD256" s="11"/>
      <c r="HE256" s="11"/>
      <c r="HF256" s="11"/>
      <c r="HG256" s="11"/>
      <c r="HH256" s="11"/>
      <c r="HI256" s="11"/>
      <c r="HJ256" s="12"/>
      <c r="HK256" s="11"/>
      <c r="HL256" s="11"/>
    </row>
    <row r="257" spans="1:220" s="2" customFormat="1" ht="15" customHeight="1" x14ac:dyDescent="0.25">
      <c r="A257" s="16" t="s">
        <v>255</v>
      </c>
      <c r="B257" s="37">
        <v>0</v>
      </c>
      <c r="C257" s="37">
        <v>0</v>
      </c>
      <c r="D257" s="4">
        <f t="shared" si="102"/>
        <v>0</v>
      </c>
      <c r="E257" s="13">
        <v>0</v>
      </c>
      <c r="F257" s="5" t="s">
        <v>373</v>
      </c>
      <c r="G257" s="5" t="s">
        <v>373</v>
      </c>
      <c r="H257" s="5" t="s">
        <v>373</v>
      </c>
      <c r="I257" s="13" t="s">
        <v>370</v>
      </c>
      <c r="J257" s="5" t="s">
        <v>373</v>
      </c>
      <c r="K257" s="5" t="s">
        <v>373</v>
      </c>
      <c r="L257" s="5" t="s">
        <v>373</v>
      </c>
      <c r="M257" s="13" t="s">
        <v>370</v>
      </c>
      <c r="N257" s="37">
        <v>170.5</v>
      </c>
      <c r="O257" s="37">
        <v>312.39999999999998</v>
      </c>
      <c r="P257" s="4">
        <f t="shared" si="107"/>
        <v>1.8322580645161288</v>
      </c>
      <c r="Q257" s="13">
        <v>20</v>
      </c>
      <c r="R257" s="22">
        <v>1</v>
      </c>
      <c r="S257" s="13">
        <v>15</v>
      </c>
      <c r="T257" s="37">
        <v>334</v>
      </c>
      <c r="U257" s="37">
        <v>188</v>
      </c>
      <c r="V257" s="4">
        <f t="shared" si="108"/>
        <v>0.56287425149700598</v>
      </c>
      <c r="W257" s="13">
        <v>30</v>
      </c>
      <c r="X257" s="37">
        <v>31</v>
      </c>
      <c r="Y257" s="37">
        <v>3.1</v>
      </c>
      <c r="Z257" s="4">
        <f t="shared" si="109"/>
        <v>0.1</v>
      </c>
      <c r="AA257" s="13">
        <v>20</v>
      </c>
      <c r="AB257" s="37" t="s">
        <v>370</v>
      </c>
      <c r="AC257" s="37" t="s">
        <v>370</v>
      </c>
      <c r="AD257" s="4" t="s">
        <v>370</v>
      </c>
      <c r="AE257" s="13" t="s">
        <v>370</v>
      </c>
      <c r="AF257" s="5" t="s">
        <v>383</v>
      </c>
      <c r="AG257" s="5" t="s">
        <v>383</v>
      </c>
      <c r="AH257" s="5" t="s">
        <v>383</v>
      </c>
      <c r="AI257" s="13">
        <v>5</v>
      </c>
      <c r="AJ257" s="5">
        <v>29</v>
      </c>
      <c r="AK257" s="5">
        <v>42.5</v>
      </c>
      <c r="AL257" s="4">
        <f t="shared" si="112"/>
        <v>1.4655172413793103</v>
      </c>
      <c r="AM257" s="13">
        <v>15</v>
      </c>
      <c r="AN257" s="37">
        <v>596</v>
      </c>
      <c r="AO257" s="37">
        <v>601</v>
      </c>
      <c r="AP257" s="4">
        <f t="shared" si="113"/>
        <v>1.0083892617449663</v>
      </c>
      <c r="AQ257" s="13">
        <v>20</v>
      </c>
      <c r="AR257" s="20">
        <f t="shared" si="110"/>
        <v>0.9390161057568478</v>
      </c>
      <c r="AS257" s="20">
        <f t="shared" si="114"/>
        <v>0.9390161057568478</v>
      </c>
      <c r="AT257" s="35">
        <v>1703</v>
      </c>
      <c r="AU257" s="21">
        <f t="shared" si="103"/>
        <v>464.45454545454544</v>
      </c>
      <c r="AV257" s="21">
        <f t="shared" si="104"/>
        <v>436.1</v>
      </c>
      <c r="AW257" s="83">
        <f t="shared" si="105"/>
        <v>-28.354545454545416</v>
      </c>
      <c r="AX257" s="21">
        <v>395.2</v>
      </c>
      <c r="AY257" s="21">
        <v>146.19999999999999</v>
      </c>
      <c r="AZ257" s="81">
        <f t="shared" si="106"/>
        <v>-105.29999999999995</v>
      </c>
      <c r="BA257" s="104"/>
      <c r="BB257" s="84"/>
      <c r="BC257" s="110"/>
      <c r="BD257" s="37">
        <f t="shared" si="111"/>
        <v>0</v>
      </c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2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2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DZ257" s="11"/>
      <c r="EA257" s="11"/>
      <c r="EB257" s="11"/>
      <c r="EC257" s="11"/>
      <c r="ED257" s="12"/>
      <c r="EE257" s="11"/>
      <c r="EF257" s="11"/>
      <c r="EG257" s="11"/>
      <c r="EH257" s="11"/>
      <c r="EI257" s="11"/>
      <c r="EJ257" s="11"/>
      <c r="EK257" s="11"/>
      <c r="EL257" s="11"/>
      <c r="EM257" s="11"/>
      <c r="EN257" s="11"/>
      <c r="EO257" s="11"/>
      <c r="EP257" s="11"/>
      <c r="EQ257" s="11"/>
      <c r="ER257" s="11"/>
      <c r="ES257" s="11"/>
      <c r="ET257" s="11"/>
      <c r="EU257" s="11"/>
      <c r="EV257" s="11"/>
      <c r="EW257" s="11"/>
      <c r="EX257" s="11"/>
      <c r="EY257" s="11"/>
      <c r="EZ257" s="11"/>
      <c r="FA257" s="11"/>
      <c r="FB257" s="11"/>
      <c r="FC257" s="11"/>
      <c r="FD257" s="11"/>
      <c r="FE257" s="11"/>
      <c r="FF257" s="12"/>
      <c r="FG257" s="11"/>
      <c r="FH257" s="11"/>
      <c r="FI257" s="11"/>
      <c r="FJ257" s="11"/>
      <c r="FK257" s="11"/>
      <c r="FL257" s="11"/>
      <c r="FM257" s="11"/>
      <c r="FN257" s="11"/>
      <c r="FO257" s="11"/>
      <c r="FP257" s="11"/>
      <c r="FQ257" s="11"/>
      <c r="FR257" s="11"/>
      <c r="FS257" s="11"/>
      <c r="FT257" s="11"/>
      <c r="FU257" s="11"/>
      <c r="FV257" s="11"/>
      <c r="FW257" s="11"/>
      <c r="FX257" s="11"/>
      <c r="FY257" s="11"/>
      <c r="FZ257" s="11"/>
      <c r="GA257" s="11"/>
      <c r="GB257" s="11"/>
      <c r="GC257" s="11"/>
      <c r="GD257" s="11"/>
      <c r="GE257" s="11"/>
      <c r="GF257" s="11"/>
      <c r="GG257" s="11"/>
      <c r="GH257" s="12"/>
      <c r="GI257" s="11"/>
      <c r="GJ257" s="11"/>
      <c r="GK257" s="11"/>
      <c r="GL257" s="11"/>
      <c r="GM257" s="11"/>
      <c r="GN257" s="11"/>
      <c r="GO257" s="11"/>
      <c r="GP257" s="11"/>
      <c r="GQ257" s="11"/>
      <c r="GR257" s="11"/>
      <c r="GS257" s="11"/>
      <c r="GT257" s="11"/>
      <c r="GU257" s="11"/>
      <c r="GV257" s="11"/>
      <c r="GW257" s="11"/>
      <c r="GX257" s="11"/>
      <c r="GY257" s="11"/>
      <c r="GZ257" s="11"/>
      <c r="HA257" s="11"/>
      <c r="HB257" s="11"/>
      <c r="HC257" s="11"/>
      <c r="HD257" s="11"/>
      <c r="HE257" s="11"/>
      <c r="HF257" s="11"/>
      <c r="HG257" s="11"/>
      <c r="HH257" s="11"/>
      <c r="HI257" s="11"/>
      <c r="HJ257" s="12"/>
      <c r="HK257" s="11"/>
      <c r="HL257" s="11"/>
    </row>
    <row r="258" spans="1:220" s="2" customFormat="1" ht="15" customHeight="1" x14ac:dyDescent="0.25">
      <c r="A258" s="16" t="s">
        <v>256</v>
      </c>
      <c r="B258" s="37">
        <v>0</v>
      </c>
      <c r="C258" s="37">
        <v>0</v>
      </c>
      <c r="D258" s="4">
        <f t="shared" si="102"/>
        <v>0</v>
      </c>
      <c r="E258" s="13">
        <v>0</v>
      </c>
      <c r="F258" s="5" t="s">
        <v>373</v>
      </c>
      <c r="G258" s="5" t="s">
        <v>373</v>
      </c>
      <c r="H258" s="5" t="s">
        <v>373</v>
      </c>
      <c r="I258" s="13" t="s">
        <v>370</v>
      </c>
      <c r="J258" s="5" t="s">
        <v>373</v>
      </c>
      <c r="K258" s="5" t="s">
        <v>373</v>
      </c>
      <c r="L258" s="5" t="s">
        <v>373</v>
      </c>
      <c r="M258" s="13" t="s">
        <v>370</v>
      </c>
      <c r="N258" s="37">
        <v>259.10000000000002</v>
      </c>
      <c r="O258" s="37">
        <v>338.7</v>
      </c>
      <c r="P258" s="4">
        <f t="shared" si="107"/>
        <v>1.3072172906213815</v>
      </c>
      <c r="Q258" s="13">
        <v>20</v>
      </c>
      <c r="R258" s="22">
        <v>1</v>
      </c>
      <c r="S258" s="13">
        <v>15</v>
      </c>
      <c r="T258" s="37">
        <v>51</v>
      </c>
      <c r="U258" s="37">
        <v>16.399999999999999</v>
      </c>
      <c r="V258" s="4">
        <f t="shared" si="108"/>
        <v>0.32156862745098036</v>
      </c>
      <c r="W258" s="13">
        <v>20</v>
      </c>
      <c r="X258" s="37">
        <v>3</v>
      </c>
      <c r="Y258" s="37">
        <v>0.2</v>
      </c>
      <c r="Z258" s="4">
        <f t="shared" si="109"/>
        <v>6.6666666666666666E-2</v>
      </c>
      <c r="AA258" s="13">
        <v>30</v>
      </c>
      <c r="AB258" s="37" t="s">
        <v>370</v>
      </c>
      <c r="AC258" s="37" t="s">
        <v>370</v>
      </c>
      <c r="AD258" s="4" t="s">
        <v>370</v>
      </c>
      <c r="AE258" s="13" t="s">
        <v>370</v>
      </c>
      <c r="AF258" s="5" t="s">
        <v>383</v>
      </c>
      <c r="AG258" s="5" t="s">
        <v>383</v>
      </c>
      <c r="AH258" s="5" t="s">
        <v>383</v>
      </c>
      <c r="AI258" s="13">
        <v>5</v>
      </c>
      <c r="AJ258" s="5">
        <v>29</v>
      </c>
      <c r="AK258" s="5">
        <v>0</v>
      </c>
      <c r="AL258" s="4">
        <f t="shared" si="112"/>
        <v>0</v>
      </c>
      <c r="AM258" s="13">
        <v>15</v>
      </c>
      <c r="AN258" s="37">
        <v>151</v>
      </c>
      <c r="AO258" s="37">
        <v>145</v>
      </c>
      <c r="AP258" s="4">
        <f t="shared" si="113"/>
        <v>0.96026490066225167</v>
      </c>
      <c r="AQ258" s="13">
        <v>20</v>
      </c>
      <c r="AR258" s="20">
        <f t="shared" si="110"/>
        <v>0.5731751364557689</v>
      </c>
      <c r="AS258" s="20">
        <f t="shared" si="114"/>
        <v>0.5731751364557689</v>
      </c>
      <c r="AT258" s="35">
        <v>1055</v>
      </c>
      <c r="AU258" s="21">
        <f t="shared" si="103"/>
        <v>287.72727272727275</v>
      </c>
      <c r="AV258" s="21">
        <f t="shared" si="104"/>
        <v>164.9</v>
      </c>
      <c r="AW258" s="83">
        <f t="shared" si="105"/>
        <v>-122.82727272727274</v>
      </c>
      <c r="AX258" s="21">
        <v>277.39999999999998</v>
      </c>
      <c r="AY258" s="21">
        <v>229.1</v>
      </c>
      <c r="AZ258" s="81">
        <f t="shared" si="106"/>
        <v>-341.59999999999997</v>
      </c>
      <c r="BA258" s="104"/>
      <c r="BB258" s="84"/>
      <c r="BC258" s="110"/>
      <c r="BD258" s="37">
        <f t="shared" si="111"/>
        <v>0</v>
      </c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2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2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DZ258" s="11"/>
      <c r="EA258" s="11"/>
      <c r="EB258" s="11"/>
      <c r="EC258" s="11"/>
      <c r="ED258" s="12"/>
      <c r="EE258" s="11"/>
      <c r="EF258" s="11"/>
      <c r="EG258" s="11"/>
      <c r="EH258" s="11"/>
      <c r="EI258" s="11"/>
      <c r="EJ258" s="11"/>
      <c r="EK258" s="11"/>
      <c r="EL258" s="11"/>
      <c r="EM258" s="11"/>
      <c r="EN258" s="11"/>
      <c r="EO258" s="11"/>
      <c r="EP258" s="11"/>
      <c r="EQ258" s="11"/>
      <c r="ER258" s="11"/>
      <c r="ES258" s="11"/>
      <c r="ET258" s="11"/>
      <c r="EU258" s="11"/>
      <c r="EV258" s="11"/>
      <c r="EW258" s="11"/>
      <c r="EX258" s="11"/>
      <c r="EY258" s="11"/>
      <c r="EZ258" s="11"/>
      <c r="FA258" s="11"/>
      <c r="FB258" s="11"/>
      <c r="FC258" s="11"/>
      <c r="FD258" s="11"/>
      <c r="FE258" s="11"/>
      <c r="FF258" s="12"/>
      <c r="FG258" s="11"/>
      <c r="FH258" s="11"/>
      <c r="FI258" s="11"/>
      <c r="FJ258" s="11"/>
      <c r="FK258" s="11"/>
      <c r="FL258" s="11"/>
      <c r="FM258" s="11"/>
      <c r="FN258" s="11"/>
      <c r="FO258" s="11"/>
      <c r="FP258" s="11"/>
      <c r="FQ258" s="11"/>
      <c r="FR258" s="11"/>
      <c r="FS258" s="11"/>
      <c r="FT258" s="11"/>
      <c r="FU258" s="11"/>
      <c r="FV258" s="11"/>
      <c r="FW258" s="11"/>
      <c r="FX258" s="11"/>
      <c r="FY258" s="11"/>
      <c r="FZ258" s="11"/>
      <c r="GA258" s="11"/>
      <c r="GB258" s="11"/>
      <c r="GC258" s="11"/>
      <c r="GD258" s="11"/>
      <c r="GE258" s="11"/>
      <c r="GF258" s="11"/>
      <c r="GG258" s="11"/>
      <c r="GH258" s="12"/>
      <c r="GI258" s="11"/>
      <c r="GJ258" s="11"/>
      <c r="GK258" s="11"/>
      <c r="GL258" s="11"/>
      <c r="GM258" s="11"/>
      <c r="GN258" s="11"/>
      <c r="GO258" s="11"/>
      <c r="GP258" s="11"/>
      <c r="GQ258" s="11"/>
      <c r="GR258" s="11"/>
      <c r="GS258" s="11"/>
      <c r="GT258" s="11"/>
      <c r="GU258" s="11"/>
      <c r="GV258" s="11"/>
      <c r="GW258" s="11"/>
      <c r="GX258" s="11"/>
      <c r="GY258" s="11"/>
      <c r="GZ258" s="11"/>
      <c r="HA258" s="11"/>
      <c r="HB258" s="11"/>
      <c r="HC258" s="11"/>
      <c r="HD258" s="11"/>
      <c r="HE258" s="11"/>
      <c r="HF258" s="11"/>
      <c r="HG258" s="11"/>
      <c r="HH258" s="11"/>
      <c r="HI258" s="11"/>
      <c r="HJ258" s="12"/>
      <c r="HK258" s="11"/>
      <c r="HL258" s="11"/>
    </row>
    <row r="259" spans="1:220" s="2" customFormat="1" ht="15" customHeight="1" x14ac:dyDescent="0.25">
      <c r="A259" s="16" t="s">
        <v>257</v>
      </c>
      <c r="B259" s="37">
        <v>0</v>
      </c>
      <c r="C259" s="37">
        <v>0</v>
      </c>
      <c r="D259" s="4">
        <f t="shared" si="102"/>
        <v>0</v>
      </c>
      <c r="E259" s="13">
        <v>0</v>
      </c>
      <c r="F259" s="5" t="s">
        <v>373</v>
      </c>
      <c r="G259" s="5" t="s">
        <v>373</v>
      </c>
      <c r="H259" s="5" t="s">
        <v>373</v>
      </c>
      <c r="I259" s="13" t="s">
        <v>370</v>
      </c>
      <c r="J259" s="5" t="s">
        <v>373</v>
      </c>
      <c r="K259" s="5" t="s">
        <v>373</v>
      </c>
      <c r="L259" s="5" t="s">
        <v>373</v>
      </c>
      <c r="M259" s="13" t="s">
        <v>370</v>
      </c>
      <c r="N259" s="37">
        <v>110.5</v>
      </c>
      <c r="O259" s="37">
        <v>289.60000000000002</v>
      </c>
      <c r="P259" s="4">
        <f t="shared" si="107"/>
        <v>2.6208144796380091</v>
      </c>
      <c r="Q259" s="13">
        <v>20</v>
      </c>
      <c r="R259" s="22">
        <v>1</v>
      </c>
      <c r="S259" s="13">
        <v>15</v>
      </c>
      <c r="T259" s="37">
        <v>11</v>
      </c>
      <c r="U259" s="37">
        <v>3.5</v>
      </c>
      <c r="V259" s="4">
        <f t="shared" si="108"/>
        <v>0.31818181818181818</v>
      </c>
      <c r="W259" s="13">
        <v>25</v>
      </c>
      <c r="X259" s="37">
        <v>0</v>
      </c>
      <c r="Y259" s="37">
        <v>1</v>
      </c>
      <c r="Z259" s="4">
        <f t="shared" si="109"/>
        <v>1</v>
      </c>
      <c r="AA259" s="13">
        <v>25</v>
      </c>
      <c r="AB259" s="37" t="s">
        <v>370</v>
      </c>
      <c r="AC259" s="37" t="s">
        <v>370</v>
      </c>
      <c r="AD259" s="4" t="s">
        <v>370</v>
      </c>
      <c r="AE259" s="13" t="s">
        <v>370</v>
      </c>
      <c r="AF259" s="5" t="s">
        <v>383</v>
      </c>
      <c r="AG259" s="5" t="s">
        <v>383</v>
      </c>
      <c r="AH259" s="5" t="s">
        <v>383</v>
      </c>
      <c r="AI259" s="13">
        <v>5</v>
      </c>
      <c r="AJ259" s="5">
        <v>29</v>
      </c>
      <c r="AK259" s="5">
        <v>35.1</v>
      </c>
      <c r="AL259" s="4">
        <f t="shared" si="112"/>
        <v>1.210344827586207</v>
      </c>
      <c r="AM259" s="13">
        <v>15</v>
      </c>
      <c r="AN259" s="37">
        <v>34</v>
      </c>
      <c r="AO259" s="37">
        <v>31</v>
      </c>
      <c r="AP259" s="4">
        <f t="shared" si="113"/>
        <v>0.91176470588235292</v>
      </c>
      <c r="AQ259" s="13">
        <v>20</v>
      </c>
      <c r="AR259" s="20">
        <f t="shared" si="110"/>
        <v>1.1396775131562149</v>
      </c>
      <c r="AS259" s="20">
        <f t="shared" si="114"/>
        <v>1.1396775131562149</v>
      </c>
      <c r="AT259" s="35">
        <v>1253</v>
      </c>
      <c r="AU259" s="21">
        <f t="shared" si="103"/>
        <v>341.72727272727275</v>
      </c>
      <c r="AV259" s="21">
        <f t="shared" si="104"/>
        <v>389.5</v>
      </c>
      <c r="AW259" s="83">
        <f t="shared" si="105"/>
        <v>47.772727272727252</v>
      </c>
      <c r="AX259" s="21">
        <v>213.7</v>
      </c>
      <c r="AY259" s="21">
        <v>77.3</v>
      </c>
      <c r="AZ259" s="81">
        <f t="shared" si="106"/>
        <v>98.500000000000014</v>
      </c>
      <c r="BA259" s="104"/>
      <c r="BB259" s="84"/>
      <c r="BC259" s="110"/>
      <c r="BD259" s="37">
        <f t="shared" si="111"/>
        <v>98.500000000000014</v>
      </c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2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2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DZ259" s="11"/>
      <c r="EA259" s="11"/>
      <c r="EB259" s="11"/>
      <c r="EC259" s="11"/>
      <c r="ED259" s="12"/>
      <c r="EE259" s="11"/>
      <c r="EF259" s="11"/>
      <c r="EG259" s="11"/>
      <c r="EH259" s="11"/>
      <c r="EI259" s="11"/>
      <c r="EJ259" s="11"/>
      <c r="EK259" s="11"/>
      <c r="EL259" s="11"/>
      <c r="EM259" s="11"/>
      <c r="EN259" s="11"/>
      <c r="EO259" s="11"/>
      <c r="EP259" s="11"/>
      <c r="EQ259" s="11"/>
      <c r="ER259" s="11"/>
      <c r="ES259" s="11"/>
      <c r="ET259" s="11"/>
      <c r="EU259" s="11"/>
      <c r="EV259" s="11"/>
      <c r="EW259" s="11"/>
      <c r="EX259" s="11"/>
      <c r="EY259" s="11"/>
      <c r="EZ259" s="11"/>
      <c r="FA259" s="11"/>
      <c r="FB259" s="11"/>
      <c r="FC259" s="11"/>
      <c r="FD259" s="11"/>
      <c r="FE259" s="11"/>
      <c r="FF259" s="12"/>
      <c r="FG259" s="11"/>
      <c r="FH259" s="11"/>
      <c r="FI259" s="11"/>
      <c r="FJ259" s="11"/>
      <c r="FK259" s="11"/>
      <c r="FL259" s="11"/>
      <c r="FM259" s="11"/>
      <c r="FN259" s="11"/>
      <c r="FO259" s="11"/>
      <c r="FP259" s="11"/>
      <c r="FQ259" s="11"/>
      <c r="FR259" s="11"/>
      <c r="FS259" s="11"/>
      <c r="FT259" s="11"/>
      <c r="FU259" s="11"/>
      <c r="FV259" s="11"/>
      <c r="FW259" s="11"/>
      <c r="FX259" s="11"/>
      <c r="FY259" s="11"/>
      <c r="FZ259" s="11"/>
      <c r="GA259" s="11"/>
      <c r="GB259" s="11"/>
      <c r="GC259" s="11"/>
      <c r="GD259" s="11"/>
      <c r="GE259" s="11"/>
      <c r="GF259" s="11"/>
      <c r="GG259" s="11"/>
      <c r="GH259" s="12"/>
      <c r="GI259" s="11"/>
      <c r="GJ259" s="11"/>
      <c r="GK259" s="11"/>
      <c r="GL259" s="11"/>
      <c r="GM259" s="11"/>
      <c r="GN259" s="11"/>
      <c r="GO259" s="11"/>
      <c r="GP259" s="11"/>
      <c r="GQ259" s="11"/>
      <c r="GR259" s="11"/>
      <c r="GS259" s="11"/>
      <c r="GT259" s="11"/>
      <c r="GU259" s="11"/>
      <c r="GV259" s="11"/>
      <c r="GW259" s="11"/>
      <c r="GX259" s="11"/>
      <c r="GY259" s="11"/>
      <c r="GZ259" s="11"/>
      <c r="HA259" s="11"/>
      <c r="HB259" s="11"/>
      <c r="HC259" s="11"/>
      <c r="HD259" s="11"/>
      <c r="HE259" s="11"/>
      <c r="HF259" s="11"/>
      <c r="HG259" s="11"/>
      <c r="HH259" s="11"/>
      <c r="HI259" s="11"/>
      <c r="HJ259" s="12"/>
      <c r="HK259" s="11"/>
      <c r="HL259" s="11"/>
    </row>
    <row r="260" spans="1:220" s="2" customFormat="1" ht="15" customHeight="1" x14ac:dyDescent="0.25">
      <c r="A260" s="16" t="s">
        <v>258</v>
      </c>
      <c r="B260" s="37">
        <v>4214</v>
      </c>
      <c r="C260" s="37">
        <v>3575.2</v>
      </c>
      <c r="D260" s="4">
        <f t="shared" si="102"/>
        <v>0.84841006169909816</v>
      </c>
      <c r="E260" s="13">
        <v>10</v>
      </c>
      <c r="F260" s="5" t="s">
        <v>373</v>
      </c>
      <c r="G260" s="5" t="s">
        <v>373</v>
      </c>
      <c r="H260" s="5" t="s">
        <v>373</v>
      </c>
      <c r="I260" s="13" t="s">
        <v>370</v>
      </c>
      <c r="J260" s="5" t="s">
        <v>373</v>
      </c>
      <c r="K260" s="5" t="s">
        <v>373</v>
      </c>
      <c r="L260" s="5" t="s">
        <v>373</v>
      </c>
      <c r="M260" s="13" t="s">
        <v>370</v>
      </c>
      <c r="N260" s="37">
        <v>235.9</v>
      </c>
      <c r="O260" s="37">
        <v>320.10000000000002</v>
      </c>
      <c r="P260" s="4">
        <f t="shared" si="107"/>
        <v>1.3569309029249683</v>
      </c>
      <c r="Q260" s="13">
        <v>20</v>
      </c>
      <c r="R260" s="22">
        <v>1</v>
      </c>
      <c r="S260" s="13">
        <v>15</v>
      </c>
      <c r="T260" s="37">
        <v>264</v>
      </c>
      <c r="U260" s="37">
        <v>365.6</v>
      </c>
      <c r="V260" s="4">
        <f t="shared" si="108"/>
        <v>1.384848484848485</v>
      </c>
      <c r="W260" s="13">
        <v>30</v>
      </c>
      <c r="X260" s="37">
        <v>3</v>
      </c>
      <c r="Y260" s="37">
        <v>74.3</v>
      </c>
      <c r="Z260" s="4">
        <f t="shared" si="109"/>
        <v>24.766666666666666</v>
      </c>
      <c r="AA260" s="13">
        <v>20</v>
      </c>
      <c r="AB260" s="37" t="s">
        <v>370</v>
      </c>
      <c r="AC260" s="37" t="s">
        <v>370</v>
      </c>
      <c r="AD260" s="4" t="s">
        <v>370</v>
      </c>
      <c r="AE260" s="13" t="s">
        <v>370</v>
      </c>
      <c r="AF260" s="5" t="s">
        <v>383</v>
      </c>
      <c r="AG260" s="5" t="s">
        <v>383</v>
      </c>
      <c r="AH260" s="5" t="s">
        <v>383</v>
      </c>
      <c r="AI260" s="13">
        <v>5</v>
      </c>
      <c r="AJ260" s="5">
        <v>29</v>
      </c>
      <c r="AK260" s="5">
        <v>9.4</v>
      </c>
      <c r="AL260" s="4">
        <f t="shared" si="112"/>
        <v>0.3241379310344828</v>
      </c>
      <c r="AM260" s="13">
        <v>15</v>
      </c>
      <c r="AN260" s="37">
        <v>450</v>
      </c>
      <c r="AO260" s="37">
        <v>470</v>
      </c>
      <c r="AP260" s="4">
        <f t="shared" si="113"/>
        <v>1.0444444444444445</v>
      </c>
      <c r="AQ260" s="13">
        <v>20</v>
      </c>
      <c r="AR260" s="20">
        <f t="shared" si="110"/>
        <v>4.7173266492975721</v>
      </c>
      <c r="AS260" s="20">
        <f t="shared" si="114"/>
        <v>1.3</v>
      </c>
      <c r="AT260" s="35">
        <v>1495</v>
      </c>
      <c r="AU260" s="21">
        <f t="shared" si="103"/>
        <v>407.72727272727275</v>
      </c>
      <c r="AV260" s="21">
        <f t="shared" si="104"/>
        <v>530</v>
      </c>
      <c r="AW260" s="83">
        <f t="shared" si="105"/>
        <v>122.27272727272725</v>
      </c>
      <c r="AX260" s="21">
        <v>278.39999999999998</v>
      </c>
      <c r="AY260" s="21">
        <v>131.80000000000001</v>
      </c>
      <c r="AZ260" s="81">
        <f t="shared" si="106"/>
        <v>119.80000000000001</v>
      </c>
      <c r="BA260" s="104"/>
      <c r="BB260" s="84"/>
      <c r="BC260" s="110"/>
      <c r="BD260" s="37">
        <f t="shared" si="111"/>
        <v>119.80000000000001</v>
      </c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2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2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DZ260" s="11"/>
      <c r="EA260" s="11"/>
      <c r="EB260" s="11"/>
      <c r="EC260" s="11"/>
      <c r="ED260" s="12"/>
      <c r="EE260" s="11"/>
      <c r="EF260" s="11"/>
      <c r="EG260" s="11"/>
      <c r="EH260" s="11"/>
      <c r="EI260" s="11"/>
      <c r="EJ260" s="11"/>
      <c r="EK260" s="11"/>
      <c r="EL260" s="11"/>
      <c r="EM260" s="11"/>
      <c r="EN260" s="11"/>
      <c r="EO260" s="11"/>
      <c r="EP260" s="11"/>
      <c r="EQ260" s="11"/>
      <c r="ER260" s="11"/>
      <c r="ES260" s="11"/>
      <c r="ET260" s="11"/>
      <c r="EU260" s="11"/>
      <c r="EV260" s="11"/>
      <c r="EW260" s="11"/>
      <c r="EX260" s="11"/>
      <c r="EY260" s="11"/>
      <c r="EZ260" s="11"/>
      <c r="FA260" s="11"/>
      <c r="FB260" s="11"/>
      <c r="FC260" s="11"/>
      <c r="FD260" s="11"/>
      <c r="FE260" s="11"/>
      <c r="FF260" s="12"/>
      <c r="FG260" s="11"/>
      <c r="FH260" s="11"/>
      <c r="FI260" s="11"/>
      <c r="FJ260" s="11"/>
      <c r="FK260" s="11"/>
      <c r="FL260" s="11"/>
      <c r="FM260" s="11"/>
      <c r="FN260" s="11"/>
      <c r="FO260" s="11"/>
      <c r="FP260" s="11"/>
      <c r="FQ260" s="11"/>
      <c r="FR260" s="11"/>
      <c r="FS260" s="11"/>
      <c r="FT260" s="11"/>
      <c r="FU260" s="11"/>
      <c r="FV260" s="11"/>
      <c r="FW260" s="11"/>
      <c r="FX260" s="11"/>
      <c r="FY260" s="11"/>
      <c r="FZ260" s="11"/>
      <c r="GA260" s="11"/>
      <c r="GB260" s="11"/>
      <c r="GC260" s="11"/>
      <c r="GD260" s="11"/>
      <c r="GE260" s="11"/>
      <c r="GF260" s="11"/>
      <c r="GG260" s="11"/>
      <c r="GH260" s="12"/>
      <c r="GI260" s="11"/>
      <c r="GJ260" s="11"/>
      <c r="GK260" s="11"/>
      <c r="GL260" s="11"/>
      <c r="GM260" s="11"/>
      <c r="GN260" s="11"/>
      <c r="GO260" s="11"/>
      <c r="GP260" s="11"/>
      <c r="GQ260" s="11"/>
      <c r="GR260" s="11"/>
      <c r="GS260" s="11"/>
      <c r="GT260" s="11"/>
      <c r="GU260" s="11"/>
      <c r="GV260" s="11"/>
      <c r="GW260" s="11"/>
      <c r="GX260" s="11"/>
      <c r="GY260" s="11"/>
      <c r="GZ260" s="11"/>
      <c r="HA260" s="11"/>
      <c r="HB260" s="11"/>
      <c r="HC260" s="11"/>
      <c r="HD260" s="11"/>
      <c r="HE260" s="11"/>
      <c r="HF260" s="11"/>
      <c r="HG260" s="11"/>
      <c r="HH260" s="11"/>
      <c r="HI260" s="11"/>
      <c r="HJ260" s="12"/>
      <c r="HK260" s="11"/>
      <c r="HL260" s="11"/>
    </row>
    <row r="261" spans="1:220" s="2" customFormat="1" ht="15" customHeight="1" x14ac:dyDescent="0.25">
      <c r="A261" s="36" t="s">
        <v>259</v>
      </c>
      <c r="B261" s="37"/>
      <c r="C261" s="37"/>
      <c r="D261" s="4"/>
      <c r="E261" s="13"/>
      <c r="F261" s="5"/>
      <c r="G261" s="5"/>
      <c r="H261" s="5"/>
      <c r="I261" s="13"/>
      <c r="J261" s="5"/>
      <c r="K261" s="5"/>
      <c r="L261" s="5"/>
      <c r="M261" s="13"/>
      <c r="N261" s="37"/>
      <c r="O261" s="37"/>
      <c r="P261" s="4"/>
      <c r="Q261" s="13"/>
      <c r="R261" s="22"/>
      <c r="S261" s="13"/>
      <c r="T261" s="37"/>
      <c r="U261" s="37"/>
      <c r="V261" s="4"/>
      <c r="W261" s="13"/>
      <c r="X261" s="37"/>
      <c r="Y261" s="37"/>
      <c r="Z261" s="4"/>
      <c r="AA261" s="13"/>
      <c r="AB261" s="37"/>
      <c r="AC261" s="37"/>
      <c r="AD261" s="4"/>
      <c r="AE261" s="13"/>
      <c r="AF261" s="5"/>
      <c r="AG261" s="5"/>
      <c r="AH261" s="5"/>
      <c r="AI261" s="13"/>
      <c r="AJ261" s="5"/>
      <c r="AK261" s="5"/>
      <c r="AL261" s="4"/>
      <c r="AM261" s="13"/>
      <c r="AN261" s="37"/>
      <c r="AO261" s="37"/>
      <c r="AP261" s="4"/>
      <c r="AQ261" s="13"/>
      <c r="AR261" s="20"/>
      <c r="AS261" s="20"/>
      <c r="AT261" s="35"/>
      <c r="AU261" s="21"/>
      <c r="AV261" s="21"/>
      <c r="AW261" s="83"/>
      <c r="AX261" s="21"/>
      <c r="AY261" s="21"/>
      <c r="AZ261" s="81"/>
      <c r="BA261" s="104"/>
      <c r="BB261" s="84"/>
      <c r="BC261" s="110"/>
      <c r="BD261" s="37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2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2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DZ261" s="11"/>
      <c r="EA261" s="11"/>
      <c r="EB261" s="11"/>
      <c r="EC261" s="11"/>
      <c r="ED261" s="12"/>
      <c r="EE261" s="11"/>
      <c r="EF261" s="11"/>
      <c r="EG261" s="11"/>
      <c r="EH261" s="11"/>
      <c r="EI261" s="11"/>
      <c r="EJ261" s="11"/>
      <c r="EK261" s="11"/>
      <c r="EL261" s="11"/>
      <c r="EM261" s="11"/>
      <c r="EN261" s="11"/>
      <c r="EO261" s="11"/>
      <c r="EP261" s="11"/>
      <c r="EQ261" s="11"/>
      <c r="ER261" s="11"/>
      <c r="ES261" s="11"/>
      <c r="ET261" s="11"/>
      <c r="EU261" s="11"/>
      <c r="EV261" s="11"/>
      <c r="EW261" s="11"/>
      <c r="EX261" s="11"/>
      <c r="EY261" s="11"/>
      <c r="EZ261" s="11"/>
      <c r="FA261" s="11"/>
      <c r="FB261" s="11"/>
      <c r="FC261" s="11"/>
      <c r="FD261" s="11"/>
      <c r="FE261" s="11"/>
      <c r="FF261" s="12"/>
      <c r="FG261" s="11"/>
      <c r="FH261" s="11"/>
      <c r="FI261" s="11"/>
      <c r="FJ261" s="11"/>
      <c r="FK261" s="11"/>
      <c r="FL261" s="11"/>
      <c r="FM261" s="11"/>
      <c r="FN261" s="11"/>
      <c r="FO261" s="11"/>
      <c r="FP261" s="11"/>
      <c r="FQ261" s="11"/>
      <c r="FR261" s="11"/>
      <c r="FS261" s="11"/>
      <c r="FT261" s="11"/>
      <c r="FU261" s="11"/>
      <c r="FV261" s="11"/>
      <c r="FW261" s="11"/>
      <c r="FX261" s="11"/>
      <c r="FY261" s="11"/>
      <c r="FZ261" s="11"/>
      <c r="GA261" s="11"/>
      <c r="GB261" s="11"/>
      <c r="GC261" s="11"/>
      <c r="GD261" s="11"/>
      <c r="GE261" s="11"/>
      <c r="GF261" s="11"/>
      <c r="GG261" s="11"/>
      <c r="GH261" s="12"/>
      <c r="GI261" s="11"/>
      <c r="GJ261" s="11"/>
      <c r="GK261" s="11"/>
      <c r="GL261" s="11"/>
      <c r="GM261" s="11"/>
      <c r="GN261" s="11"/>
      <c r="GO261" s="11"/>
      <c r="GP261" s="11"/>
      <c r="GQ261" s="11"/>
      <c r="GR261" s="11"/>
      <c r="GS261" s="11"/>
      <c r="GT261" s="11"/>
      <c r="GU261" s="11"/>
      <c r="GV261" s="11"/>
      <c r="GW261" s="11"/>
      <c r="GX261" s="11"/>
      <c r="GY261" s="11"/>
      <c r="GZ261" s="11"/>
      <c r="HA261" s="11"/>
      <c r="HB261" s="11"/>
      <c r="HC261" s="11"/>
      <c r="HD261" s="11"/>
      <c r="HE261" s="11"/>
      <c r="HF261" s="11"/>
      <c r="HG261" s="11"/>
      <c r="HH261" s="11"/>
      <c r="HI261" s="11"/>
      <c r="HJ261" s="12"/>
      <c r="HK261" s="11"/>
      <c r="HL261" s="11"/>
    </row>
    <row r="262" spans="1:220" s="2" customFormat="1" ht="15" customHeight="1" x14ac:dyDescent="0.25">
      <c r="A262" s="16" t="s">
        <v>260</v>
      </c>
      <c r="B262" s="37">
        <v>0</v>
      </c>
      <c r="C262" s="37">
        <v>0</v>
      </c>
      <c r="D262" s="4">
        <f t="shared" si="102"/>
        <v>0</v>
      </c>
      <c r="E262" s="13">
        <v>0</v>
      </c>
      <c r="F262" s="5" t="s">
        <v>373</v>
      </c>
      <c r="G262" s="5" t="s">
        <v>373</v>
      </c>
      <c r="H262" s="5" t="s">
        <v>373</v>
      </c>
      <c r="I262" s="13" t="s">
        <v>370</v>
      </c>
      <c r="J262" s="5" t="s">
        <v>373</v>
      </c>
      <c r="K262" s="5" t="s">
        <v>373</v>
      </c>
      <c r="L262" s="5" t="s">
        <v>373</v>
      </c>
      <c r="M262" s="13" t="s">
        <v>370</v>
      </c>
      <c r="N262" s="37">
        <v>153</v>
      </c>
      <c r="O262" s="37">
        <v>193.9</v>
      </c>
      <c r="P262" s="4">
        <f t="shared" si="107"/>
        <v>1.2673202614379084</v>
      </c>
      <c r="Q262" s="13">
        <v>20</v>
      </c>
      <c r="R262" s="22">
        <v>1</v>
      </c>
      <c r="S262" s="13">
        <v>15</v>
      </c>
      <c r="T262" s="37">
        <v>71</v>
      </c>
      <c r="U262" s="37">
        <v>0.6</v>
      </c>
      <c r="V262" s="4">
        <f t="shared" si="108"/>
        <v>8.4507042253521118E-3</v>
      </c>
      <c r="W262" s="13">
        <v>25</v>
      </c>
      <c r="X262" s="37">
        <v>3</v>
      </c>
      <c r="Y262" s="37">
        <v>3.3</v>
      </c>
      <c r="Z262" s="4">
        <f t="shared" si="109"/>
        <v>1.0999999999999999</v>
      </c>
      <c r="AA262" s="13">
        <v>25</v>
      </c>
      <c r="AB262" s="37" t="s">
        <v>370</v>
      </c>
      <c r="AC262" s="37" t="s">
        <v>370</v>
      </c>
      <c r="AD262" s="4" t="s">
        <v>370</v>
      </c>
      <c r="AE262" s="13" t="s">
        <v>370</v>
      </c>
      <c r="AF262" s="5" t="s">
        <v>383</v>
      </c>
      <c r="AG262" s="5" t="s">
        <v>383</v>
      </c>
      <c r="AH262" s="5" t="s">
        <v>383</v>
      </c>
      <c r="AI262" s="13">
        <v>5</v>
      </c>
      <c r="AJ262" s="5">
        <v>0</v>
      </c>
      <c r="AK262" s="5">
        <v>21.3</v>
      </c>
      <c r="AL262" s="4">
        <f t="shared" ref="AL262:AL268" si="115">IF((AM262=0),0,IF(AJ262=0,1,IF(AK262&lt;0,0,AK262/AJ262)))</f>
        <v>1</v>
      </c>
      <c r="AM262" s="13">
        <v>15</v>
      </c>
      <c r="AN262" s="37">
        <v>396</v>
      </c>
      <c r="AO262" s="37">
        <v>404</v>
      </c>
      <c r="AP262" s="4">
        <f t="shared" ref="AP262:AP268" si="116">IF((AQ262=0),0,IF(AN262=0,1,IF(AO262&lt;0,0,AO262/AN262)))</f>
        <v>1.0202020202020201</v>
      </c>
      <c r="AQ262" s="13">
        <v>20</v>
      </c>
      <c r="AR262" s="20">
        <f t="shared" si="110"/>
        <v>0.86218094365360309</v>
      </c>
      <c r="AS262" s="20">
        <f t="shared" ref="AS262:AS268" si="117">IF(AR262&gt;1.2,IF((AR262-1.2)*0.1+1.2&gt;1.3,1.3,(AR262-1.2)*0.1+1.2),AR262)</f>
        <v>0.86218094365360309</v>
      </c>
      <c r="AT262" s="35">
        <v>1333</v>
      </c>
      <c r="AU262" s="21">
        <f t="shared" si="103"/>
        <v>363.54545454545456</v>
      </c>
      <c r="AV262" s="21">
        <f t="shared" si="104"/>
        <v>313.39999999999998</v>
      </c>
      <c r="AW262" s="83">
        <f t="shared" si="105"/>
        <v>-50.145454545454584</v>
      </c>
      <c r="AX262" s="21">
        <v>176.6</v>
      </c>
      <c r="AY262" s="21">
        <v>85.6</v>
      </c>
      <c r="AZ262" s="81">
        <f t="shared" si="106"/>
        <v>51.199999999999989</v>
      </c>
      <c r="BA262" s="104"/>
      <c r="BB262" s="84"/>
      <c r="BC262" s="110"/>
      <c r="BD262" s="37">
        <f t="shared" si="111"/>
        <v>51.199999999999989</v>
      </c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2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2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DZ262" s="11"/>
      <c r="EA262" s="11"/>
      <c r="EB262" s="11"/>
      <c r="EC262" s="11"/>
      <c r="ED262" s="12"/>
      <c r="EE262" s="11"/>
      <c r="EF262" s="11"/>
      <c r="EG262" s="11"/>
      <c r="EH262" s="11"/>
      <c r="EI262" s="11"/>
      <c r="EJ262" s="11"/>
      <c r="EK262" s="11"/>
      <c r="EL262" s="11"/>
      <c r="EM262" s="11"/>
      <c r="EN262" s="11"/>
      <c r="EO262" s="11"/>
      <c r="EP262" s="11"/>
      <c r="EQ262" s="11"/>
      <c r="ER262" s="11"/>
      <c r="ES262" s="11"/>
      <c r="ET262" s="11"/>
      <c r="EU262" s="11"/>
      <c r="EV262" s="11"/>
      <c r="EW262" s="11"/>
      <c r="EX262" s="11"/>
      <c r="EY262" s="11"/>
      <c r="EZ262" s="11"/>
      <c r="FA262" s="11"/>
      <c r="FB262" s="11"/>
      <c r="FC262" s="11"/>
      <c r="FD262" s="11"/>
      <c r="FE262" s="11"/>
      <c r="FF262" s="12"/>
      <c r="FG262" s="11"/>
      <c r="FH262" s="11"/>
      <c r="FI262" s="11"/>
      <c r="FJ262" s="11"/>
      <c r="FK262" s="11"/>
      <c r="FL262" s="11"/>
      <c r="FM262" s="11"/>
      <c r="FN262" s="11"/>
      <c r="FO262" s="11"/>
      <c r="FP262" s="11"/>
      <c r="FQ262" s="11"/>
      <c r="FR262" s="11"/>
      <c r="FS262" s="11"/>
      <c r="FT262" s="11"/>
      <c r="FU262" s="11"/>
      <c r="FV262" s="11"/>
      <c r="FW262" s="11"/>
      <c r="FX262" s="11"/>
      <c r="FY262" s="11"/>
      <c r="FZ262" s="11"/>
      <c r="GA262" s="11"/>
      <c r="GB262" s="11"/>
      <c r="GC262" s="11"/>
      <c r="GD262" s="11"/>
      <c r="GE262" s="11"/>
      <c r="GF262" s="11"/>
      <c r="GG262" s="11"/>
      <c r="GH262" s="12"/>
      <c r="GI262" s="11"/>
      <c r="GJ262" s="11"/>
      <c r="GK262" s="11"/>
      <c r="GL262" s="11"/>
      <c r="GM262" s="11"/>
      <c r="GN262" s="11"/>
      <c r="GO262" s="11"/>
      <c r="GP262" s="11"/>
      <c r="GQ262" s="11"/>
      <c r="GR262" s="11"/>
      <c r="GS262" s="11"/>
      <c r="GT262" s="11"/>
      <c r="GU262" s="11"/>
      <c r="GV262" s="11"/>
      <c r="GW262" s="11"/>
      <c r="GX262" s="11"/>
      <c r="GY262" s="11"/>
      <c r="GZ262" s="11"/>
      <c r="HA262" s="11"/>
      <c r="HB262" s="11"/>
      <c r="HC262" s="11"/>
      <c r="HD262" s="11"/>
      <c r="HE262" s="11"/>
      <c r="HF262" s="11"/>
      <c r="HG262" s="11"/>
      <c r="HH262" s="11"/>
      <c r="HI262" s="11"/>
      <c r="HJ262" s="12"/>
      <c r="HK262" s="11"/>
      <c r="HL262" s="11"/>
    </row>
    <row r="263" spans="1:220" s="2" customFormat="1" ht="15" customHeight="1" x14ac:dyDescent="0.25">
      <c r="A263" s="16" t="s">
        <v>261</v>
      </c>
      <c r="B263" s="37">
        <v>0</v>
      </c>
      <c r="C263" s="37">
        <v>0</v>
      </c>
      <c r="D263" s="4">
        <f t="shared" si="102"/>
        <v>0</v>
      </c>
      <c r="E263" s="13">
        <v>0</v>
      </c>
      <c r="F263" s="5" t="s">
        <v>373</v>
      </c>
      <c r="G263" s="5" t="s">
        <v>373</v>
      </c>
      <c r="H263" s="5" t="s">
        <v>373</v>
      </c>
      <c r="I263" s="13" t="s">
        <v>370</v>
      </c>
      <c r="J263" s="5" t="s">
        <v>373</v>
      </c>
      <c r="K263" s="5" t="s">
        <v>373</v>
      </c>
      <c r="L263" s="5" t="s">
        <v>373</v>
      </c>
      <c r="M263" s="13" t="s">
        <v>370</v>
      </c>
      <c r="N263" s="37">
        <v>218.2</v>
      </c>
      <c r="O263" s="37">
        <v>195.7</v>
      </c>
      <c r="P263" s="4">
        <f t="shared" si="107"/>
        <v>0.89688359303391385</v>
      </c>
      <c r="Q263" s="13">
        <v>20</v>
      </c>
      <c r="R263" s="22">
        <v>1</v>
      </c>
      <c r="S263" s="13">
        <v>15</v>
      </c>
      <c r="T263" s="37">
        <v>7</v>
      </c>
      <c r="U263" s="37">
        <v>5.0999999999999996</v>
      </c>
      <c r="V263" s="4">
        <f t="shared" si="108"/>
        <v>0.72857142857142854</v>
      </c>
      <c r="W263" s="13">
        <v>15</v>
      </c>
      <c r="X263" s="37">
        <v>0</v>
      </c>
      <c r="Y263" s="37">
        <v>0</v>
      </c>
      <c r="Z263" s="4">
        <f t="shared" si="109"/>
        <v>1</v>
      </c>
      <c r="AA263" s="13">
        <v>35</v>
      </c>
      <c r="AB263" s="37" t="s">
        <v>370</v>
      </c>
      <c r="AC263" s="37" t="s">
        <v>370</v>
      </c>
      <c r="AD263" s="4" t="s">
        <v>370</v>
      </c>
      <c r="AE263" s="13" t="s">
        <v>370</v>
      </c>
      <c r="AF263" s="5" t="s">
        <v>383</v>
      </c>
      <c r="AG263" s="5" t="s">
        <v>383</v>
      </c>
      <c r="AH263" s="5" t="s">
        <v>383</v>
      </c>
      <c r="AI263" s="13">
        <v>5</v>
      </c>
      <c r="AJ263" s="5">
        <v>34</v>
      </c>
      <c r="AK263" s="5">
        <v>2.5</v>
      </c>
      <c r="AL263" s="4">
        <f t="shared" si="115"/>
        <v>7.3529411764705885E-2</v>
      </c>
      <c r="AM263" s="13">
        <v>15</v>
      </c>
      <c r="AN263" s="37">
        <v>38</v>
      </c>
      <c r="AO263" s="37">
        <v>38</v>
      </c>
      <c r="AP263" s="4">
        <f t="shared" si="116"/>
        <v>1</v>
      </c>
      <c r="AQ263" s="13">
        <v>20</v>
      </c>
      <c r="AR263" s="20">
        <f t="shared" si="110"/>
        <v>0.83307653721433583</v>
      </c>
      <c r="AS263" s="20">
        <f t="shared" si="117"/>
        <v>0.83307653721433583</v>
      </c>
      <c r="AT263" s="35">
        <v>501</v>
      </c>
      <c r="AU263" s="21">
        <f t="shared" si="103"/>
        <v>136.63636363636363</v>
      </c>
      <c r="AV263" s="21">
        <f t="shared" si="104"/>
        <v>113.8</v>
      </c>
      <c r="AW263" s="83">
        <f t="shared" si="105"/>
        <v>-22.836363636363629</v>
      </c>
      <c r="AX263" s="21">
        <v>84.8</v>
      </c>
      <c r="AY263" s="21">
        <v>56.5</v>
      </c>
      <c r="AZ263" s="81">
        <f t="shared" si="106"/>
        <v>-27.5</v>
      </c>
      <c r="BA263" s="104"/>
      <c r="BB263" s="84"/>
      <c r="BC263" s="110"/>
      <c r="BD263" s="37">
        <f t="shared" si="111"/>
        <v>0</v>
      </c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2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2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DZ263" s="11"/>
      <c r="EA263" s="11"/>
      <c r="EB263" s="11"/>
      <c r="EC263" s="11"/>
      <c r="ED263" s="12"/>
      <c r="EE263" s="11"/>
      <c r="EF263" s="11"/>
      <c r="EG263" s="11"/>
      <c r="EH263" s="11"/>
      <c r="EI263" s="11"/>
      <c r="EJ263" s="11"/>
      <c r="EK263" s="11"/>
      <c r="EL263" s="11"/>
      <c r="EM263" s="11"/>
      <c r="EN263" s="11"/>
      <c r="EO263" s="11"/>
      <c r="EP263" s="11"/>
      <c r="EQ263" s="11"/>
      <c r="ER263" s="11"/>
      <c r="ES263" s="11"/>
      <c r="ET263" s="11"/>
      <c r="EU263" s="11"/>
      <c r="EV263" s="11"/>
      <c r="EW263" s="11"/>
      <c r="EX263" s="11"/>
      <c r="EY263" s="11"/>
      <c r="EZ263" s="11"/>
      <c r="FA263" s="11"/>
      <c r="FB263" s="11"/>
      <c r="FC263" s="11"/>
      <c r="FD263" s="11"/>
      <c r="FE263" s="11"/>
      <c r="FF263" s="12"/>
      <c r="FG263" s="11"/>
      <c r="FH263" s="11"/>
      <c r="FI263" s="11"/>
      <c r="FJ263" s="11"/>
      <c r="FK263" s="11"/>
      <c r="FL263" s="11"/>
      <c r="FM263" s="11"/>
      <c r="FN263" s="11"/>
      <c r="FO263" s="11"/>
      <c r="FP263" s="11"/>
      <c r="FQ263" s="11"/>
      <c r="FR263" s="11"/>
      <c r="FS263" s="11"/>
      <c r="FT263" s="11"/>
      <c r="FU263" s="11"/>
      <c r="FV263" s="11"/>
      <c r="FW263" s="11"/>
      <c r="FX263" s="11"/>
      <c r="FY263" s="11"/>
      <c r="FZ263" s="11"/>
      <c r="GA263" s="11"/>
      <c r="GB263" s="11"/>
      <c r="GC263" s="11"/>
      <c r="GD263" s="11"/>
      <c r="GE263" s="11"/>
      <c r="GF263" s="11"/>
      <c r="GG263" s="11"/>
      <c r="GH263" s="12"/>
      <c r="GI263" s="11"/>
      <c r="GJ263" s="11"/>
      <c r="GK263" s="11"/>
      <c r="GL263" s="11"/>
      <c r="GM263" s="11"/>
      <c r="GN263" s="11"/>
      <c r="GO263" s="11"/>
      <c r="GP263" s="11"/>
      <c r="GQ263" s="11"/>
      <c r="GR263" s="11"/>
      <c r="GS263" s="11"/>
      <c r="GT263" s="11"/>
      <c r="GU263" s="11"/>
      <c r="GV263" s="11"/>
      <c r="GW263" s="11"/>
      <c r="GX263" s="11"/>
      <c r="GY263" s="11"/>
      <c r="GZ263" s="11"/>
      <c r="HA263" s="11"/>
      <c r="HB263" s="11"/>
      <c r="HC263" s="11"/>
      <c r="HD263" s="11"/>
      <c r="HE263" s="11"/>
      <c r="HF263" s="11"/>
      <c r="HG263" s="11"/>
      <c r="HH263" s="11"/>
      <c r="HI263" s="11"/>
      <c r="HJ263" s="12"/>
      <c r="HK263" s="11"/>
      <c r="HL263" s="11"/>
    </row>
    <row r="264" spans="1:220" s="2" customFormat="1" ht="15" customHeight="1" x14ac:dyDescent="0.25">
      <c r="A264" s="16" t="s">
        <v>262</v>
      </c>
      <c r="B264" s="37">
        <v>0</v>
      </c>
      <c r="C264" s="37">
        <v>0</v>
      </c>
      <c r="D264" s="4">
        <f t="shared" si="102"/>
        <v>0</v>
      </c>
      <c r="E264" s="13">
        <v>0</v>
      </c>
      <c r="F264" s="5" t="s">
        <v>373</v>
      </c>
      <c r="G264" s="5" t="s">
        <v>373</v>
      </c>
      <c r="H264" s="5" t="s">
        <v>373</v>
      </c>
      <c r="I264" s="13" t="s">
        <v>370</v>
      </c>
      <c r="J264" s="5" t="s">
        <v>373</v>
      </c>
      <c r="K264" s="5" t="s">
        <v>373</v>
      </c>
      <c r="L264" s="5" t="s">
        <v>373</v>
      </c>
      <c r="M264" s="13" t="s">
        <v>370</v>
      </c>
      <c r="N264" s="37">
        <v>313.60000000000002</v>
      </c>
      <c r="O264" s="37">
        <v>328.7</v>
      </c>
      <c r="P264" s="4">
        <f t="shared" si="107"/>
        <v>1.0481505102040816</v>
      </c>
      <c r="Q264" s="13">
        <v>20</v>
      </c>
      <c r="R264" s="22">
        <v>1</v>
      </c>
      <c r="S264" s="13">
        <v>15</v>
      </c>
      <c r="T264" s="37">
        <v>42</v>
      </c>
      <c r="U264" s="37">
        <v>42.6</v>
      </c>
      <c r="V264" s="4">
        <f t="shared" si="108"/>
        <v>1.0142857142857142</v>
      </c>
      <c r="W264" s="13">
        <v>25</v>
      </c>
      <c r="X264" s="37">
        <v>0.5</v>
      </c>
      <c r="Y264" s="37">
        <v>6.1</v>
      </c>
      <c r="Z264" s="4">
        <f t="shared" si="109"/>
        <v>12.2</v>
      </c>
      <c r="AA264" s="13">
        <v>25</v>
      </c>
      <c r="AB264" s="37" t="s">
        <v>370</v>
      </c>
      <c r="AC264" s="37" t="s">
        <v>370</v>
      </c>
      <c r="AD264" s="4" t="s">
        <v>370</v>
      </c>
      <c r="AE264" s="13" t="s">
        <v>370</v>
      </c>
      <c r="AF264" s="5" t="s">
        <v>383</v>
      </c>
      <c r="AG264" s="5" t="s">
        <v>383</v>
      </c>
      <c r="AH264" s="5" t="s">
        <v>383</v>
      </c>
      <c r="AI264" s="13">
        <v>5</v>
      </c>
      <c r="AJ264" s="5">
        <v>0</v>
      </c>
      <c r="AK264" s="5">
        <v>0</v>
      </c>
      <c r="AL264" s="4">
        <f t="shared" si="115"/>
        <v>1</v>
      </c>
      <c r="AM264" s="13">
        <v>15</v>
      </c>
      <c r="AN264" s="37">
        <v>293</v>
      </c>
      <c r="AO264" s="37">
        <v>417</v>
      </c>
      <c r="AP264" s="4">
        <f t="shared" si="116"/>
        <v>1.4232081911262799</v>
      </c>
      <c r="AQ264" s="13">
        <v>20</v>
      </c>
      <c r="AR264" s="20">
        <f t="shared" si="110"/>
        <v>3.4148693073645839</v>
      </c>
      <c r="AS264" s="20">
        <f t="shared" si="117"/>
        <v>1.3</v>
      </c>
      <c r="AT264" s="35">
        <v>1703</v>
      </c>
      <c r="AU264" s="21">
        <f t="shared" si="103"/>
        <v>464.45454545454544</v>
      </c>
      <c r="AV264" s="21">
        <f t="shared" si="104"/>
        <v>603.79999999999995</v>
      </c>
      <c r="AW264" s="83">
        <f t="shared" si="105"/>
        <v>139.34545454545452</v>
      </c>
      <c r="AX264" s="21">
        <v>260</v>
      </c>
      <c r="AY264" s="21">
        <v>204.2</v>
      </c>
      <c r="AZ264" s="81">
        <f t="shared" si="106"/>
        <v>139.59999999999997</v>
      </c>
      <c r="BA264" s="104"/>
      <c r="BB264" s="84"/>
      <c r="BC264" s="110"/>
      <c r="BD264" s="37">
        <f t="shared" si="111"/>
        <v>139.59999999999997</v>
      </c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2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2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DZ264" s="11"/>
      <c r="EA264" s="11"/>
      <c r="EB264" s="11"/>
      <c r="EC264" s="11"/>
      <c r="ED264" s="12"/>
      <c r="EE264" s="11"/>
      <c r="EF264" s="11"/>
      <c r="EG264" s="11"/>
      <c r="EH264" s="11"/>
      <c r="EI264" s="11"/>
      <c r="EJ264" s="11"/>
      <c r="EK264" s="11"/>
      <c r="EL264" s="11"/>
      <c r="EM264" s="11"/>
      <c r="EN264" s="11"/>
      <c r="EO264" s="11"/>
      <c r="EP264" s="11"/>
      <c r="EQ264" s="11"/>
      <c r="ER264" s="11"/>
      <c r="ES264" s="11"/>
      <c r="ET264" s="11"/>
      <c r="EU264" s="11"/>
      <c r="EV264" s="11"/>
      <c r="EW264" s="11"/>
      <c r="EX264" s="11"/>
      <c r="EY264" s="11"/>
      <c r="EZ264" s="11"/>
      <c r="FA264" s="11"/>
      <c r="FB264" s="11"/>
      <c r="FC264" s="11"/>
      <c r="FD264" s="11"/>
      <c r="FE264" s="11"/>
      <c r="FF264" s="12"/>
      <c r="FG264" s="11"/>
      <c r="FH264" s="11"/>
      <c r="FI264" s="11"/>
      <c r="FJ264" s="11"/>
      <c r="FK264" s="11"/>
      <c r="FL264" s="11"/>
      <c r="FM264" s="11"/>
      <c r="FN264" s="11"/>
      <c r="FO264" s="11"/>
      <c r="FP264" s="11"/>
      <c r="FQ264" s="11"/>
      <c r="FR264" s="11"/>
      <c r="FS264" s="11"/>
      <c r="FT264" s="11"/>
      <c r="FU264" s="11"/>
      <c r="FV264" s="11"/>
      <c r="FW264" s="11"/>
      <c r="FX264" s="11"/>
      <c r="FY264" s="11"/>
      <c r="FZ264" s="11"/>
      <c r="GA264" s="11"/>
      <c r="GB264" s="11"/>
      <c r="GC264" s="11"/>
      <c r="GD264" s="11"/>
      <c r="GE264" s="11"/>
      <c r="GF264" s="11"/>
      <c r="GG264" s="11"/>
      <c r="GH264" s="12"/>
      <c r="GI264" s="11"/>
      <c r="GJ264" s="11"/>
      <c r="GK264" s="11"/>
      <c r="GL264" s="11"/>
      <c r="GM264" s="11"/>
      <c r="GN264" s="11"/>
      <c r="GO264" s="11"/>
      <c r="GP264" s="11"/>
      <c r="GQ264" s="11"/>
      <c r="GR264" s="11"/>
      <c r="GS264" s="11"/>
      <c r="GT264" s="11"/>
      <c r="GU264" s="11"/>
      <c r="GV264" s="11"/>
      <c r="GW264" s="11"/>
      <c r="GX264" s="11"/>
      <c r="GY264" s="11"/>
      <c r="GZ264" s="11"/>
      <c r="HA264" s="11"/>
      <c r="HB264" s="11"/>
      <c r="HC264" s="11"/>
      <c r="HD264" s="11"/>
      <c r="HE264" s="11"/>
      <c r="HF264" s="11"/>
      <c r="HG264" s="11"/>
      <c r="HH264" s="11"/>
      <c r="HI264" s="11"/>
      <c r="HJ264" s="12"/>
      <c r="HK264" s="11"/>
      <c r="HL264" s="11"/>
    </row>
    <row r="265" spans="1:220" s="2" customFormat="1" ht="15" customHeight="1" x14ac:dyDescent="0.25">
      <c r="A265" s="16" t="s">
        <v>263</v>
      </c>
      <c r="B265" s="37">
        <v>5640</v>
      </c>
      <c r="C265" s="37">
        <v>9969.7000000000007</v>
      </c>
      <c r="D265" s="4">
        <f t="shared" si="102"/>
        <v>1.7676773049645391</v>
      </c>
      <c r="E265" s="13">
        <v>10</v>
      </c>
      <c r="F265" s="5" t="s">
        <v>373</v>
      </c>
      <c r="G265" s="5" t="s">
        <v>373</v>
      </c>
      <c r="H265" s="5" t="s">
        <v>373</v>
      </c>
      <c r="I265" s="13" t="s">
        <v>370</v>
      </c>
      <c r="J265" s="5" t="s">
        <v>373</v>
      </c>
      <c r="K265" s="5" t="s">
        <v>373</v>
      </c>
      <c r="L265" s="5" t="s">
        <v>373</v>
      </c>
      <c r="M265" s="13" t="s">
        <v>370</v>
      </c>
      <c r="N265" s="37">
        <v>695.8</v>
      </c>
      <c r="O265" s="37">
        <v>406.1</v>
      </c>
      <c r="P265" s="4">
        <f t="shared" si="107"/>
        <v>0.58364472549583224</v>
      </c>
      <c r="Q265" s="13">
        <v>20</v>
      </c>
      <c r="R265" s="22">
        <v>1</v>
      </c>
      <c r="S265" s="13">
        <v>15</v>
      </c>
      <c r="T265" s="37">
        <v>515</v>
      </c>
      <c r="U265" s="37">
        <v>465.6</v>
      </c>
      <c r="V265" s="4">
        <f t="shared" si="108"/>
        <v>0.90407766990291272</v>
      </c>
      <c r="W265" s="13">
        <v>10</v>
      </c>
      <c r="X265" s="37">
        <v>117</v>
      </c>
      <c r="Y265" s="37">
        <v>56.5</v>
      </c>
      <c r="Z265" s="4">
        <f t="shared" si="109"/>
        <v>0.48290598290598291</v>
      </c>
      <c r="AA265" s="13">
        <v>40</v>
      </c>
      <c r="AB265" s="37" t="s">
        <v>370</v>
      </c>
      <c r="AC265" s="37" t="s">
        <v>370</v>
      </c>
      <c r="AD265" s="4" t="s">
        <v>370</v>
      </c>
      <c r="AE265" s="13" t="s">
        <v>370</v>
      </c>
      <c r="AF265" s="5" t="s">
        <v>383</v>
      </c>
      <c r="AG265" s="5" t="s">
        <v>383</v>
      </c>
      <c r="AH265" s="5" t="s">
        <v>383</v>
      </c>
      <c r="AI265" s="13">
        <v>5</v>
      </c>
      <c r="AJ265" s="5">
        <v>34</v>
      </c>
      <c r="AK265" s="5">
        <v>21.8</v>
      </c>
      <c r="AL265" s="4">
        <f t="shared" si="115"/>
        <v>0.64117647058823535</v>
      </c>
      <c r="AM265" s="13">
        <v>15</v>
      </c>
      <c r="AN265" s="37">
        <v>1080</v>
      </c>
      <c r="AO265" s="37">
        <v>1081</v>
      </c>
      <c r="AP265" s="4">
        <f t="shared" si="116"/>
        <v>1.000925925925926</v>
      </c>
      <c r="AQ265" s="13">
        <v>20</v>
      </c>
      <c r="AR265" s="20">
        <f t="shared" si="110"/>
        <v>0.78725268578594254</v>
      </c>
      <c r="AS265" s="20">
        <f t="shared" si="117"/>
        <v>0.78725268578594254</v>
      </c>
      <c r="AT265" s="35">
        <v>3378</v>
      </c>
      <c r="AU265" s="21">
        <f t="shared" si="103"/>
        <v>921.27272727272725</v>
      </c>
      <c r="AV265" s="21">
        <f t="shared" si="104"/>
        <v>725.3</v>
      </c>
      <c r="AW265" s="83">
        <f t="shared" si="105"/>
        <v>-195.9727272727273</v>
      </c>
      <c r="AX265" s="21">
        <v>353.9</v>
      </c>
      <c r="AY265" s="21">
        <v>195.8</v>
      </c>
      <c r="AZ265" s="81">
        <f t="shared" si="106"/>
        <v>175.59999999999997</v>
      </c>
      <c r="BA265" s="104"/>
      <c r="BB265" s="84"/>
      <c r="BC265" s="110"/>
      <c r="BD265" s="37">
        <f t="shared" si="111"/>
        <v>175.59999999999997</v>
      </c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2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2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DZ265" s="11"/>
      <c r="EA265" s="11"/>
      <c r="EB265" s="11"/>
      <c r="EC265" s="11"/>
      <c r="ED265" s="12"/>
      <c r="EE265" s="11"/>
      <c r="EF265" s="11"/>
      <c r="EG265" s="11"/>
      <c r="EH265" s="11"/>
      <c r="EI265" s="11"/>
      <c r="EJ265" s="11"/>
      <c r="EK265" s="11"/>
      <c r="EL265" s="11"/>
      <c r="EM265" s="11"/>
      <c r="EN265" s="11"/>
      <c r="EO265" s="11"/>
      <c r="EP265" s="11"/>
      <c r="EQ265" s="11"/>
      <c r="ER265" s="11"/>
      <c r="ES265" s="11"/>
      <c r="ET265" s="11"/>
      <c r="EU265" s="11"/>
      <c r="EV265" s="11"/>
      <c r="EW265" s="11"/>
      <c r="EX265" s="11"/>
      <c r="EY265" s="11"/>
      <c r="EZ265" s="11"/>
      <c r="FA265" s="11"/>
      <c r="FB265" s="11"/>
      <c r="FC265" s="11"/>
      <c r="FD265" s="11"/>
      <c r="FE265" s="11"/>
      <c r="FF265" s="12"/>
      <c r="FG265" s="11"/>
      <c r="FH265" s="11"/>
      <c r="FI265" s="11"/>
      <c r="FJ265" s="11"/>
      <c r="FK265" s="11"/>
      <c r="FL265" s="11"/>
      <c r="FM265" s="11"/>
      <c r="FN265" s="11"/>
      <c r="FO265" s="11"/>
      <c r="FP265" s="11"/>
      <c r="FQ265" s="11"/>
      <c r="FR265" s="11"/>
      <c r="FS265" s="11"/>
      <c r="FT265" s="11"/>
      <c r="FU265" s="11"/>
      <c r="FV265" s="11"/>
      <c r="FW265" s="11"/>
      <c r="FX265" s="11"/>
      <c r="FY265" s="11"/>
      <c r="FZ265" s="11"/>
      <c r="GA265" s="11"/>
      <c r="GB265" s="11"/>
      <c r="GC265" s="11"/>
      <c r="GD265" s="11"/>
      <c r="GE265" s="11"/>
      <c r="GF265" s="11"/>
      <c r="GG265" s="11"/>
      <c r="GH265" s="12"/>
      <c r="GI265" s="11"/>
      <c r="GJ265" s="11"/>
      <c r="GK265" s="11"/>
      <c r="GL265" s="11"/>
      <c r="GM265" s="11"/>
      <c r="GN265" s="11"/>
      <c r="GO265" s="11"/>
      <c r="GP265" s="11"/>
      <c r="GQ265" s="11"/>
      <c r="GR265" s="11"/>
      <c r="GS265" s="11"/>
      <c r="GT265" s="11"/>
      <c r="GU265" s="11"/>
      <c r="GV265" s="11"/>
      <c r="GW265" s="11"/>
      <c r="GX265" s="11"/>
      <c r="GY265" s="11"/>
      <c r="GZ265" s="11"/>
      <c r="HA265" s="11"/>
      <c r="HB265" s="11"/>
      <c r="HC265" s="11"/>
      <c r="HD265" s="11"/>
      <c r="HE265" s="11"/>
      <c r="HF265" s="11"/>
      <c r="HG265" s="11"/>
      <c r="HH265" s="11"/>
      <c r="HI265" s="11"/>
      <c r="HJ265" s="12"/>
      <c r="HK265" s="11"/>
      <c r="HL265" s="11"/>
    </row>
    <row r="266" spans="1:220" s="2" customFormat="1" ht="15" customHeight="1" x14ac:dyDescent="0.25">
      <c r="A266" s="16" t="s">
        <v>264</v>
      </c>
      <c r="B266" s="37">
        <v>259258</v>
      </c>
      <c r="C266" s="37">
        <v>305787.8</v>
      </c>
      <c r="D266" s="4">
        <f t="shared" si="102"/>
        <v>1.1794729574400789</v>
      </c>
      <c r="E266" s="13">
        <v>10</v>
      </c>
      <c r="F266" s="5" t="s">
        <v>373</v>
      </c>
      <c r="G266" s="5" t="s">
        <v>373</v>
      </c>
      <c r="H266" s="5" t="s">
        <v>373</v>
      </c>
      <c r="I266" s="13" t="s">
        <v>370</v>
      </c>
      <c r="J266" s="5" t="s">
        <v>373</v>
      </c>
      <c r="K266" s="5" t="s">
        <v>373</v>
      </c>
      <c r="L266" s="5" t="s">
        <v>373</v>
      </c>
      <c r="M266" s="13" t="s">
        <v>370</v>
      </c>
      <c r="N266" s="37">
        <v>746.1</v>
      </c>
      <c r="O266" s="37">
        <v>1464.3</v>
      </c>
      <c r="P266" s="4">
        <f t="shared" si="107"/>
        <v>1.9626055488540408</v>
      </c>
      <c r="Q266" s="13">
        <v>20</v>
      </c>
      <c r="R266" s="22">
        <v>1</v>
      </c>
      <c r="S266" s="13">
        <v>15</v>
      </c>
      <c r="T266" s="37">
        <v>46</v>
      </c>
      <c r="U266" s="37">
        <v>1.5</v>
      </c>
      <c r="V266" s="4">
        <f t="shared" si="108"/>
        <v>3.2608695652173912E-2</v>
      </c>
      <c r="W266" s="13">
        <v>10</v>
      </c>
      <c r="X266" s="37">
        <v>3069</v>
      </c>
      <c r="Y266" s="37">
        <v>3427.7</v>
      </c>
      <c r="Z266" s="4">
        <f t="shared" si="109"/>
        <v>1.1168784620397523</v>
      </c>
      <c r="AA266" s="13">
        <v>40</v>
      </c>
      <c r="AB266" s="37" t="s">
        <v>370</v>
      </c>
      <c r="AC266" s="37" t="s">
        <v>370</v>
      </c>
      <c r="AD266" s="4" t="s">
        <v>370</v>
      </c>
      <c r="AE266" s="13" t="s">
        <v>370</v>
      </c>
      <c r="AF266" s="5" t="s">
        <v>383</v>
      </c>
      <c r="AG266" s="5" t="s">
        <v>383</v>
      </c>
      <c r="AH266" s="5" t="s">
        <v>383</v>
      </c>
      <c r="AI266" s="13">
        <v>5</v>
      </c>
      <c r="AJ266" s="5">
        <v>34</v>
      </c>
      <c r="AK266" s="5">
        <v>20.8</v>
      </c>
      <c r="AL266" s="4">
        <f t="shared" si="115"/>
        <v>0.61176470588235299</v>
      </c>
      <c r="AM266" s="13">
        <v>15</v>
      </c>
      <c r="AN266" s="37">
        <v>210</v>
      </c>
      <c r="AO266" s="37">
        <v>242</v>
      </c>
      <c r="AP266" s="4">
        <f t="shared" si="116"/>
        <v>1.1523809523809523</v>
      </c>
      <c r="AQ266" s="13">
        <v>20</v>
      </c>
      <c r="AR266" s="20">
        <f t="shared" si="110"/>
        <v>1.1020935048111367</v>
      </c>
      <c r="AS266" s="20">
        <f t="shared" si="117"/>
        <v>1.1020935048111367</v>
      </c>
      <c r="AT266" s="35">
        <v>3087</v>
      </c>
      <c r="AU266" s="21">
        <f t="shared" si="103"/>
        <v>841.90909090909088</v>
      </c>
      <c r="AV266" s="21">
        <f t="shared" si="104"/>
        <v>927.9</v>
      </c>
      <c r="AW266" s="83">
        <f t="shared" si="105"/>
        <v>85.990909090909099</v>
      </c>
      <c r="AX266" s="21">
        <v>451.5</v>
      </c>
      <c r="AY266" s="21">
        <v>306.10000000000002</v>
      </c>
      <c r="AZ266" s="81">
        <f t="shared" si="106"/>
        <v>170.29999999999995</v>
      </c>
      <c r="BA266" s="104"/>
      <c r="BB266" s="84"/>
      <c r="BC266" s="110"/>
      <c r="BD266" s="37">
        <f t="shared" si="111"/>
        <v>170.29999999999995</v>
      </c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2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2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DZ266" s="11"/>
      <c r="EA266" s="11"/>
      <c r="EB266" s="11"/>
      <c r="EC266" s="11"/>
      <c r="ED266" s="12"/>
      <c r="EE266" s="11"/>
      <c r="EF266" s="11"/>
      <c r="EG266" s="11"/>
      <c r="EH266" s="11"/>
      <c r="EI266" s="11"/>
      <c r="EJ266" s="11"/>
      <c r="EK266" s="11"/>
      <c r="EL266" s="11"/>
      <c r="EM266" s="11"/>
      <c r="EN266" s="11"/>
      <c r="EO266" s="11"/>
      <c r="EP266" s="11"/>
      <c r="EQ266" s="11"/>
      <c r="ER266" s="11"/>
      <c r="ES266" s="11"/>
      <c r="ET266" s="11"/>
      <c r="EU266" s="11"/>
      <c r="EV266" s="11"/>
      <c r="EW266" s="11"/>
      <c r="EX266" s="11"/>
      <c r="EY266" s="11"/>
      <c r="EZ266" s="11"/>
      <c r="FA266" s="11"/>
      <c r="FB266" s="11"/>
      <c r="FC266" s="11"/>
      <c r="FD266" s="11"/>
      <c r="FE266" s="11"/>
      <c r="FF266" s="12"/>
      <c r="FG266" s="11"/>
      <c r="FH266" s="11"/>
      <c r="FI266" s="11"/>
      <c r="FJ266" s="11"/>
      <c r="FK266" s="11"/>
      <c r="FL266" s="11"/>
      <c r="FM266" s="11"/>
      <c r="FN266" s="11"/>
      <c r="FO266" s="11"/>
      <c r="FP266" s="11"/>
      <c r="FQ266" s="11"/>
      <c r="FR266" s="11"/>
      <c r="FS266" s="11"/>
      <c r="FT266" s="11"/>
      <c r="FU266" s="11"/>
      <c r="FV266" s="11"/>
      <c r="FW266" s="11"/>
      <c r="FX266" s="11"/>
      <c r="FY266" s="11"/>
      <c r="FZ266" s="11"/>
      <c r="GA266" s="11"/>
      <c r="GB266" s="11"/>
      <c r="GC266" s="11"/>
      <c r="GD266" s="11"/>
      <c r="GE266" s="11"/>
      <c r="GF266" s="11"/>
      <c r="GG266" s="11"/>
      <c r="GH266" s="12"/>
      <c r="GI266" s="11"/>
      <c r="GJ266" s="11"/>
      <c r="GK266" s="11"/>
      <c r="GL266" s="11"/>
      <c r="GM266" s="11"/>
      <c r="GN266" s="11"/>
      <c r="GO266" s="11"/>
      <c r="GP266" s="11"/>
      <c r="GQ266" s="11"/>
      <c r="GR266" s="11"/>
      <c r="GS266" s="11"/>
      <c r="GT266" s="11"/>
      <c r="GU266" s="11"/>
      <c r="GV266" s="11"/>
      <c r="GW266" s="11"/>
      <c r="GX266" s="11"/>
      <c r="GY266" s="11"/>
      <c r="GZ266" s="11"/>
      <c r="HA266" s="11"/>
      <c r="HB266" s="11"/>
      <c r="HC266" s="11"/>
      <c r="HD266" s="11"/>
      <c r="HE266" s="11"/>
      <c r="HF266" s="11"/>
      <c r="HG266" s="11"/>
      <c r="HH266" s="11"/>
      <c r="HI266" s="11"/>
      <c r="HJ266" s="12"/>
      <c r="HK266" s="11"/>
      <c r="HL266" s="11"/>
    </row>
    <row r="267" spans="1:220" s="2" customFormat="1" ht="15" customHeight="1" x14ac:dyDescent="0.25">
      <c r="A267" s="16" t="s">
        <v>265</v>
      </c>
      <c r="B267" s="37">
        <v>6115</v>
      </c>
      <c r="C267" s="37">
        <v>9666.2999999999993</v>
      </c>
      <c r="D267" s="4">
        <f t="shared" si="102"/>
        <v>1.5807522485690924</v>
      </c>
      <c r="E267" s="13">
        <v>10</v>
      </c>
      <c r="F267" s="5" t="s">
        <v>373</v>
      </c>
      <c r="G267" s="5" t="s">
        <v>373</v>
      </c>
      <c r="H267" s="5" t="s">
        <v>373</v>
      </c>
      <c r="I267" s="13" t="s">
        <v>370</v>
      </c>
      <c r="J267" s="5" t="s">
        <v>373</v>
      </c>
      <c r="K267" s="5" t="s">
        <v>373</v>
      </c>
      <c r="L267" s="5" t="s">
        <v>373</v>
      </c>
      <c r="M267" s="13" t="s">
        <v>370</v>
      </c>
      <c r="N267" s="37">
        <v>1561.5</v>
      </c>
      <c r="O267" s="37">
        <v>1869.9</v>
      </c>
      <c r="P267" s="4">
        <f t="shared" si="107"/>
        <v>1.1975024015369837</v>
      </c>
      <c r="Q267" s="13">
        <v>20</v>
      </c>
      <c r="R267" s="22">
        <v>1</v>
      </c>
      <c r="S267" s="13">
        <v>15</v>
      </c>
      <c r="T267" s="37">
        <v>77</v>
      </c>
      <c r="U267" s="37">
        <v>1.5</v>
      </c>
      <c r="V267" s="4">
        <f t="shared" si="108"/>
        <v>1.948051948051948E-2</v>
      </c>
      <c r="W267" s="13">
        <v>25</v>
      </c>
      <c r="X267" s="37">
        <v>16</v>
      </c>
      <c r="Y267" s="37">
        <v>44.4</v>
      </c>
      <c r="Z267" s="4">
        <f t="shared" si="109"/>
        <v>2.7749999999999999</v>
      </c>
      <c r="AA267" s="13">
        <v>25</v>
      </c>
      <c r="AB267" s="37" t="s">
        <v>370</v>
      </c>
      <c r="AC267" s="37" t="s">
        <v>370</v>
      </c>
      <c r="AD267" s="4" t="s">
        <v>370</v>
      </c>
      <c r="AE267" s="13" t="s">
        <v>370</v>
      </c>
      <c r="AF267" s="5" t="s">
        <v>383</v>
      </c>
      <c r="AG267" s="5" t="s">
        <v>383</v>
      </c>
      <c r="AH267" s="5" t="s">
        <v>383</v>
      </c>
      <c r="AI267" s="13">
        <v>5</v>
      </c>
      <c r="AJ267" s="5">
        <v>34</v>
      </c>
      <c r="AK267" s="5">
        <v>25.3</v>
      </c>
      <c r="AL267" s="4">
        <f t="shared" si="115"/>
        <v>0.74411764705882355</v>
      </c>
      <c r="AM267" s="13">
        <v>15</v>
      </c>
      <c r="AN267" s="37">
        <v>641</v>
      </c>
      <c r="AO267" s="37">
        <v>642</v>
      </c>
      <c r="AP267" s="4">
        <f t="shared" si="116"/>
        <v>1.0015600624024961</v>
      </c>
      <c r="AQ267" s="13">
        <v>20</v>
      </c>
      <c r="AR267" s="20">
        <f t="shared" si="110"/>
        <v>1.1985580727490448</v>
      </c>
      <c r="AS267" s="20">
        <f t="shared" si="117"/>
        <v>1.1985580727490448</v>
      </c>
      <c r="AT267" s="35">
        <v>3286</v>
      </c>
      <c r="AU267" s="21">
        <f t="shared" si="103"/>
        <v>896.18181818181824</v>
      </c>
      <c r="AV267" s="21">
        <f t="shared" si="104"/>
        <v>1074.0999999999999</v>
      </c>
      <c r="AW267" s="83">
        <f t="shared" si="105"/>
        <v>177.91818181818167</v>
      </c>
      <c r="AX267" s="21">
        <v>382.3</v>
      </c>
      <c r="AY267" s="21">
        <v>406.1</v>
      </c>
      <c r="AZ267" s="81">
        <f t="shared" si="106"/>
        <v>285.69999999999993</v>
      </c>
      <c r="BA267" s="104"/>
      <c r="BB267" s="84"/>
      <c r="BC267" s="110"/>
      <c r="BD267" s="37">
        <f t="shared" si="111"/>
        <v>285.69999999999993</v>
      </c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2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2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DZ267" s="11"/>
      <c r="EA267" s="11"/>
      <c r="EB267" s="11"/>
      <c r="EC267" s="11"/>
      <c r="ED267" s="12"/>
      <c r="EE267" s="11"/>
      <c r="EF267" s="11"/>
      <c r="EG267" s="11"/>
      <c r="EH267" s="11"/>
      <c r="EI267" s="11"/>
      <c r="EJ267" s="11"/>
      <c r="EK267" s="11"/>
      <c r="EL267" s="11"/>
      <c r="EM267" s="11"/>
      <c r="EN267" s="11"/>
      <c r="EO267" s="11"/>
      <c r="EP267" s="11"/>
      <c r="EQ267" s="11"/>
      <c r="ER267" s="11"/>
      <c r="ES267" s="11"/>
      <c r="ET267" s="11"/>
      <c r="EU267" s="11"/>
      <c r="EV267" s="11"/>
      <c r="EW267" s="11"/>
      <c r="EX267" s="11"/>
      <c r="EY267" s="11"/>
      <c r="EZ267" s="11"/>
      <c r="FA267" s="11"/>
      <c r="FB267" s="11"/>
      <c r="FC267" s="11"/>
      <c r="FD267" s="11"/>
      <c r="FE267" s="11"/>
      <c r="FF267" s="12"/>
      <c r="FG267" s="11"/>
      <c r="FH267" s="11"/>
      <c r="FI267" s="11"/>
      <c r="FJ267" s="11"/>
      <c r="FK267" s="11"/>
      <c r="FL267" s="11"/>
      <c r="FM267" s="11"/>
      <c r="FN267" s="11"/>
      <c r="FO267" s="11"/>
      <c r="FP267" s="11"/>
      <c r="FQ267" s="11"/>
      <c r="FR267" s="11"/>
      <c r="FS267" s="11"/>
      <c r="FT267" s="11"/>
      <c r="FU267" s="11"/>
      <c r="FV267" s="11"/>
      <c r="FW267" s="11"/>
      <c r="FX267" s="11"/>
      <c r="FY267" s="11"/>
      <c r="FZ267" s="11"/>
      <c r="GA267" s="11"/>
      <c r="GB267" s="11"/>
      <c r="GC267" s="11"/>
      <c r="GD267" s="11"/>
      <c r="GE267" s="11"/>
      <c r="GF267" s="11"/>
      <c r="GG267" s="11"/>
      <c r="GH267" s="12"/>
      <c r="GI267" s="11"/>
      <c r="GJ267" s="11"/>
      <c r="GK267" s="11"/>
      <c r="GL267" s="11"/>
      <c r="GM267" s="11"/>
      <c r="GN267" s="11"/>
      <c r="GO267" s="11"/>
      <c r="GP267" s="11"/>
      <c r="GQ267" s="11"/>
      <c r="GR267" s="11"/>
      <c r="GS267" s="11"/>
      <c r="GT267" s="11"/>
      <c r="GU267" s="11"/>
      <c r="GV267" s="11"/>
      <c r="GW267" s="11"/>
      <c r="GX267" s="11"/>
      <c r="GY267" s="11"/>
      <c r="GZ267" s="11"/>
      <c r="HA267" s="11"/>
      <c r="HB267" s="11"/>
      <c r="HC267" s="11"/>
      <c r="HD267" s="11"/>
      <c r="HE267" s="11"/>
      <c r="HF267" s="11"/>
      <c r="HG267" s="11"/>
      <c r="HH267" s="11"/>
      <c r="HI267" s="11"/>
      <c r="HJ267" s="12"/>
      <c r="HK267" s="11"/>
      <c r="HL267" s="11"/>
    </row>
    <row r="268" spans="1:220" s="2" customFormat="1" ht="15" customHeight="1" x14ac:dyDescent="0.25">
      <c r="A268" s="16" t="s">
        <v>266</v>
      </c>
      <c r="B268" s="37">
        <v>20329</v>
      </c>
      <c r="C268" s="37">
        <v>20617</v>
      </c>
      <c r="D268" s="4">
        <f t="shared" si="102"/>
        <v>1.0141669536130651</v>
      </c>
      <c r="E268" s="13">
        <v>10</v>
      </c>
      <c r="F268" s="5" t="s">
        <v>373</v>
      </c>
      <c r="G268" s="5" t="s">
        <v>373</v>
      </c>
      <c r="H268" s="5" t="s">
        <v>373</v>
      </c>
      <c r="I268" s="13" t="s">
        <v>370</v>
      </c>
      <c r="J268" s="5" t="s">
        <v>373</v>
      </c>
      <c r="K268" s="5" t="s">
        <v>373</v>
      </c>
      <c r="L268" s="5" t="s">
        <v>373</v>
      </c>
      <c r="M268" s="13" t="s">
        <v>370</v>
      </c>
      <c r="N268" s="37">
        <v>863.9</v>
      </c>
      <c r="O268" s="37">
        <v>1298.5</v>
      </c>
      <c r="P268" s="4">
        <f t="shared" si="107"/>
        <v>1.5030674846625767</v>
      </c>
      <c r="Q268" s="13">
        <v>20</v>
      </c>
      <c r="R268" s="22">
        <v>1</v>
      </c>
      <c r="S268" s="13">
        <v>15</v>
      </c>
      <c r="T268" s="37">
        <v>24.5</v>
      </c>
      <c r="U268" s="37">
        <v>1.6</v>
      </c>
      <c r="V268" s="4">
        <f t="shared" si="108"/>
        <v>6.5306122448979598E-2</v>
      </c>
      <c r="W268" s="13">
        <v>15</v>
      </c>
      <c r="X268" s="37">
        <v>1</v>
      </c>
      <c r="Y268" s="37">
        <v>16.3</v>
      </c>
      <c r="Z268" s="4">
        <f t="shared" si="109"/>
        <v>16.3</v>
      </c>
      <c r="AA268" s="13">
        <v>35</v>
      </c>
      <c r="AB268" s="37" t="s">
        <v>370</v>
      </c>
      <c r="AC268" s="37" t="s">
        <v>370</v>
      </c>
      <c r="AD268" s="4" t="s">
        <v>370</v>
      </c>
      <c r="AE268" s="13" t="s">
        <v>370</v>
      </c>
      <c r="AF268" s="5" t="s">
        <v>383</v>
      </c>
      <c r="AG268" s="5" t="s">
        <v>383</v>
      </c>
      <c r="AH268" s="5" t="s">
        <v>383</v>
      </c>
      <c r="AI268" s="13">
        <v>5</v>
      </c>
      <c r="AJ268" s="5">
        <v>34</v>
      </c>
      <c r="AK268" s="5">
        <v>0</v>
      </c>
      <c r="AL268" s="4">
        <f t="shared" si="115"/>
        <v>0</v>
      </c>
      <c r="AM268" s="13">
        <v>15</v>
      </c>
      <c r="AN268" s="37">
        <v>130</v>
      </c>
      <c r="AO268" s="37">
        <v>130</v>
      </c>
      <c r="AP268" s="4">
        <f t="shared" si="116"/>
        <v>1</v>
      </c>
      <c r="AQ268" s="13">
        <v>20</v>
      </c>
      <c r="AR268" s="20">
        <f t="shared" si="110"/>
        <v>4.9744816235855147</v>
      </c>
      <c r="AS268" s="20">
        <f t="shared" si="117"/>
        <v>1.3</v>
      </c>
      <c r="AT268" s="35">
        <v>463</v>
      </c>
      <c r="AU268" s="21">
        <f t="shared" si="103"/>
        <v>126.27272727272728</v>
      </c>
      <c r="AV268" s="21">
        <f t="shared" si="104"/>
        <v>164.2</v>
      </c>
      <c r="AW268" s="83">
        <f t="shared" si="105"/>
        <v>37.927272727272708</v>
      </c>
      <c r="AX268" s="21">
        <v>122.9</v>
      </c>
      <c r="AY268" s="21">
        <v>81.400000000000006</v>
      </c>
      <c r="AZ268" s="81">
        <f t="shared" si="106"/>
        <v>-40.100000000000023</v>
      </c>
      <c r="BA268" s="104"/>
      <c r="BB268" s="84"/>
      <c r="BC268" s="110"/>
      <c r="BD268" s="37">
        <f t="shared" si="111"/>
        <v>0</v>
      </c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2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2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DZ268" s="11"/>
      <c r="EA268" s="11"/>
      <c r="EB268" s="11"/>
      <c r="EC268" s="11"/>
      <c r="ED268" s="12"/>
      <c r="EE268" s="11"/>
      <c r="EF268" s="11"/>
      <c r="EG268" s="11"/>
      <c r="EH268" s="11"/>
      <c r="EI268" s="11"/>
      <c r="EJ268" s="11"/>
      <c r="EK268" s="11"/>
      <c r="EL268" s="11"/>
      <c r="EM268" s="11"/>
      <c r="EN268" s="11"/>
      <c r="EO268" s="11"/>
      <c r="EP268" s="11"/>
      <c r="EQ268" s="11"/>
      <c r="ER268" s="11"/>
      <c r="ES268" s="11"/>
      <c r="ET268" s="11"/>
      <c r="EU268" s="11"/>
      <c r="EV268" s="11"/>
      <c r="EW268" s="11"/>
      <c r="EX268" s="11"/>
      <c r="EY268" s="11"/>
      <c r="EZ268" s="11"/>
      <c r="FA268" s="11"/>
      <c r="FB268" s="11"/>
      <c r="FC268" s="11"/>
      <c r="FD268" s="11"/>
      <c r="FE268" s="11"/>
      <c r="FF268" s="12"/>
      <c r="FG268" s="11"/>
      <c r="FH268" s="11"/>
      <c r="FI268" s="11"/>
      <c r="FJ268" s="11"/>
      <c r="FK268" s="11"/>
      <c r="FL268" s="11"/>
      <c r="FM268" s="11"/>
      <c r="FN268" s="11"/>
      <c r="FO268" s="11"/>
      <c r="FP268" s="11"/>
      <c r="FQ268" s="11"/>
      <c r="FR268" s="11"/>
      <c r="FS268" s="11"/>
      <c r="FT268" s="11"/>
      <c r="FU268" s="11"/>
      <c r="FV268" s="11"/>
      <c r="FW268" s="11"/>
      <c r="FX268" s="11"/>
      <c r="FY268" s="11"/>
      <c r="FZ268" s="11"/>
      <c r="GA268" s="11"/>
      <c r="GB268" s="11"/>
      <c r="GC268" s="11"/>
      <c r="GD268" s="11"/>
      <c r="GE268" s="11"/>
      <c r="GF268" s="11"/>
      <c r="GG268" s="11"/>
      <c r="GH268" s="12"/>
      <c r="GI268" s="11"/>
      <c r="GJ268" s="11"/>
      <c r="GK268" s="11"/>
      <c r="GL268" s="11"/>
      <c r="GM268" s="11"/>
      <c r="GN268" s="11"/>
      <c r="GO268" s="11"/>
      <c r="GP268" s="11"/>
      <c r="GQ268" s="11"/>
      <c r="GR268" s="11"/>
      <c r="GS268" s="11"/>
      <c r="GT268" s="11"/>
      <c r="GU268" s="11"/>
      <c r="GV268" s="11"/>
      <c r="GW268" s="11"/>
      <c r="GX268" s="11"/>
      <c r="GY268" s="11"/>
      <c r="GZ268" s="11"/>
      <c r="HA268" s="11"/>
      <c r="HB268" s="11"/>
      <c r="HC268" s="11"/>
      <c r="HD268" s="11"/>
      <c r="HE268" s="11"/>
      <c r="HF268" s="11"/>
      <c r="HG268" s="11"/>
      <c r="HH268" s="11"/>
      <c r="HI268" s="11"/>
      <c r="HJ268" s="12"/>
      <c r="HK268" s="11"/>
      <c r="HL268" s="11"/>
    </row>
    <row r="269" spans="1:220" s="2" customFormat="1" ht="15" customHeight="1" x14ac:dyDescent="0.25">
      <c r="A269" s="36" t="s">
        <v>267</v>
      </c>
      <c r="B269" s="37"/>
      <c r="C269" s="37"/>
      <c r="D269" s="4"/>
      <c r="E269" s="13"/>
      <c r="F269" s="5"/>
      <c r="G269" s="5"/>
      <c r="H269" s="5"/>
      <c r="I269" s="13"/>
      <c r="J269" s="5"/>
      <c r="K269" s="5"/>
      <c r="L269" s="5"/>
      <c r="M269" s="13"/>
      <c r="N269" s="37"/>
      <c r="O269" s="37"/>
      <c r="P269" s="4"/>
      <c r="Q269" s="13"/>
      <c r="R269" s="22"/>
      <c r="S269" s="13"/>
      <c r="T269" s="37"/>
      <c r="U269" s="37"/>
      <c r="V269" s="4"/>
      <c r="W269" s="13"/>
      <c r="X269" s="37"/>
      <c r="Y269" s="37"/>
      <c r="Z269" s="4"/>
      <c r="AA269" s="13"/>
      <c r="AB269" s="37"/>
      <c r="AC269" s="37"/>
      <c r="AD269" s="4"/>
      <c r="AE269" s="13"/>
      <c r="AF269" s="5"/>
      <c r="AG269" s="5"/>
      <c r="AH269" s="5"/>
      <c r="AI269" s="13"/>
      <c r="AJ269" s="5"/>
      <c r="AK269" s="5"/>
      <c r="AL269" s="4"/>
      <c r="AM269" s="13"/>
      <c r="AN269" s="37"/>
      <c r="AO269" s="37"/>
      <c r="AP269" s="4"/>
      <c r="AQ269" s="13"/>
      <c r="AR269" s="20"/>
      <c r="AS269" s="20"/>
      <c r="AT269" s="35"/>
      <c r="AU269" s="21"/>
      <c r="AV269" s="21"/>
      <c r="AW269" s="83"/>
      <c r="AX269" s="21"/>
      <c r="AY269" s="21"/>
      <c r="AZ269" s="81"/>
      <c r="BA269" s="104"/>
      <c r="BB269" s="84"/>
      <c r="BC269" s="110"/>
      <c r="BD269" s="37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2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2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DZ269" s="11"/>
      <c r="EA269" s="11"/>
      <c r="EB269" s="11"/>
      <c r="EC269" s="11"/>
      <c r="ED269" s="12"/>
      <c r="EE269" s="11"/>
      <c r="EF269" s="11"/>
      <c r="EG269" s="11"/>
      <c r="EH269" s="11"/>
      <c r="EI269" s="11"/>
      <c r="EJ269" s="11"/>
      <c r="EK269" s="11"/>
      <c r="EL269" s="11"/>
      <c r="EM269" s="11"/>
      <c r="EN269" s="11"/>
      <c r="EO269" s="11"/>
      <c r="EP269" s="11"/>
      <c r="EQ269" s="11"/>
      <c r="ER269" s="11"/>
      <c r="ES269" s="11"/>
      <c r="ET269" s="11"/>
      <c r="EU269" s="11"/>
      <c r="EV269" s="11"/>
      <c r="EW269" s="11"/>
      <c r="EX269" s="11"/>
      <c r="EY269" s="11"/>
      <c r="EZ269" s="11"/>
      <c r="FA269" s="11"/>
      <c r="FB269" s="11"/>
      <c r="FC269" s="11"/>
      <c r="FD269" s="11"/>
      <c r="FE269" s="11"/>
      <c r="FF269" s="12"/>
      <c r="FG269" s="11"/>
      <c r="FH269" s="11"/>
      <c r="FI269" s="11"/>
      <c r="FJ269" s="11"/>
      <c r="FK269" s="11"/>
      <c r="FL269" s="11"/>
      <c r="FM269" s="11"/>
      <c r="FN269" s="11"/>
      <c r="FO269" s="11"/>
      <c r="FP269" s="11"/>
      <c r="FQ269" s="11"/>
      <c r="FR269" s="11"/>
      <c r="FS269" s="11"/>
      <c r="FT269" s="11"/>
      <c r="FU269" s="11"/>
      <c r="FV269" s="11"/>
      <c r="FW269" s="11"/>
      <c r="FX269" s="11"/>
      <c r="FY269" s="11"/>
      <c r="FZ269" s="11"/>
      <c r="GA269" s="11"/>
      <c r="GB269" s="11"/>
      <c r="GC269" s="11"/>
      <c r="GD269" s="11"/>
      <c r="GE269" s="11"/>
      <c r="GF269" s="11"/>
      <c r="GG269" s="11"/>
      <c r="GH269" s="12"/>
      <c r="GI269" s="11"/>
      <c r="GJ269" s="11"/>
      <c r="GK269" s="11"/>
      <c r="GL269" s="11"/>
      <c r="GM269" s="11"/>
      <c r="GN269" s="11"/>
      <c r="GO269" s="11"/>
      <c r="GP269" s="11"/>
      <c r="GQ269" s="11"/>
      <c r="GR269" s="11"/>
      <c r="GS269" s="11"/>
      <c r="GT269" s="11"/>
      <c r="GU269" s="11"/>
      <c r="GV269" s="11"/>
      <c r="GW269" s="11"/>
      <c r="GX269" s="11"/>
      <c r="GY269" s="11"/>
      <c r="GZ269" s="11"/>
      <c r="HA269" s="11"/>
      <c r="HB269" s="11"/>
      <c r="HC269" s="11"/>
      <c r="HD269" s="11"/>
      <c r="HE269" s="11"/>
      <c r="HF269" s="11"/>
      <c r="HG269" s="11"/>
      <c r="HH269" s="11"/>
      <c r="HI269" s="11"/>
      <c r="HJ269" s="12"/>
      <c r="HK269" s="11"/>
      <c r="HL269" s="11"/>
    </row>
    <row r="270" spans="1:220" s="2" customFormat="1" ht="15" customHeight="1" x14ac:dyDescent="0.25">
      <c r="A270" s="16" t="s">
        <v>268</v>
      </c>
      <c r="B270" s="37">
        <v>0</v>
      </c>
      <c r="C270" s="37">
        <v>0</v>
      </c>
      <c r="D270" s="4">
        <f t="shared" si="102"/>
        <v>0</v>
      </c>
      <c r="E270" s="13">
        <v>0</v>
      </c>
      <c r="F270" s="5" t="s">
        <v>373</v>
      </c>
      <c r="G270" s="5" t="s">
        <v>373</v>
      </c>
      <c r="H270" s="5" t="s">
        <v>373</v>
      </c>
      <c r="I270" s="13" t="s">
        <v>370</v>
      </c>
      <c r="J270" s="5" t="s">
        <v>373</v>
      </c>
      <c r="K270" s="5" t="s">
        <v>373</v>
      </c>
      <c r="L270" s="5" t="s">
        <v>373</v>
      </c>
      <c r="M270" s="13" t="s">
        <v>370</v>
      </c>
      <c r="N270" s="37">
        <v>144.19999999999999</v>
      </c>
      <c r="O270" s="37">
        <v>117.4</v>
      </c>
      <c r="P270" s="4">
        <f t="shared" si="107"/>
        <v>0.81414701803051326</v>
      </c>
      <c r="Q270" s="13">
        <v>20</v>
      </c>
      <c r="R270" s="22">
        <v>1</v>
      </c>
      <c r="S270" s="13">
        <v>15</v>
      </c>
      <c r="T270" s="37">
        <v>0.9</v>
      </c>
      <c r="U270" s="37">
        <v>0</v>
      </c>
      <c r="V270" s="4">
        <f t="shared" si="108"/>
        <v>0</v>
      </c>
      <c r="W270" s="13">
        <v>10</v>
      </c>
      <c r="X270" s="37">
        <v>0.4</v>
      </c>
      <c r="Y270" s="37">
        <v>0.5</v>
      </c>
      <c r="Z270" s="4">
        <f t="shared" si="109"/>
        <v>1.25</v>
      </c>
      <c r="AA270" s="13">
        <v>40</v>
      </c>
      <c r="AB270" s="37" t="s">
        <v>370</v>
      </c>
      <c r="AC270" s="37" t="s">
        <v>370</v>
      </c>
      <c r="AD270" s="4" t="s">
        <v>370</v>
      </c>
      <c r="AE270" s="13" t="s">
        <v>370</v>
      </c>
      <c r="AF270" s="5" t="s">
        <v>383</v>
      </c>
      <c r="AG270" s="5" t="s">
        <v>383</v>
      </c>
      <c r="AH270" s="5" t="s">
        <v>383</v>
      </c>
      <c r="AI270" s="13">
        <v>5</v>
      </c>
      <c r="AJ270" s="5">
        <v>23</v>
      </c>
      <c r="AK270" s="5">
        <v>0</v>
      </c>
      <c r="AL270" s="4">
        <f t="shared" ref="AL270:AL286" si="118">IF((AM270=0),0,IF(AJ270=0,1,IF(AK270&lt;0,0,AK270/AJ270)))</f>
        <v>0</v>
      </c>
      <c r="AM270" s="13">
        <v>15</v>
      </c>
      <c r="AN270" s="37">
        <v>5</v>
      </c>
      <c r="AO270" s="37">
        <v>6</v>
      </c>
      <c r="AP270" s="4">
        <f t="shared" ref="AP270:AP286" si="119">IF((AQ270=0),0,IF(AN270=0,1,IF(AO270&lt;0,0,AO270/AN270)))</f>
        <v>1.2</v>
      </c>
      <c r="AQ270" s="13">
        <v>20</v>
      </c>
      <c r="AR270" s="20">
        <f t="shared" si="110"/>
        <v>0.87735783633841891</v>
      </c>
      <c r="AS270" s="20">
        <f t="shared" ref="AS270:AS286" si="120">IF(AR270&gt;1.2,IF((AR270-1.2)*0.1+1.2&gt;1.3,1.3,(AR270-1.2)*0.1+1.2),AR270)</f>
        <v>0.87735783633841891</v>
      </c>
      <c r="AT270" s="35">
        <v>374</v>
      </c>
      <c r="AU270" s="21">
        <f t="shared" si="103"/>
        <v>102</v>
      </c>
      <c r="AV270" s="21">
        <f t="shared" si="104"/>
        <v>89.5</v>
      </c>
      <c r="AW270" s="83">
        <f t="shared" si="105"/>
        <v>-12.5</v>
      </c>
      <c r="AX270" s="21">
        <v>48.4</v>
      </c>
      <c r="AY270" s="21">
        <v>76.400000000000006</v>
      </c>
      <c r="AZ270" s="81">
        <f t="shared" si="106"/>
        <v>-35.300000000000004</v>
      </c>
      <c r="BA270" s="104"/>
      <c r="BB270" s="84"/>
      <c r="BC270" s="110"/>
      <c r="BD270" s="37">
        <f t="shared" si="111"/>
        <v>0</v>
      </c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2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2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DZ270" s="11"/>
      <c r="EA270" s="11"/>
      <c r="EB270" s="11"/>
      <c r="EC270" s="11"/>
      <c r="ED270" s="12"/>
      <c r="EE270" s="11"/>
      <c r="EF270" s="11"/>
      <c r="EG270" s="11"/>
      <c r="EH270" s="11"/>
      <c r="EI270" s="11"/>
      <c r="EJ270" s="11"/>
      <c r="EK270" s="11"/>
      <c r="EL270" s="11"/>
      <c r="EM270" s="11"/>
      <c r="EN270" s="11"/>
      <c r="EO270" s="11"/>
      <c r="EP270" s="11"/>
      <c r="EQ270" s="11"/>
      <c r="ER270" s="11"/>
      <c r="ES270" s="11"/>
      <c r="ET270" s="11"/>
      <c r="EU270" s="11"/>
      <c r="EV270" s="11"/>
      <c r="EW270" s="11"/>
      <c r="EX270" s="11"/>
      <c r="EY270" s="11"/>
      <c r="EZ270" s="11"/>
      <c r="FA270" s="11"/>
      <c r="FB270" s="11"/>
      <c r="FC270" s="11"/>
      <c r="FD270" s="11"/>
      <c r="FE270" s="11"/>
      <c r="FF270" s="12"/>
      <c r="FG270" s="11"/>
      <c r="FH270" s="11"/>
      <c r="FI270" s="11"/>
      <c r="FJ270" s="11"/>
      <c r="FK270" s="11"/>
      <c r="FL270" s="11"/>
      <c r="FM270" s="11"/>
      <c r="FN270" s="11"/>
      <c r="FO270" s="11"/>
      <c r="FP270" s="11"/>
      <c r="FQ270" s="11"/>
      <c r="FR270" s="11"/>
      <c r="FS270" s="11"/>
      <c r="FT270" s="11"/>
      <c r="FU270" s="11"/>
      <c r="FV270" s="11"/>
      <c r="FW270" s="11"/>
      <c r="FX270" s="11"/>
      <c r="FY270" s="11"/>
      <c r="FZ270" s="11"/>
      <c r="GA270" s="11"/>
      <c r="GB270" s="11"/>
      <c r="GC270" s="11"/>
      <c r="GD270" s="11"/>
      <c r="GE270" s="11"/>
      <c r="GF270" s="11"/>
      <c r="GG270" s="11"/>
      <c r="GH270" s="12"/>
      <c r="GI270" s="11"/>
      <c r="GJ270" s="11"/>
      <c r="GK270" s="11"/>
      <c r="GL270" s="11"/>
      <c r="GM270" s="11"/>
      <c r="GN270" s="11"/>
      <c r="GO270" s="11"/>
      <c r="GP270" s="11"/>
      <c r="GQ270" s="11"/>
      <c r="GR270" s="11"/>
      <c r="GS270" s="11"/>
      <c r="GT270" s="11"/>
      <c r="GU270" s="11"/>
      <c r="GV270" s="11"/>
      <c r="GW270" s="11"/>
      <c r="GX270" s="11"/>
      <c r="GY270" s="11"/>
      <c r="GZ270" s="11"/>
      <c r="HA270" s="11"/>
      <c r="HB270" s="11"/>
      <c r="HC270" s="11"/>
      <c r="HD270" s="11"/>
      <c r="HE270" s="11"/>
      <c r="HF270" s="11"/>
      <c r="HG270" s="11"/>
      <c r="HH270" s="11"/>
      <c r="HI270" s="11"/>
      <c r="HJ270" s="12"/>
      <c r="HK270" s="11"/>
      <c r="HL270" s="11"/>
    </row>
    <row r="271" spans="1:220" s="2" customFormat="1" ht="15" customHeight="1" x14ac:dyDescent="0.25">
      <c r="A271" s="16" t="s">
        <v>269</v>
      </c>
      <c r="B271" s="37">
        <v>0</v>
      </c>
      <c r="C271" s="37">
        <v>0</v>
      </c>
      <c r="D271" s="4">
        <f t="shared" si="102"/>
        <v>0</v>
      </c>
      <c r="E271" s="13">
        <v>0</v>
      </c>
      <c r="F271" s="5" t="s">
        <v>373</v>
      </c>
      <c r="G271" s="5" t="s">
        <v>373</v>
      </c>
      <c r="H271" s="5" t="s">
        <v>373</v>
      </c>
      <c r="I271" s="13" t="s">
        <v>370</v>
      </c>
      <c r="J271" s="5" t="s">
        <v>373</v>
      </c>
      <c r="K271" s="5" t="s">
        <v>373</v>
      </c>
      <c r="L271" s="5" t="s">
        <v>373</v>
      </c>
      <c r="M271" s="13" t="s">
        <v>370</v>
      </c>
      <c r="N271" s="37">
        <v>1300.5</v>
      </c>
      <c r="O271" s="37">
        <v>288.7</v>
      </c>
      <c r="P271" s="4">
        <f t="shared" si="107"/>
        <v>0.2219915417147251</v>
      </c>
      <c r="Q271" s="13">
        <v>20</v>
      </c>
      <c r="R271" s="22">
        <v>1</v>
      </c>
      <c r="S271" s="13">
        <v>15</v>
      </c>
      <c r="T271" s="37">
        <v>10</v>
      </c>
      <c r="U271" s="37">
        <v>0</v>
      </c>
      <c r="V271" s="4">
        <f t="shared" si="108"/>
        <v>0</v>
      </c>
      <c r="W271" s="13">
        <v>20</v>
      </c>
      <c r="X271" s="37">
        <v>0.4</v>
      </c>
      <c r="Y271" s="37">
        <v>2.4</v>
      </c>
      <c r="Z271" s="4">
        <f t="shared" si="109"/>
        <v>5.9999999999999991</v>
      </c>
      <c r="AA271" s="13">
        <v>30</v>
      </c>
      <c r="AB271" s="37" t="s">
        <v>370</v>
      </c>
      <c r="AC271" s="37" t="s">
        <v>370</v>
      </c>
      <c r="AD271" s="4" t="s">
        <v>370</v>
      </c>
      <c r="AE271" s="13" t="s">
        <v>370</v>
      </c>
      <c r="AF271" s="5" t="s">
        <v>383</v>
      </c>
      <c r="AG271" s="5" t="s">
        <v>383</v>
      </c>
      <c r="AH271" s="5" t="s">
        <v>383</v>
      </c>
      <c r="AI271" s="13">
        <v>5</v>
      </c>
      <c r="AJ271" s="5">
        <v>23</v>
      </c>
      <c r="AK271" s="5">
        <v>19.899999999999999</v>
      </c>
      <c r="AL271" s="4">
        <f t="shared" si="118"/>
        <v>0.86521739130434772</v>
      </c>
      <c r="AM271" s="13">
        <v>15</v>
      </c>
      <c r="AN271" s="37">
        <v>59</v>
      </c>
      <c r="AO271" s="37">
        <v>63</v>
      </c>
      <c r="AP271" s="4">
        <f t="shared" si="119"/>
        <v>1.0677966101694916</v>
      </c>
      <c r="AQ271" s="13">
        <v>20</v>
      </c>
      <c r="AR271" s="20">
        <f t="shared" si="110"/>
        <v>1.948116865893746</v>
      </c>
      <c r="AS271" s="20">
        <f t="shared" si="120"/>
        <v>1.2748116865893746</v>
      </c>
      <c r="AT271" s="35">
        <v>321</v>
      </c>
      <c r="AU271" s="21">
        <f t="shared" si="103"/>
        <v>87.545454545454547</v>
      </c>
      <c r="AV271" s="21">
        <f t="shared" si="104"/>
        <v>111.6</v>
      </c>
      <c r="AW271" s="83">
        <f t="shared" si="105"/>
        <v>24.054545454545448</v>
      </c>
      <c r="AX271" s="21">
        <v>33.200000000000003</v>
      </c>
      <c r="AY271" s="21">
        <v>32.200000000000003</v>
      </c>
      <c r="AZ271" s="81">
        <f t="shared" si="106"/>
        <v>46.199999999999989</v>
      </c>
      <c r="BA271" s="104"/>
      <c r="BB271" s="84"/>
      <c r="BC271" s="110"/>
      <c r="BD271" s="37">
        <f t="shared" si="111"/>
        <v>46.199999999999989</v>
      </c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2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2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DZ271" s="11"/>
      <c r="EA271" s="11"/>
      <c r="EB271" s="11"/>
      <c r="EC271" s="11"/>
      <c r="ED271" s="12"/>
      <c r="EE271" s="11"/>
      <c r="EF271" s="11"/>
      <c r="EG271" s="11"/>
      <c r="EH271" s="11"/>
      <c r="EI271" s="11"/>
      <c r="EJ271" s="11"/>
      <c r="EK271" s="11"/>
      <c r="EL271" s="11"/>
      <c r="EM271" s="11"/>
      <c r="EN271" s="11"/>
      <c r="EO271" s="11"/>
      <c r="EP271" s="11"/>
      <c r="EQ271" s="11"/>
      <c r="ER271" s="11"/>
      <c r="ES271" s="11"/>
      <c r="ET271" s="11"/>
      <c r="EU271" s="11"/>
      <c r="EV271" s="11"/>
      <c r="EW271" s="11"/>
      <c r="EX271" s="11"/>
      <c r="EY271" s="11"/>
      <c r="EZ271" s="11"/>
      <c r="FA271" s="11"/>
      <c r="FB271" s="11"/>
      <c r="FC271" s="11"/>
      <c r="FD271" s="11"/>
      <c r="FE271" s="11"/>
      <c r="FF271" s="12"/>
      <c r="FG271" s="11"/>
      <c r="FH271" s="11"/>
      <c r="FI271" s="11"/>
      <c r="FJ271" s="11"/>
      <c r="FK271" s="11"/>
      <c r="FL271" s="11"/>
      <c r="FM271" s="11"/>
      <c r="FN271" s="11"/>
      <c r="FO271" s="11"/>
      <c r="FP271" s="11"/>
      <c r="FQ271" s="11"/>
      <c r="FR271" s="11"/>
      <c r="FS271" s="11"/>
      <c r="FT271" s="11"/>
      <c r="FU271" s="11"/>
      <c r="FV271" s="11"/>
      <c r="FW271" s="11"/>
      <c r="FX271" s="11"/>
      <c r="FY271" s="11"/>
      <c r="FZ271" s="11"/>
      <c r="GA271" s="11"/>
      <c r="GB271" s="11"/>
      <c r="GC271" s="11"/>
      <c r="GD271" s="11"/>
      <c r="GE271" s="11"/>
      <c r="GF271" s="11"/>
      <c r="GG271" s="11"/>
      <c r="GH271" s="12"/>
      <c r="GI271" s="11"/>
      <c r="GJ271" s="11"/>
      <c r="GK271" s="11"/>
      <c r="GL271" s="11"/>
      <c r="GM271" s="11"/>
      <c r="GN271" s="11"/>
      <c r="GO271" s="11"/>
      <c r="GP271" s="11"/>
      <c r="GQ271" s="11"/>
      <c r="GR271" s="11"/>
      <c r="GS271" s="11"/>
      <c r="GT271" s="11"/>
      <c r="GU271" s="11"/>
      <c r="GV271" s="11"/>
      <c r="GW271" s="11"/>
      <c r="GX271" s="11"/>
      <c r="GY271" s="11"/>
      <c r="GZ271" s="11"/>
      <c r="HA271" s="11"/>
      <c r="HB271" s="11"/>
      <c r="HC271" s="11"/>
      <c r="HD271" s="11"/>
      <c r="HE271" s="11"/>
      <c r="HF271" s="11"/>
      <c r="HG271" s="11"/>
      <c r="HH271" s="11"/>
      <c r="HI271" s="11"/>
      <c r="HJ271" s="12"/>
      <c r="HK271" s="11"/>
      <c r="HL271" s="11"/>
    </row>
    <row r="272" spans="1:220" s="2" customFormat="1" ht="15" customHeight="1" x14ac:dyDescent="0.25">
      <c r="A272" s="16" t="s">
        <v>270</v>
      </c>
      <c r="B272" s="37">
        <v>0</v>
      </c>
      <c r="C272" s="37">
        <v>0</v>
      </c>
      <c r="D272" s="4">
        <f t="shared" si="102"/>
        <v>0</v>
      </c>
      <c r="E272" s="13">
        <v>0</v>
      </c>
      <c r="F272" s="5" t="s">
        <v>373</v>
      </c>
      <c r="G272" s="5" t="s">
        <v>373</v>
      </c>
      <c r="H272" s="5" t="s">
        <v>373</v>
      </c>
      <c r="I272" s="13" t="s">
        <v>370</v>
      </c>
      <c r="J272" s="5" t="s">
        <v>373</v>
      </c>
      <c r="K272" s="5" t="s">
        <v>373</v>
      </c>
      <c r="L272" s="5" t="s">
        <v>373</v>
      </c>
      <c r="M272" s="13" t="s">
        <v>370</v>
      </c>
      <c r="N272" s="37">
        <v>701.1</v>
      </c>
      <c r="O272" s="37">
        <v>701.5</v>
      </c>
      <c r="P272" s="4">
        <f t="shared" si="107"/>
        <v>1.0005705320211096</v>
      </c>
      <c r="Q272" s="13">
        <v>20</v>
      </c>
      <c r="R272" s="22">
        <v>1</v>
      </c>
      <c r="S272" s="13">
        <v>15</v>
      </c>
      <c r="T272" s="37">
        <v>8</v>
      </c>
      <c r="U272" s="37">
        <v>0</v>
      </c>
      <c r="V272" s="4">
        <f t="shared" si="108"/>
        <v>0</v>
      </c>
      <c r="W272" s="13">
        <v>10</v>
      </c>
      <c r="X272" s="37">
        <v>3.6</v>
      </c>
      <c r="Y272" s="37">
        <v>5</v>
      </c>
      <c r="Z272" s="4">
        <f t="shared" si="109"/>
        <v>1.3888888888888888</v>
      </c>
      <c r="AA272" s="13">
        <v>40</v>
      </c>
      <c r="AB272" s="37" t="s">
        <v>370</v>
      </c>
      <c r="AC272" s="37" t="s">
        <v>370</v>
      </c>
      <c r="AD272" s="4" t="s">
        <v>370</v>
      </c>
      <c r="AE272" s="13" t="s">
        <v>370</v>
      </c>
      <c r="AF272" s="5" t="s">
        <v>383</v>
      </c>
      <c r="AG272" s="5" t="s">
        <v>383</v>
      </c>
      <c r="AH272" s="5" t="s">
        <v>383</v>
      </c>
      <c r="AI272" s="13">
        <v>5</v>
      </c>
      <c r="AJ272" s="5">
        <v>0</v>
      </c>
      <c r="AK272" s="5">
        <v>0</v>
      </c>
      <c r="AL272" s="4">
        <f t="shared" si="118"/>
        <v>1</v>
      </c>
      <c r="AM272" s="13">
        <v>15</v>
      </c>
      <c r="AN272" s="37">
        <v>135</v>
      </c>
      <c r="AO272" s="37">
        <v>136</v>
      </c>
      <c r="AP272" s="4">
        <f t="shared" si="119"/>
        <v>1.0074074074074073</v>
      </c>
      <c r="AQ272" s="13">
        <v>20</v>
      </c>
      <c r="AR272" s="20">
        <f t="shared" si="110"/>
        <v>1.0476259528677159</v>
      </c>
      <c r="AS272" s="20">
        <f t="shared" si="120"/>
        <v>1.0476259528677159</v>
      </c>
      <c r="AT272" s="35">
        <v>355</v>
      </c>
      <c r="AU272" s="21">
        <f t="shared" si="103"/>
        <v>96.818181818181813</v>
      </c>
      <c r="AV272" s="21">
        <f t="shared" si="104"/>
        <v>101.4</v>
      </c>
      <c r="AW272" s="83">
        <f t="shared" si="105"/>
        <v>4.5818181818181927</v>
      </c>
      <c r="AX272" s="21">
        <v>71.400000000000006</v>
      </c>
      <c r="AY272" s="21">
        <v>63.2</v>
      </c>
      <c r="AZ272" s="81">
        <f t="shared" si="106"/>
        <v>-33.200000000000003</v>
      </c>
      <c r="BA272" s="104"/>
      <c r="BB272" s="84"/>
      <c r="BC272" s="110"/>
      <c r="BD272" s="37">
        <f t="shared" si="111"/>
        <v>0</v>
      </c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2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2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DZ272" s="11"/>
      <c r="EA272" s="11"/>
      <c r="EB272" s="11"/>
      <c r="EC272" s="11"/>
      <c r="ED272" s="12"/>
      <c r="EE272" s="11"/>
      <c r="EF272" s="11"/>
      <c r="EG272" s="11"/>
      <c r="EH272" s="11"/>
      <c r="EI272" s="11"/>
      <c r="EJ272" s="11"/>
      <c r="EK272" s="11"/>
      <c r="EL272" s="11"/>
      <c r="EM272" s="11"/>
      <c r="EN272" s="11"/>
      <c r="EO272" s="11"/>
      <c r="EP272" s="11"/>
      <c r="EQ272" s="11"/>
      <c r="ER272" s="11"/>
      <c r="ES272" s="11"/>
      <c r="ET272" s="11"/>
      <c r="EU272" s="11"/>
      <c r="EV272" s="11"/>
      <c r="EW272" s="11"/>
      <c r="EX272" s="11"/>
      <c r="EY272" s="11"/>
      <c r="EZ272" s="11"/>
      <c r="FA272" s="11"/>
      <c r="FB272" s="11"/>
      <c r="FC272" s="11"/>
      <c r="FD272" s="11"/>
      <c r="FE272" s="11"/>
      <c r="FF272" s="12"/>
      <c r="FG272" s="11"/>
      <c r="FH272" s="11"/>
      <c r="FI272" s="11"/>
      <c r="FJ272" s="11"/>
      <c r="FK272" s="11"/>
      <c r="FL272" s="11"/>
      <c r="FM272" s="11"/>
      <c r="FN272" s="11"/>
      <c r="FO272" s="11"/>
      <c r="FP272" s="11"/>
      <c r="FQ272" s="11"/>
      <c r="FR272" s="11"/>
      <c r="FS272" s="11"/>
      <c r="FT272" s="11"/>
      <c r="FU272" s="11"/>
      <c r="FV272" s="11"/>
      <c r="FW272" s="11"/>
      <c r="FX272" s="11"/>
      <c r="FY272" s="11"/>
      <c r="FZ272" s="11"/>
      <c r="GA272" s="11"/>
      <c r="GB272" s="11"/>
      <c r="GC272" s="11"/>
      <c r="GD272" s="11"/>
      <c r="GE272" s="11"/>
      <c r="GF272" s="11"/>
      <c r="GG272" s="11"/>
      <c r="GH272" s="12"/>
      <c r="GI272" s="11"/>
      <c r="GJ272" s="11"/>
      <c r="GK272" s="11"/>
      <c r="GL272" s="11"/>
      <c r="GM272" s="11"/>
      <c r="GN272" s="11"/>
      <c r="GO272" s="11"/>
      <c r="GP272" s="11"/>
      <c r="GQ272" s="11"/>
      <c r="GR272" s="11"/>
      <c r="GS272" s="11"/>
      <c r="GT272" s="11"/>
      <c r="GU272" s="11"/>
      <c r="GV272" s="11"/>
      <c r="GW272" s="11"/>
      <c r="GX272" s="11"/>
      <c r="GY272" s="11"/>
      <c r="GZ272" s="11"/>
      <c r="HA272" s="11"/>
      <c r="HB272" s="11"/>
      <c r="HC272" s="11"/>
      <c r="HD272" s="11"/>
      <c r="HE272" s="11"/>
      <c r="HF272" s="11"/>
      <c r="HG272" s="11"/>
      <c r="HH272" s="11"/>
      <c r="HI272" s="11"/>
      <c r="HJ272" s="12"/>
      <c r="HK272" s="11"/>
      <c r="HL272" s="11"/>
    </row>
    <row r="273" spans="1:220" s="2" customFormat="1" ht="15" customHeight="1" x14ac:dyDescent="0.25">
      <c r="A273" s="16" t="s">
        <v>271</v>
      </c>
      <c r="B273" s="37">
        <v>0</v>
      </c>
      <c r="C273" s="37">
        <v>0</v>
      </c>
      <c r="D273" s="4">
        <f t="shared" si="102"/>
        <v>0</v>
      </c>
      <c r="E273" s="13">
        <v>0</v>
      </c>
      <c r="F273" s="5" t="s">
        <v>373</v>
      </c>
      <c r="G273" s="5" t="s">
        <v>373</v>
      </c>
      <c r="H273" s="5" t="s">
        <v>373</v>
      </c>
      <c r="I273" s="13" t="s">
        <v>370</v>
      </c>
      <c r="J273" s="5" t="s">
        <v>373</v>
      </c>
      <c r="K273" s="5" t="s">
        <v>373</v>
      </c>
      <c r="L273" s="5" t="s">
        <v>373</v>
      </c>
      <c r="M273" s="13" t="s">
        <v>370</v>
      </c>
      <c r="N273" s="37">
        <v>222.5</v>
      </c>
      <c r="O273" s="37">
        <v>123.3</v>
      </c>
      <c r="P273" s="4">
        <f t="shared" si="107"/>
        <v>0.5541573033707865</v>
      </c>
      <c r="Q273" s="13">
        <v>20</v>
      </c>
      <c r="R273" s="22">
        <v>1</v>
      </c>
      <c r="S273" s="13">
        <v>15</v>
      </c>
      <c r="T273" s="37">
        <v>35</v>
      </c>
      <c r="U273" s="37">
        <v>12</v>
      </c>
      <c r="V273" s="4">
        <f t="shared" si="108"/>
        <v>0.34285714285714286</v>
      </c>
      <c r="W273" s="13">
        <v>20</v>
      </c>
      <c r="X273" s="37">
        <v>3</v>
      </c>
      <c r="Y273" s="37">
        <v>4.8</v>
      </c>
      <c r="Z273" s="4">
        <f t="shared" si="109"/>
        <v>1.5999999999999999</v>
      </c>
      <c r="AA273" s="13">
        <v>30</v>
      </c>
      <c r="AB273" s="37" t="s">
        <v>370</v>
      </c>
      <c r="AC273" s="37" t="s">
        <v>370</v>
      </c>
      <c r="AD273" s="4" t="s">
        <v>370</v>
      </c>
      <c r="AE273" s="13" t="s">
        <v>370</v>
      </c>
      <c r="AF273" s="5" t="s">
        <v>383</v>
      </c>
      <c r="AG273" s="5" t="s">
        <v>383</v>
      </c>
      <c r="AH273" s="5" t="s">
        <v>383</v>
      </c>
      <c r="AI273" s="13">
        <v>5</v>
      </c>
      <c r="AJ273" s="5">
        <v>23</v>
      </c>
      <c r="AK273" s="5">
        <v>22.7</v>
      </c>
      <c r="AL273" s="4">
        <f t="shared" si="118"/>
        <v>0.9869565217391304</v>
      </c>
      <c r="AM273" s="13">
        <v>15</v>
      </c>
      <c r="AN273" s="37">
        <v>164</v>
      </c>
      <c r="AO273" s="37">
        <v>189</v>
      </c>
      <c r="AP273" s="4">
        <f t="shared" si="119"/>
        <v>1.1524390243902438</v>
      </c>
      <c r="AQ273" s="13">
        <v>20</v>
      </c>
      <c r="AR273" s="20">
        <f t="shared" si="110"/>
        <v>0.98994514365375352</v>
      </c>
      <c r="AS273" s="20">
        <f t="shared" si="120"/>
        <v>0.98994514365375352</v>
      </c>
      <c r="AT273" s="35">
        <v>1330</v>
      </c>
      <c r="AU273" s="21">
        <f t="shared" si="103"/>
        <v>362.72727272727275</v>
      </c>
      <c r="AV273" s="21">
        <f t="shared" si="104"/>
        <v>359.1</v>
      </c>
      <c r="AW273" s="83">
        <f t="shared" si="105"/>
        <v>-3.6272727272727252</v>
      </c>
      <c r="AX273" s="21">
        <v>190.6</v>
      </c>
      <c r="AY273" s="21">
        <v>274.60000000000002</v>
      </c>
      <c r="AZ273" s="81">
        <f t="shared" si="106"/>
        <v>-106.1</v>
      </c>
      <c r="BA273" s="104"/>
      <c r="BB273" s="84"/>
      <c r="BC273" s="110"/>
      <c r="BD273" s="37">
        <f t="shared" si="111"/>
        <v>0</v>
      </c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2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2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  <c r="ED273" s="12"/>
      <c r="EE273" s="11"/>
      <c r="EF273" s="11"/>
      <c r="EG273" s="11"/>
      <c r="EH273" s="11"/>
      <c r="EI273" s="11"/>
      <c r="EJ273" s="11"/>
      <c r="EK273" s="11"/>
      <c r="EL273" s="11"/>
      <c r="EM273" s="11"/>
      <c r="EN273" s="11"/>
      <c r="EO273" s="11"/>
      <c r="EP273" s="11"/>
      <c r="EQ273" s="11"/>
      <c r="ER273" s="11"/>
      <c r="ES273" s="11"/>
      <c r="ET273" s="11"/>
      <c r="EU273" s="11"/>
      <c r="EV273" s="11"/>
      <c r="EW273" s="11"/>
      <c r="EX273" s="11"/>
      <c r="EY273" s="11"/>
      <c r="EZ273" s="11"/>
      <c r="FA273" s="11"/>
      <c r="FB273" s="11"/>
      <c r="FC273" s="11"/>
      <c r="FD273" s="11"/>
      <c r="FE273" s="11"/>
      <c r="FF273" s="12"/>
      <c r="FG273" s="11"/>
      <c r="FH273" s="11"/>
      <c r="FI273" s="11"/>
      <c r="FJ273" s="11"/>
      <c r="FK273" s="11"/>
      <c r="FL273" s="11"/>
      <c r="FM273" s="11"/>
      <c r="FN273" s="11"/>
      <c r="FO273" s="11"/>
      <c r="FP273" s="11"/>
      <c r="FQ273" s="11"/>
      <c r="FR273" s="11"/>
      <c r="FS273" s="11"/>
      <c r="FT273" s="11"/>
      <c r="FU273" s="11"/>
      <c r="FV273" s="11"/>
      <c r="FW273" s="11"/>
      <c r="FX273" s="11"/>
      <c r="FY273" s="11"/>
      <c r="FZ273" s="11"/>
      <c r="GA273" s="11"/>
      <c r="GB273" s="11"/>
      <c r="GC273" s="11"/>
      <c r="GD273" s="11"/>
      <c r="GE273" s="11"/>
      <c r="GF273" s="11"/>
      <c r="GG273" s="11"/>
      <c r="GH273" s="12"/>
      <c r="GI273" s="11"/>
      <c r="GJ273" s="11"/>
      <c r="GK273" s="11"/>
      <c r="GL273" s="11"/>
      <c r="GM273" s="11"/>
      <c r="GN273" s="11"/>
      <c r="GO273" s="11"/>
      <c r="GP273" s="11"/>
      <c r="GQ273" s="11"/>
      <c r="GR273" s="11"/>
      <c r="GS273" s="11"/>
      <c r="GT273" s="11"/>
      <c r="GU273" s="11"/>
      <c r="GV273" s="11"/>
      <c r="GW273" s="11"/>
      <c r="GX273" s="11"/>
      <c r="GY273" s="11"/>
      <c r="GZ273" s="11"/>
      <c r="HA273" s="11"/>
      <c r="HB273" s="11"/>
      <c r="HC273" s="11"/>
      <c r="HD273" s="11"/>
      <c r="HE273" s="11"/>
      <c r="HF273" s="11"/>
      <c r="HG273" s="11"/>
      <c r="HH273" s="11"/>
      <c r="HI273" s="11"/>
      <c r="HJ273" s="12"/>
      <c r="HK273" s="11"/>
      <c r="HL273" s="11"/>
    </row>
    <row r="274" spans="1:220" s="2" customFormat="1" ht="15" customHeight="1" x14ac:dyDescent="0.25">
      <c r="A274" s="16" t="s">
        <v>272</v>
      </c>
      <c r="B274" s="37">
        <v>417</v>
      </c>
      <c r="C274" s="37">
        <v>454</v>
      </c>
      <c r="D274" s="4">
        <f t="shared" si="102"/>
        <v>1.0887290167865706</v>
      </c>
      <c r="E274" s="13">
        <v>10</v>
      </c>
      <c r="F274" s="5" t="s">
        <v>373</v>
      </c>
      <c r="G274" s="5" t="s">
        <v>373</v>
      </c>
      <c r="H274" s="5" t="s">
        <v>373</v>
      </c>
      <c r="I274" s="13" t="s">
        <v>370</v>
      </c>
      <c r="J274" s="5" t="s">
        <v>373</v>
      </c>
      <c r="K274" s="5" t="s">
        <v>373</v>
      </c>
      <c r="L274" s="5" t="s">
        <v>373</v>
      </c>
      <c r="M274" s="13" t="s">
        <v>370</v>
      </c>
      <c r="N274" s="37">
        <v>2492.8000000000002</v>
      </c>
      <c r="O274" s="37">
        <v>2000.8</v>
      </c>
      <c r="P274" s="4">
        <f t="shared" si="107"/>
        <v>0.80263157894736836</v>
      </c>
      <c r="Q274" s="13">
        <v>20</v>
      </c>
      <c r="R274" s="22">
        <v>1</v>
      </c>
      <c r="S274" s="13">
        <v>15</v>
      </c>
      <c r="T274" s="37">
        <v>13</v>
      </c>
      <c r="U274" s="37">
        <v>0</v>
      </c>
      <c r="V274" s="4">
        <f t="shared" si="108"/>
        <v>0</v>
      </c>
      <c r="W274" s="13">
        <v>20</v>
      </c>
      <c r="X274" s="37">
        <v>1.5</v>
      </c>
      <c r="Y274" s="37">
        <v>2.7</v>
      </c>
      <c r="Z274" s="4">
        <f t="shared" si="109"/>
        <v>1.8</v>
      </c>
      <c r="AA274" s="13">
        <v>30</v>
      </c>
      <c r="AB274" s="37" t="s">
        <v>370</v>
      </c>
      <c r="AC274" s="37" t="s">
        <v>370</v>
      </c>
      <c r="AD274" s="4" t="s">
        <v>370</v>
      </c>
      <c r="AE274" s="13" t="s">
        <v>370</v>
      </c>
      <c r="AF274" s="5" t="s">
        <v>383</v>
      </c>
      <c r="AG274" s="5" t="s">
        <v>383</v>
      </c>
      <c r="AH274" s="5" t="s">
        <v>383</v>
      </c>
      <c r="AI274" s="13">
        <v>5</v>
      </c>
      <c r="AJ274" s="5">
        <v>23</v>
      </c>
      <c r="AK274" s="5">
        <v>4</v>
      </c>
      <c r="AL274" s="4">
        <f t="shared" si="118"/>
        <v>0.17391304347826086</v>
      </c>
      <c r="AM274" s="13">
        <v>15</v>
      </c>
      <c r="AN274" s="37">
        <v>77</v>
      </c>
      <c r="AO274" s="37">
        <v>78</v>
      </c>
      <c r="AP274" s="4">
        <f t="shared" si="119"/>
        <v>1.0129870129870129</v>
      </c>
      <c r="AQ274" s="13">
        <v>20</v>
      </c>
      <c r="AR274" s="20">
        <f t="shared" si="110"/>
        <v>0.91391044352867101</v>
      </c>
      <c r="AS274" s="20">
        <f t="shared" si="120"/>
        <v>0.91391044352867101</v>
      </c>
      <c r="AT274" s="35">
        <v>300</v>
      </c>
      <c r="AU274" s="21">
        <f t="shared" si="103"/>
        <v>81.818181818181813</v>
      </c>
      <c r="AV274" s="21">
        <f t="shared" si="104"/>
        <v>74.8</v>
      </c>
      <c r="AW274" s="83">
        <f t="shared" si="105"/>
        <v>-7.0181818181818159</v>
      </c>
      <c r="AX274" s="21">
        <v>65.599999999999994</v>
      </c>
      <c r="AY274" s="21">
        <v>35.299999999999997</v>
      </c>
      <c r="AZ274" s="81">
        <f t="shared" si="106"/>
        <v>-26.099999999999994</v>
      </c>
      <c r="BA274" s="104"/>
      <c r="BB274" s="84"/>
      <c r="BC274" s="110"/>
      <c r="BD274" s="37">
        <f t="shared" si="111"/>
        <v>0</v>
      </c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2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2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DZ274" s="11"/>
      <c r="EA274" s="11"/>
      <c r="EB274" s="11"/>
      <c r="EC274" s="11"/>
      <c r="ED274" s="12"/>
      <c r="EE274" s="11"/>
      <c r="EF274" s="11"/>
      <c r="EG274" s="11"/>
      <c r="EH274" s="11"/>
      <c r="EI274" s="11"/>
      <c r="EJ274" s="11"/>
      <c r="EK274" s="11"/>
      <c r="EL274" s="11"/>
      <c r="EM274" s="11"/>
      <c r="EN274" s="11"/>
      <c r="EO274" s="11"/>
      <c r="EP274" s="11"/>
      <c r="EQ274" s="11"/>
      <c r="ER274" s="11"/>
      <c r="ES274" s="11"/>
      <c r="ET274" s="11"/>
      <c r="EU274" s="11"/>
      <c r="EV274" s="11"/>
      <c r="EW274" s="11"/>
      <c r="EX274" s="11"/>
      <c r="EY274" s="11"/>
      <c r="EZ274" s="11"/>
      <c r="FA274" s="11"/>
      <c r="FB274" s="11"/>
      <c r="FC274" s="11"/>
      <c r="FD274" s="11"/>
      <c r="FE274" s="11"/>
      <c r="FF274" s="12"/>
      <c r="FG274" s="11"/>
      <c r="FH274" s="11"/>
      <c r="FI274" s="11"/>
      <c r="FJ274" s="11"/>
      <c r="FK274" s="11"/>
      <c r="FL274" s="11"/>
      <c r="FM274" s="11"/>
      <c r="FN274" s="11"/>
      <c r="FO274" s="11"/>
      <c r="FP274" s="11"/>
      <c r="FQ274" s="11"/>
      <c r="FR274" s="11"/>
      <c r="FS274" s="11"/>
      <c r="FT274" s="11"/>
      <c r="FU274" s="11"/>
      <c r="FV274" s="11"/>
      <c r="FW274" s="11"/>
      <c r="FX274" s="11"/>
      <c r="FY274" s="11"/>
      <c r="FZ274" s="11"/>
      <c r="GA274" s="11"/>
      <c r="GB274" s="11"/>
      <c r="GC274" s="11"/>
      <c r="GD274" s="11"/>
      <c r="GE274" s="11"/>
      <c r="GF274" s="11"/>
      <c r="GG274" s="11"/>
      <c r="GH274" s="12"/>
      <c r="GI274" s="11"/>
      <c r="GJ274" s="11"/>
      <c r="GK274" s="11"/>
      <c r="GL274" s="11"/>
      <c r="GM274" s="11"/>
      <c r="GN274" s="11"/>
      <c r="GO274" s="11"/>
      <c r="GP274" s="11"/>
      <c r="GQ274" s="11"/>
      <c r="GR274" s="11"/>
      <c r="GS274" s="11"/>
      <c r="GT274" s="11"/>
      <c r="GU274" s="11"/>
      <c r="GV274" s="11"/>
      <c r="GW274" s="11"/>
      <c r="GX274" s="11"/>
      <c r="GY274" s="11"/>
      <c r="GZ274" s="11"/>
      <c r="HA274" s="11"/>
      <c r="HB274" s="11"/>
      <c r="HC274" s="11"/>
      <c r="HD274" s="11"/>
      <c r="HE274" s="11"/>
      <c r="HF274" s="11"/>
      <c r="HG274" s="11"/>
      <c r="HH274" s="11"/>
      <c r="HI274" s="11"/>
      <c r="HJ274" s="12"/>
      <c r="HK274" s="11"/>
      <c r="HL274" s="11"/>
    </row>
    <row r="275" spans="1:220" s="2" customFormat="1" ht="15" customHeight="1" x14ac:dyDescent="0.25">
      <c r="A275" s="16" t="s">
        <v>273</v>
      </c>
      <c r="B275" s="37">
        <v>0</v>
      </c>
      <c r="C275" s="37">
        <v>0</v>
      </c>
      <c r="D275" s="4">
        <f t="shared" si="102"/>
        <v>0</v>
      </c>
      <c r="E275" s="13">
        <v>0</v>
      </c>
      <c r="F275" s="5" t="s">
        <v>373</v>
      </c>
      <c r="G275" s="5" t="s">
        <v>373</v>
      </c>
      <c r="H275" s="5" t="s">
        <v>373</v>
      </c>
      <c r="I275" s="13" t="s">
        <v>370</v>
      </c>
      <c r="J275" s="5" t="s">
        <v>373</v>
      </c>
      <c r="K275" s="5" t="s">
        <v>373</v>
      </c>
      <c r="L275" s="5" t="s">
        <v>373</v>
      </c>
      <c r="M275" s="13" t="s">
        <v>370</v>
      </c>
      <c r="N275" s="37">
        <v>401.7</v>
      </c>
      <c r="O275" s="37">
        <v>624.1</v>
      </c>
      <c r="P275" s="4">
        <f t="shared" si="107"/>
        <v>1.5536470002489422</v>
      </c>
      <c r="Q275" s="13">
        <v>20</v>
      </c>
      <c r="R275" s="22">
        <v>1</v>
      </c>
      <c r="S275" s="13">
        <v>15</v>
      </c>
      <c r="T275" s="37">
        <v>18</v>
      </c>
      <c r="U275" s="37">
        <v>0</v>
      </c>
      <c r="V275" s="4">
        <f t="shared" si="108"/>
        <v>0</v>
      </c>
      <c r="W275" s="13">
        <v>15</v>
      </c>
      <c r="X275" s="37">
        <v>3.6</v>
      </c>
      <c r="Y275" s="37">
        <v>4.7</v>
      </c>
      <c r="Z275" s="4">
        <f t="shared" si="109"/>
        <v>1.3055555555555556</v>
      </c>
      <c r="AA275" s="13">
        <v>35</v>
      </c>
      <c r="AB275" s="37" t="s">
        <v>370</v>
      </c>
      <c r="AC275" s="37" t="s">
        <v>370</v>
      </c>
      <c r="AD275" s="4" t="s">
        <v>370</v>
      </c>
      <c r="AE275" s="13" t="s">
        <v>370</v>
      </c>
      <c r="AF275" s="5" t="s">
        <v>383</v>
      </c>
      <c r="AG275" s="5" t="s">
        <v>383</v>
      </c>
      <c r="AH275" s="5" t="s">
        <v>383</v>
      </c>
      <c r="AI275" s="13">
        <v>5</v>
      </c>
      <c r="AJ275" s="5">
        <v>23</v>
      </c>
      <c r="AK275" s="5">
        <v>8.6999999999999993</v>
      </c>
      <c r="AL275" s="4">
        <f t="shared" si="118"/>
        <v>0.37826086956521737</v>
      </c>
      <c r="AM275" s="13">
        <v>15</v>
      </c>
      <c r="AN275" s="37">
        <v>98</v>
      </c>
      <c r="AO275" s="37">
        <v>101</v>
      </c>
      <c r="AP275" s="4">
        <f t="shared" si="119"/>
        <v>1.0306122448979591</v>
      </c>
      <c r="AQ275" s="13">
        <v>20</v>
      </c>
      <c r="AR275" s="20">
        <f t="shared" si="110"/>
        <v>0.9837795199238395</v>
      </c>
      <c r="AS275" s="20">
        <f t="shared" si="120"/>
        <v>0.9837795199238395</v>
      </c>
      <c r="AT275" s="35">
        <v>801</v>
      </c>
      <c r="AU275" s="21">
        <f t="shared" si="103"/>
        <v>218.45454545454544</v>
      </c>
      <c r="AV275" s="21">
        <f t="shared" si="104"/>
        <v>214.9</v>
      </c>
      <c r="AW275" s="83">
        <f t="shared" si="105"/>
        <v>-3.5545454545454334</v>
      </c>
      <c r="AX275" s="21">
        <v>145.1</v>
      </c>
      <c r="AY275" s="21">
        <v>144.69999999999999</v>
      </c>
      <c r="AZ275" s="81">
        <f t="shared" si="106"/>
        <v>-74.899999999999977</v>
      </c>
      <c r="BA275" s="104"/>
      <c r="BB275" s="84"/>
      <c r="BC275" s="110"/>
      <c r="BD275" s="37">
        <f t="shared" si="111"/>
        <v>0</v>
      </c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2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2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DZ275" s="11"/>
      <c r="EA275" s="11"/>
      <c r="EB275" s="11"/>
      <c r="EC275" s="11"/>
      <c r="ED275" s="12"/>
      <c r="EE275" s="11"/>
      <c r="EF275" s="11"/>
      <c r="EG275" s="11"/>
      <c r="EH275" s="11"/>
      <c r="EI275" s="11"/>
      <c r="EJ275" s="11"/>
      <c r="EK275" s="11"/>
      <c r="EL275" s="11"/>
      <c r="EM275" s="11"/>
      <c r="EN275" s="11"/>
      <c r="EO275" s="11"/>
      <c r="EP275" s="11"/>
      <c r="EQ275" s="11"/>
      <c r="ER275" s="11"/>
      <c r="ES275" s="11"/>
      <c r="ET275" s="11"/>
      <c r="EU275" s="11"/>
      <c r="EV275" s="11"/>
      <c r="EW275" s="11"/>
      <c r="EX275" s="11"/>
      <c r="EY275" s="11"/>
      <c r="EZ275" s="11"/>
      <c r="FA275" s="11"/>
      <c r="FB275" s="11"/>
      <c r="FC275" s="11"/>
      <c r="FD275" s="11"/>
      <c r="FE275" s="11"/>
      <c r="FF275" s="12"/>
      <c r="FG275" s="11"/>
      <c r="FH275" s="11"/>
      <c r="FI275" s="11"/>
      <c r="FJ275" s="11"/>
      <c r="FK275" s="11"/>
      <c r="FL275" s="11"/>
      <c r="FM275" s="11"/>
      <c r="FN275" s="11"/>
      <c r="FO275" s="11"/>
      <c r="FP275" s="11"/>
      <c r="FQ275" s="11"/>
      <c r="FR275" s="11"/>
      <c r="FS275" s="11"/>
      <c r="FT275" s="11"/>
      <c r="FU275" s="11"/>
      <c r="FV275" s="11"/>
      <c r="FW275" s="11"/>
      <c r="FX275" s="11"/>
      <c r="FY275" s="11"/>
      <c r="FZ275" s="11"/>
      <c r="GA275" s="11"/>
      <c r="GB275" s="11"/>
      <c r="GC275" s="11"/>
      <c r="GD275" s="11"/>
      <c r="GE275" s="11"/>
      <c r="GF275" s="11"/>
      <c r="GG275" s="11"/>
      <c r="GH275" s="12"/>
      <c r="GI275" s="11"/>
      <c r="GJ275" s="11"/>
      <c r="GK275" s="11"/>
      <c r="GL275" s="11"/>
      <c r="GM275" s="11"/>
      <c r="GN275" s="11"/>
      <c r="GO275" s="11"/>
      <c r="GP275" s="11"/>
      <c r="GQ275" s="11"/>
      <c r="GR275" s="11"/>
      <c r="GS275" s="11"/>
      <c r="GT275" s="11"/>
      <c r="GU275" s="11"/>
      <c r="GV275" s="11"/>
      <c r="GW275" s="11"/>
      <c r="GX275" s="11"/>
      <c r="GY275" s="11"/>
      <c r="GZ275" s="11"/>
      <c r="HA275" s="11"/>
      <c r="HB275" s="11"/>
      <c r="HC275" s="11"/>
      <c r="HD275" s="11"/>
      <c r="HE275" s="11"/>
      <c r="HF275" s="11"/>
      <c r="HG275" s="11"/>
      <c r="HH275" s="11"/>
      <c r="HI275" s="11"/>
      <c r="HJ275" s="12"/>
      <c r="HK275" s="11"/>
      <c r="HL275" s="11"/>
    </row>
    <row r="276" spans="1:220" s="2" customFormat="1" ht="15" customHeight="1" x14ac:dyDescent="0.25">
      <c r="A276" s="16" t="s">
        <v>274</v>
      </c>
      <c r="B276" s="37">
        <v>0</v>
      </c>
      <c r="C276" s="37">
        <v>0</v>
      </c>
      <c r="D276" s="4">
        <f t="shared" si="102"/>
        <v>0</v>
      </c>
      <c r="E276" s="13">
        <v>0</v>
      </c>
      <c r="F276" s="5" t="s">
        <v>373</v>
      </c>
      <c r="G276" s="5" t="s">
        <v>373</v>
      </c>
      <c r="H276" s="5" t="s">
        <v>373</v>
      </c>
      <c r="I276" s="13" t="s">
        <v>370</v>
      </c>
      <c r="J276" s="5" t="s">
        <v>373</v>
      </c>
      <c r="K276" s="5" t="s">
        <v>373</v>
      </c>
      <c r="L276" s="5" t="s">
        <v>373</v>
      </c>
      <c r="M276" s="13" t="s">
        <v>370</v>
      </c>
      <c r="N276" s="37">
        <v>121.6</v>
      </c>
      <c r="O276" s="37">
        <v>96.7</v>
      </c>
      <c r="P276" s="4">
        <f t="shared" si="107"/>
        <v>0.7952302631578948</v>
      </c>
      <c r="Q276" s="13">
        <v>20</v>
      </c>
      <c r="R276" s="22">
        <v>1</v>
      </c>
      <c r="S276" s="13">
        <v>15</v>
      </c>
      <c r="T276" s="37">
        <v>38</v>
      </c>
      <c r="U276" s="37">
        <v>0</v>
      </c>
      <c r="V276" s="4">
        <f t="shared" si="108"/>
        <v>0</v>
      </c>
      <c r="W276" s="13">
        <v>20</v>
      </c>
      <c r="X276" s="37">
        <v>3.6</v>
      </c>
      <c r="Y276" s="37">
        <v>4.2</v>
      </c>
      <c r="Z276" s="4">
        <f t="shared" si="109"/>
        <v>1.1666666666666667</v>
      </c>
      <c r="AA276" s="13">
        <v>30</v>
      </c>
      <c r="AB276" s="37" t="s">
        <v>370</v>
      </c>
      <c r="AC276" s="37" t="s">
        <v>370</v>
      </c>
      <c r="AD276" s="4" t="s">
        <v>370</v>
      </c>
      <c r="AE276" s="13" t="s">
        <v>370</v>
      </c>
      <c r="AF276" s="5" t="s">
        <v>383</v>
      </c>
      <c r="AG276" s="5" t="s">
        <v>383</v>
      </c>
      <c r="AH276" s="5" t="s">
        <v>383</v>
      </c>
      <c r="AI276" s="13">
        <v>5</v>
      </c>
      <c r="AJ276" s="5">
        <v>23</v>
      </c>
      <c r="AK276" s="5">
        <v>17.2</v>
      </c>
      <c r="AL276" s="4">
        <f t="shared" si="118"/>
        <v>0.74782608695652175</v>
      </c>
      <c r="AM276" s="13">
        <v>15</v>
      </c>
      <c r="AN276" s="37">
        <v>164</v>
      </c>
      <c r="AO276" s="37">
        <v>160</v>
      </c>
      <c r="AP276" s="4">
        <f t="shared" si="119"/>
        <v>0.97560975609756095</v>
      </c>
      <c r="AQ276" s="13">
        <v>20</v>
      </c>
      <c r="AR276" s="20">
        <f t="shared" si="110"/>
        <v>0.80528493074547447</v>
      </c>
      <c r="AS276" s="20">
        <f t="shared" si="120"/>
        <v>0.80528493074547447</v>
      </c>
      <c r="AT276" s="35">
        <v>1087</v>
      </c>
      <c r="AU276" s="21">
        <f t="shared" si="103"/>
        <v>296.45454545454544</v>
      </c>
      <c r="AV276" s="21">
        <f t="shared" si="104"/>
        <v>238.7</v>
      </c>
      <c r="AW276" s="83">
        <f t="shared" si="105"/>
        <v>-57.75454545454545</v>
      </c>
      <c r="AX276" s="21">
        <v>212.9</v>
      </c>
      <c r="AY276" s="21">
        <v>135.69999999999999</v>
      </c>
      <c r="AZ276" s="81">
        <f t="shared" si="106"/>
        <v>-109.9</v>
      </c>
      <c r="BA276" s="104"/>
      <c r="BB276" s="84"/>
      <c r="BC276" s="110"/>
      <c r="BD276" s="37">
        <f t="shared" si="111"/>
        <v>0</v>
      </c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2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2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DZ276" s="11"/>
      <c r="EA276" s="11"/>
      <c r="EB276" s="11"/>
      <c r="EC276" s="11"/>
      <c r="ED276" s="12"/>
      <c r="EE276" s="11"/>
      <c r="EF276" s="11"/>
      <c r="EG276" s="11"/>
      <c r="EH276" s="11"/>
      <c r="EI276" s="11"/>
      <c r="EJ276" s="11"/>
      <c r="EK276" s="11"/>
      <c r="EL276" s="11"/>
      <c r="EM276" s="11"/>
      <c r="EN276" s="11"/>
      <c r="EO276" s="11"/>
      <c r="EP276" s="11"/>
      <c r="EQ276" s="11"/>
      <c r="ER276" s="11"/>
      <c r="ES276" s="11"/>
      <c r="ET276" s="11"/>
      <c r="EU276" s="11"/>
      <c r="EV276" s="11"/>
      <c r="EW276" s="11"/>
      <c r="EX276" s="11"/>
      <c r="EY276" s="11"/>
      <c r="EZ276" s="11"/>
      <c r="FA276" s="11"/>
      <c r="FB276" s="11"/>
      <c r="FC276" s="11"/>
      <c r="FD276" s="11"/>
      <c r="FE276" s="11"/>
      <c r="FF276" s="12"/>
      <c r="FG276" s="11"/>
      <c r="FH276" s="11"/>
      <c r="FI276" s="11"/>
      <c r="FJ276" s="11"/>
      <c r="FK276" s="11"/>
      <c r="FL276" s="11"/>
      <c r="FM276" s="11"/>
      <c r="FN276" s="11"/>
      <c r="FO276" s="11"/>
      <c r="FP276" s="11"/>
      <c r="FQ276" s="11"/>
      <c r="FR276" s="11"/>
      <c r="FS276" s="11"/>
      <c r="FT276" s="11"/>
      <c r="FU276" s="11"/>
      <c r="FV276" s="11"/>
      <c r="FW276" s="11"/>
      <c r="FX276" s="11"/>
      <c r="FY276" s="11"/>
      <c r="FZ276" s="11"/>
      <c r="GA276" s="11"/>
      <c r="GB276" s="11"/>
      <c r="GC276" s="11"/>
      <c r="GD276" s="11"/>
      <c r="GE276" s="11"/>
      <c r="GF276" s="11"/>
      <c r="GG276" s="11"/>
      <c r="GH276" s="12"/>
      <c r="GI276" s="11"/>
      <c r="GJ276" s="11"/>
      <c r="GK276" s="11"/>
      <c r="GL276" s="11"/>
      <c r="GM276" s="11"/>
      <c r="GN276" s="11"/>
      <c r="GO276" s="11"/>
      <c r="GP276" s="11"/>
      <c r="GQ276" s="11"/>
      <c r="GR276" s="11"/>
      <c r="GS276" s="11"/>
      <c r="GT276" s="11"/>
      <c r="GU276" s="11"/>
      <c r="GV276" s="11"/>
      <c r="GW276" s="11"/>
      <c r="GX276" s="11"/>
      <c r="GY276" s="11"/>
      <c r="GZ276" s="11"/>
      <c r="HA276" s="11"/>
      <c r="HB276" s="11"/>
      <c r="HC276" s="11"/>
      <c r="HD276" s="11"/>
      <c r="HE276" s="11"/>
      <c r="HF276" s="11"/>
      <c r="HG276" s="11"/>
      <c r="HH276" s="11"/>
      <c r="HI276" s="11"/>
      <c r="HJ276" s="12"/>
      <c r="HK276" s="11"/>
      <c r="HL276" s="11"/>
    </row>
    <row r="277" spans="1:220" s="2" customFormat="1" ht="15" customHeight="1" x14ac:dyDescent="0.25">
      <c r="A277" s="16" t="s">
        <v>275</v>
      </c>
      <c r="B277" s="37">
        <v>0</v>
      </c>
      <c r="C277" s="37">
        <v>0</v>
      </c>
      <c r="D277" s="4">
        <f t="shared" si="102"/>
        <v>0</v>
      </c>
      <c r="E277" s="13">
        <v>0</v>
      </c>
      <c r="F277" s="5" t="s">
        <v>373</v>
      </c>
      <c r="G277" s="5" t="s">
        <v>373</v>
      </c>
      <c r="H277" s="5" t="s">
        <v>373</v>
      </c>
      <c r="I277" s="13" t="s">
        <v>370</v>
      </c>
      <c r="J277" s="5" t="s">
        <v>373</v>
      </c>
      <c r="K277" s="5" t="s">
        <v>373</v>
      </c>
      <c r="L277" s="5" t="s">
        <v>373</v>
      </c>
      <c r="M277" s="13" t="s">
        <v>370</v>
      </c>
      <c r="N277" s="37">
        <v>206.2</v>
      </c>
      <c r="O277" s="37">
        <v>63.9</v>
      </c>
      <c r="P277" s="4">
        <f t="shared" si="107"/>
        <v>0.30989330746847721</v>
      </c>
      <c r="Q277" s="13">
        <v>20</v>
      </c>
      <c r="R277" s="22">
        <v>1</v>
      </c>
      <c r="S277" s="13">
        <v>15</v>
      </c>
      <c r="T277" s="37">
        <v>25</v>
      </c>
      <c r="U277" s="37">
        <v>0</v>
      </c>
      <c r="V277" s="4">
        <f t="shared" si="108"/>
        <v>0</v>
      </c>
      <c r="W277" s="13">
        <v>30</v>
      </c>
      <c r="X277" s="37">
        <v>1.5</v>
      </c>
      <c r="Y277" s="37">
        <v>3</v>
      </c>
      <c r="Z277" s="4">
        <f t="shared" si="109"/>
        <v>2</v>
      </c>
      <c r="AA277" s="13">
        <v>20</v>
      </c>
      <c r="AB277" s="37" t="s">
        <v>370</v>
      </c>
      <c r="AC277" s="37" t="s">
        <v>370</v>
      </c>
      <c r="AD277" s="4" t="s">
        <v>370</v>
      </c>
      <c r="AE277" s="13" t="s">
        <v>370</v>
      </c>
      <c r="AF277" s="5" t="s">
        <v>383</v>
      </c>
      <c r="AG277" s="5" t="s">
        <v>383</v>
      </c>
      <c r="AH277" s="5" t="s">
        <v>383</v>
      </c>
      <c r="AI277" s="13">
        <v>5</v>
      </c>
      <c r="AJ277" s="5">
        <v>23</v>
      </c>
      <c r="AK277" s="5">
        <v>28.6</v>
      </c>
      <c r="AL277" s="4">
        <f t="shared" si="118"/>
        <v>1.2434782608695654</v>
      </c>
      <c r="AM277" s="13">
        <v>15</v>
      </c>
      <c r="AN277" s="37">
        <v>150</v>
      </c>
      <c r="AO277" s="37">
        <v>210</v>
      </c>
      <c r="AP277" s="4">
        <f t="shared" si="119"/>
        <v>1.4</v>
      </c>
      <c r="AQ277" s="13">
        <v>20</v>
      </c>
      <c r="AR277" s="20">
        <f t="shared" si="110"/>
        <v>0.89875033385344194</v>
      </c>
      <c r="AS277" s="20">
        <f t="shared" si="120"/>
        <v>0.89875033385344194</v>
      </c>
      <c r="AT277" s="35">
        <v>1027</v>
      </c>
      <c r="AU277" s="21">
        <f t="shared" si="103"/>
        <v>280.09090909090907</v>
      </c>
      <c r="AV277" s="21">
        <f t="shared" si="104"/>
        <v>251.7</v>
      </c>
      <c r="AW277" s="83">
        <f t="shared" si="105"/>
        <v>-28.390909090909076</v>
      </c>
      <c r="AX277" s="21">
        <v>83.3</v>
      </c>
      <c r="AY277" s="21">
        <v>114.6</v>
      </c>
      <c r="AZ277" s="81">
        <f t="shared" si="106"/>
        <v>53.799999999999983</v>
      </c>
      <c r="BA277" s="104"/>
      <c r="BB277" s="84"/>
      <c r="BC277" s="110"/>
      <c r="BD277" s="37">
        <f t="shared" si="111"/>
        <v>53.799999999999983</v>
      </c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2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2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DZ277" s="11"/>
      <c r="EA277" s="11"/>
      <c r="EB277" s="11"/>
      <c r="EC277" s="11"/>
      <c r="ED277" s="12"/>
      <c r="EE277" s="11"/>
      <c r="EF277" s="11"/>
      <c r="EG277" s="11"/>
      <c r="EH277" s="11"/>
      <c r="EI277" s="11"/>
      <c r="EJ277" s="11"/>
      <c r="EK277" s="11"/>
      <c r="EL277" s="11"/>
      <c r="EM277" s="11"/>
      <c r="EN277" s="11"/>
      <c r="EO277" s="11"/>
      <c r="EP277" s="11"/>
      <c r="EQ277" s="11"/>
      <c r="ER277" s="11"/>
      <c r="ES277" s="11"/>
      <c r="ET277" s="11"/>
      <c r="EU277" s="11"/>
      <c r="EV277" s="11"/>
      <c r="EW277" s="11"/>
      <c r="EX277" s="11"/>
      <c r="EY277" s="11"/>
      <c r="EZ277" s="11"/>
      <c r="FA277" s="11"/>
      <c r="FB277" s="11"/>
      <c r="FC277" s="11"/>
      <c r="FD277" s="11"/>
      <c r="FE277" s="11"/>
      <c r="FF277" s="12"/>
      <c r="FG277" s="11"/>
      <c r="FH277" s="11"/>
      <c r="FI277" s="11"/>
      <c r="FJ277" s="11"/>
      <c r="FK277" s="11"/>
      <c r="FL277" s="11"/>
      <c r="FM277" s="11"/>
      <c r="FN277" s="11"/>
      <c r="FO277" s="11"/>
      <c r="FP277" s="11"/>
      <c r="FQ277" s="11"/>
      <c r="FR277" s="11"/>
      <c r="FS277" s="11"/>
      <c r="FT277" s="11"/>
      <c r="FU277" s="11"/>
      <c r="FV277" s="11"/>
      <c r="FW277" s="11"/>
      <c r="FX277" s="11"/>
      <c r="FY277" s="11"/>
      <c r="FZ277" s="11"/>
      <c r="GA277" s="11"/>
      <c r="GB277" s="11"/>
      <c r="GC277" s="11"/>
      <c r="GD277" s="11"/>
      <c r="GE277" s="11"/>
      <c r="GF277" s="11"/>
      <c r="GG277" s="11"/>
      <c r="GH277" s="12"/>
      <c r="GI277" s="11"/>
      <c r="GJ277" s="11"/>
      <c r="GK277" s="11"/>
      <c r="GL277" s="11"/>
      <c r="GM277" s="11"/>
      <c r="GN277" s="11"/>
      <c r="GO277" s="11"/>
      <c r="GP277" s="11"/>
      <c r="GQ277" s="11"/>
      <c r="GR277" s="11"/>
      <c r="GS277" s="11"/>
      <c r="GT277" s="11"/>
      <c r="GU277" s="11"/>
      <c r="GV277" s="11"/>
      <c r="GW277" s="11"/>
      <c r="GX277" s="11"/>
      <c r="GY277" s="11"/>
      <c r="GZ277" s="11"/>
      <c r="HA277" s="11"/>
      <c r="HB277" s="11"/>
      <c r="HC277" s="11"/>
      <c r="HD277" s="11"/>
      <c r="HE277" s="11"/>
      <c r="HF277" s="11"/>
      <c r="HG277" s="11"/>
      <c r="HH277" s="11"/>
      <c r="HI277" s="11"/>
      <c r="HJ277" s="12"/>
      <c r="HK277" s="11"/>
      <c r="HL277" s="11"/>
    </row>
    <row r="278" spans="1:220" s="2" customFormat="1" ht="15" customHeight="1" x14ac:dyDescent="0.25">
      <c r="A278" s="16" t="s">
        <v>276</v>
      </c>
      <c r="B278" s="37">
        <v>0</v>
      </c>
      <c r="C278" s="37">
        <v>0</v>
      </c>
      <c r="D278" s="4">
        <f t="shared" si="102"/>
        <v>0</v>
      </c>
      <c r="E278" s="13">
        <v>0</v>
      </c>
      <c r="F278" s="5" t="s">
        <v>373</v>
      </c>
      <c r="G278" s="5" t="s">
        <v>373</v>
      </c>
      <c r="H278" s="5" t="s">
        <v>373</v>
      </c>
      <c r="I278" s="13" t="s">
        <v>370</v>
      </c>
      <c r="J278" s="5" t="s">
        <v>373</v>
      </c>
      <c r="K278" s="5" t="s">
        <v>373</v>
      </c>
      <c r="L278" s="5" t="s">
        <v>373</v>
      </c>
      <c r="M278" s="13" t="s">
        <v>370</v>
      </c>
      <c r="N278" s="37">
        <v>117.8</v>
      </c>
      <c r="O278" s="37">
        <v>285.89999999999998</v>
      </c>
      <c r="P278" s="4">
        <f t="shared" si="107"/>
        <v>2.4269949066213918</v>
      </c>
      <c r="Q278" s="13">
        <v>20</v>
      </c>
      <c r="R278" s="22">
        <v>1</v>
      </c>
      <c r="S278" s="13">
        <v>15</v>
      </c>
      <c r="T278" s="37">
        <v>15</v>
      </c>
      <c r="U278" s="37">
        <v>0</v>
      </c>
      <c r="V278" s="4">
        <f t="shared" si="108"/>
        <v>0</v>
      </c>
      <c r="W278" s="13">
        <v>20</v>
      </c>
      <c r="X278" s="37">
        <v>3</v>
      </c>
      <c r="Y278" s="37">
        <v>4</v>
      </c>
      <c r="Z278" s="4">
        <f t="shared" si="109"/>
        <v>1.3333333333333333</v>
      </c>
      <c r="AA278" s="13">
        <v>30</v>
      </c>
      <c r="AB278" s="37" t="s">
        <v>370</v>
      </c>
      <c r="AC278" s="37" t="s">
        <v>370</v>
      </c>
      <c r="AD278" s="4" t="s">
        <v>370</v>
      </c>
      <c r="AE278" s="13" t="s">
        <v>370</v>
      </c>
      <c r="AF278" s="5" t="s">
        <v>383</v>
      </c>
      <c r="AG278" s="5" t="s">
        <v>383</v>
      </c>
      <c r="AH278" s="5" t="s">
        <v>383</v>
      </c>
      <c r="AI278" s="13">
        <v>5</v>
      </c>
      <c r="AJ278" s="5">
        <v>23</v>
      </c>
      <c r="AK278" s="5">
        <v>2.4</v>
      </c>
      <c r="AL278" s="4">
        <f t="shared" si="118"/>
        <v>0.10434782608695652</v>
      </c>
      <c r="AM278" s="13">
        <v>15</v>
      </c>
      <c r="AN278" s="37">
        <v>94</v>
      </c>
      <c r="AO278" s="37">
        <v>94</v>
      </c>
      <c r="AP278" s="4">
        <f t="shared" si="119"/>
        <v>1</v>
      </c>
      <c r="AQ278" s="13">
        <v>20</v>
      </c>
      <c r="AR278" s="20">
        <f t="shared" si="110"/>
        <v>1.0425426293644349</v>
      </c>
      <c r="AS278" s="20">
        <f t="shared" si="120"/>
        <v>1.0425426293644349</v>
      </c>
      <c r="AT278" s="35">
        <v>766</v>
      </c>
      <c r="AU278" s="21">
        <f t="shared" si="103"/>
        <v>208.90909090909093</v>
      </c>
      <c r="AV278" s="21">
        <f t="shared" si="104"/>
        <v>217.8</v>
      </c>
      <c r="AW278" s="83">
        <f t="shared" si="105"/>
        <v>8.8909090909090764</v>
      </c>
      <c r="AX278" s="21">
        <v>76.400000000000006</v>
      </c>
      <c r="AY278" s="21">
        <v>130.4</v>
      </c>
      <c r="AZ278" s="81">
        <f t="shared" si="106"/>
        <v>11</v>
      </c>
      <c r="BA278" s="104"/>
      <c r="BB278" s="84"/>
      <c r="BC278" s="110"/>
      <c r="BD278" s="37">
        <f t="shared" si="111"/>
        <v>11</v>
      </c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2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2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DZ278" s="11"/>
      <c r="EA278" s="11"/>
      <c r="EB278" s="11"/>
      <c r="EC278" s="11"/>
      <c r="ED278" s="12"/>
      <c r="EE278" s="11"/>
      <c r="EF278" s="11"/>
      <c r="EG278" s="11"/>
      <c r="EH278" s="11"/>
      <c r="EI278" s="11"/>
      <c r="EJ278" s="11"/>
      <c r="EK278" s="11"/>
      <c r="EL278" s="11"/>
      <c r="EM278" s="11"/>
      <c r="EN278" s="11"/>
      <c r="EO278" s="11"/>
      <c r="EP278" s="11"/>
      <c r="EQ278" s="11"/>
      <c r="ER278" s="11"/>
      <c r="ES278" s="11"/>
      <c r="ET278" s="11"/>
      <c r="EU278" s="11"/>
      <c r="EV278" s="11"/>
      <c r="EW278" s="11"/>
      <c r="EX278" s="11"/>
      <c r="EY278" s="11"/>
      <c r="EZ278" s="11"/>
      <c r="FA278" s="11"/>
      <c r="FB278" s="11"/>
      <c r="FC278" s="11"/>
      <c r="FD278" s="11"/>
      <c r="FE278" s="11"/>
      <c r="FF278" s="12"/>
      <c r="FG278" s="11"/>
      <c r="FH278" s="11"/>
      <c r="FI278" s="11"/>
      <c r="FJ278" s="11"/>
      <c r="FK278" s="11"/>
      <c r="FL278" s="11"/>
      <c r="FM278" s="11"/>
      <c r="FN278" s="11"/>
      <c r="FO278" s="11"/>
      <c r="FP278" s="11"/>
      <c r="FQ278" s="11"/>
      <c r="FR278" s="11"/>
      <c r="FS278" s="11"/>
      <c r="FT278" s="11"/>
      <c r="FU278" s="11"/>
      <c r="FV278" s="11"/>
      <c r="FW278" s="11"/>
      <c r="FX278" s="11"/>
      <c r="FY278" s="11"/>
      <c r="FZ278" s="11"/>
      <c r="GA278" s="11"/>
      <c r="GB278" s="11"/>
      <c r="GC278" s="11"/>
      <c r="GD278" s="11"/>
      <c r="GE278" s="11"/>
      <c r="GF278" s="11"/>
      <c r="GG278" s="11"/>
      <c r="GH278" s="12"/>
      <c r="GI278" s="11"/>
      <c r="GJ278" s="11"/>
      <c r="GK278" s="11"/>
      <c r="GL278" s="11"/>
      <c r="GM278" s="11"/>
      <c r="GN278" s="11"/>
      <c r="GO278" s="11"/>
      <c r="GP278" s="11"/>
      <c r="GQ278" s="11"/>
      <c r="GR278" s="11"/>
      <c r="GS278" s="11"/>
      <c r="GT278" s="11"/>
      <c r="GU278" s="11"/>
      <c r="GV278" s="11"/>
      <c r="GW278" s="11"/>
      <c r="GX278" s="11"/>
      <c r="GY278" s="11"/>
      <c r="GZ278" s="11"/>
      <c r="HA278" s="11"/>
      <c r="HB278" s="11"/>
      <c r="HC278" s="11"/>
      <c r="HD278" s="11"/>
      <c r="HE278" s="11"/>
      <c r="HF278" s="11"/>
      <c r="HG278" s="11"/>
      <c r="HH278" s="11"/>
      <c r="HI278" s="11"/>
      <c r="HJ278" s="12"/>
      <c r="HK278" s="11"/>
      <c r="HL278" s="11"/>
    </row>
    <row r="279" spans="1:220" s="2" customFormat="1" ht="15" customHeight="1" x14ac:dyDescent="0.25">
      <c r="A279" s="16" t="s">
        <v>277</v>
      </c>
      <c r="B279" s="37">
        <v>0</v>
      </c>
      <c r="C279" s="37">
        <v>0</v>
      </c>
      <c r="D279" s="4">
        <f t="shared" si="102"/>
        <v>0</v>
      </c>
      <c r="E279" s="13">
        <v>0</v>
      </c>
      <c r="F279" s="5" t="s">
        <v>373</v>
      </c>
      <c r="G279" s="5" t="s">
        <v>373</v>
      </c>
      <c r="H279" s="5" t="s">
        <v>373</v>
      </c>
      <c r="I279" s="13" t="s">
        <v>370</v>
      </c>
      <c r="J279" s="5" t="s">
        <v>373</v>
      </c>
      <c r="K279" s="5" t="s">
        <v>373</v>
      </c>
      <c r="L279" s="5" t="s">
        <v>373</v>
      </c>
      <c r="M279" s="13" t="s">
        <v>370</v>
      </c>
      <c r="N279" s="37">
        <v>2048.6</v>
      </c>
      <c r="O279" s="37">
        <v>1714.4</v>
      </c>
      <c r="P279" s="4">
        <f t="shared" si="107"/>
        <v>0.83686419994142347</v>
      </c>
      <c r="Q279" s="13">
        <v>20</v>
      </c>
      <c r="R279" s="22">
        <v>1</v>
      </c>
      <c r="S279" s="13">
        <v>15</v>
      </c>
      <c r="T279" s="37">
        <v>13</v>
      </c>
      <c r="U279" s="37">
        <v>0</v>
      </c>
      <c r="V279" s="4">
        <f t="shared" si="108"/>
        <v>0</v>
      </c>
      <c r="W279" s="13">
        <v>15</v>
      </c>
      <c r="X279" s="37">
        <v>3</v>
      </c>
      <c r="Y279" s="37">
        <v>4.5</v>
      </c>
      <c r="Z279" s="4">
        <f t="shared" si="109"/>
        <v>1.5</v>
      </c>
      <c r="AA279" s="13">
        <v>35</v>
      </c>
      <c r="AB279" s="37" t="s">
        <v>370</v>
      </c>
      <c r="AC279" s="37" t="s">
        <v>370</v>
      </c>
      <c r="AD279" s="4" t="s">
        <v>370</v>
      </c>
      <c r="AE279" s="13" t="s">
        <v>370</v>
      </c>
      <c r="AF279" s="5" t="s">
        <v>383</v>
      </c>
      <c r="AG279" s="5" t="s">
        <v>383</v>
      </c>
      <c r="AH279" s="5" t="s">
        <v>383</v>
      </c>
      <c r="AI279" s="13">
        <v>5</v>
      </c>
      <c r="AJ279" s="5">
        <v>23</v>
      </c>
      <c r="AK279" s="5">
        <v>9.4</v>
      </c>
      <c r="AL279" s="4">
        <f t="shared" si="118"/>
        <v>0.40869565217391307</v>
      </c>
      <c r="AM279" s="13">
        <v>15</v>
      </c>
      <c r="AN279" s="37">
        <v>76</v>
      </c>
      <c r="AO279" s="37">
        <v>85</v>
      </c>
      <c r="AP279" s="4">
        <f t="shared" si="119"/>
        <v>1.118421052631579</v>
      </c>
      <c r="AQ279" s="13">
        <v>20</v>
      </c>
      <c r="AR279" s="20">
        <f t="shared" si="110"/>
        <v>0.93946783195057293</v>
      </c>
      <c r="AS279" s="20">
        <f t="shared" si="120"/>
        <v>0.93946783195057293</v>
      </c>
      <c r="AT279" s="35">
        <v>552</v>
      </c>
      <c r="AU279" s="21">
        <f t="shared" si="103"/>
        <v>150.54545454545453</v>
      </c>
      <c r="AV279" s="21">
        <f t="shared" si="104"/>
        <v>141.4</v>
      </c>
      <c r="AW279" s="83">
        <f t="shared" si="105"/>
        <v>-9.1454545454545269</v>
      </c>
      <c r="AX279" s="21">
        <v>95.3</v>
      </c>
      <c r="AY279" s="21">
        <v>86.2</v>
      </c>
      <c r="AZ279" s="81">
        <f t="shared" si="106"/>
        <v>-40.099999999999994</v>
      </c>
      <c r="BA279" s="104"/>
      <c r="BB279" s="84"/>
      <c r="BC279" s="110"/>
      <c r="BD279" s="37">
        <f t="shared" si="111"/>
        <v>0</v>
      </c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2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2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DZ279" s="11"/>
      <c r="EA279" s="11"/>
      <c r="EB279" s="11"/>
      <c r="EC279" s="11"/>
      <c r="ED279" s="12"/>
      <c r="EE279" s="11"/>
      <c r="EF279" s="11"/>
      <c r="EG279" s="11"/>
      <c r="EH279" s="11"/>
      <c r="EI279" s="11"/>
      <c r="EJ279" s="11"/>
      <c r="EK279" s="11"/>
      <c r="EL279" s="11"/>
      <c r="EM279" s="11"/>
      <c r="EN279" s="11"/>
      <c r="EO279" s="11"/>
      <c r="EP279" s="11"/>
      <c r="EQ279" s="11"/>
      <c r="ER279" s="11"/>
      <c r="ES279" s="11"/>
      <c r="ET279" s="11"/>
      <c r="EU279" s="11"/>
      <c r="EV279" s="11"/>
      <c r="EW279" s="11"/>
      <c r="EX279" s="11"/>
      <c r="EY279" s="11"/>
      <c r="EZ279" s="11"/>
      <c r="FA279" s="11"/>
      <c r="FB279" s="11"/>
      <c r="FC279" s="11"/>
      <c r="FD279" s="11"/>
      <c r="FE279" s="11"/>
      <c r="FF279" s="12"/>
      <c r="FG279" s="11"/>
      <c r="FH279" s="11"/>
      <c r="FI279" s="11"/>
      <c r="FJ279" s="11"/>
      <c r="FK279" s="11"/>
      <c r="FL279" s="11"/>
      <c r="FM279" s="11"/>
      <c r="FN279" s="11"/>
      <c r="FO279" s="11"/>
      <c r="FP279" s="11"/>
      <c r="FQ279" s="11"/>
      <c r="FR279" s="11"/>
      <c r="FS279" s="11"/>
      <c r="FT279" s="11"/>
      <c r="FU279" s="11"/>
      <c r="FV279" s="11"/>
      <c r="FW279" s="11"/>
      <c r="FX279" s="11"/>
      <c r="FY279" s="11"/>
      <c r="FZ279" s="11"/>
      <c r="GA279" s="11"/>
      <c r="GB279" s="11"/>
      <c r="GC279" s="11"/>
      <c r="GD279" s="11"/>
      <c r="GE279" s="11"/>
      <c r="GF279" s="11"/>
      <c r="GG279" s="11"/>
      <c r="GH279" s="12"/>
      <c r="GI279" s="11"/>
      <c r="GJ279" s="11"/>
      <c r="GK279" s="11"/>
      <c r="GL279" s="11"/>
      <c r="GM279" s="11"/>
      <c r="GN279" s="11"/>
      <c r="GO279" s="11"/>
      <c r="GP279" s="11"/>
      <c r="GQ279" s="11"/>
      <c r="GR279" s="11"/>
      <c r="GS279" s="11"/>
      <c r="GT279" s="11"/>
      <c r="GU279" s="11"/>
      <c r="GV279" s="11"/>
      <c r="GW279" s="11"/>
      <c r="GX279" s="11"/>
      <c r="GY279" s="11"/>
      <c r="GZ279" s="11"/>
      <c r="HA279" s="11"/>
      <c r="HB279" s="11"/>
      <c r="HC279" s="11"/>
      <c r="HD279" s="11"/>
      <c r="HE279" s="11"/>
      <c r="HF279" s="11"/>
      <c r="HG279" s="11"/>
      <c r="HH279" s="11"/>
      <c r="HI279" s="11"/>
      <c r="HJ279" s="12"/>
      <c r="HK279" s="11"/>
      <c r="HL279" s="11"/>
    </row>
    <row r="280" spans="1:220" s="2" customFormat="1" ht="15" customHeight="1" x14ac:dyDescent="0.25">
      <c r="A280" s="16" t="s">
        <v>278</v>
      </c>
      <c r="B280" s="37">
        <v>0</v>
      </c>
      <c r="C280" s="37">
        <v>0</v>
      </c>
      <c r="D280" s="4">
        <f t="shared" si="102"/>
        <v>0</v>
      </c>
      <c r="E280" s="13">
        <v>0</v>
      </c>
      <c r="F280" s="5" t="s">
        <v>373</v>
      </c>
      <c r="G280" s="5" t="s">
        <v>373</v>
      </c>
      <c r="H280" s="5" t="s">
        <v>373</v>
      </c>
      <c r="I280" s="13" t="s">
        <v>370</v>
      </c>
      <c r="J280" s="5" t="s">
        <v>373</v>
      </c>
      <c r="K280" s="5" t="s">
        <v>373</v>
      </c>
      <c r="L280" s="5" t="s">
        <v>373</v>
      </c>
      <c r="M280" s="13" t="s">
        <v>370</v>
      </c>
      <c r="N280" s="37">
        <v>390.1</v>
      </c>
      <c r="O280" s="37">
        <v>112.8</v>
      </c>
      <c r="P280" s="4">
        <f t="shared" si="107"/>
        <v>0.28915662650602408</v>
      </c>
      <c r="Q280" s="13">
        <v>20</v>
      </c>
      <c r="R280" s="22">
        <v>1</v>
      </c>
      <c r="S280" s="13">
        <v>15</v>
      </c>
      <c r="T280" s="37">
        <v>46</v>
      </c>
      <c r="U280" s="37">
        <v>35.299999999999997</v>
      </c>
      <c r="V280" s="4">
        <f t="shared" si="108"/>
        <v>0.76739130434782599</v>
      </c>
      <c r="W280" s="13">
        <v>25</v>
      </c>
      <c r="X280" s="37">
        <v>3.6</v>
      </c>
      <c r="Y280" s="37">
        <v>4.2</v>
      </c>
      <c r="Z280" s="4">
        <f t="shared" si="109"/>
        <v>1.1666666666666667</v>
      </c>
      <c r="AA280" s="13">
        <v>25</v>
      </c>
      <c r="AB280" s="37" t="s">
        <v>370</v>
      </c>
      <c r="AC280" s="37" t="s">
        <v>370</v>
      </c>
      <c r="AD280" s="4" t="s">
        <v>370</v>
      </c>
      <c r="AE280" s="13" t="s">
        <v>370</v>
      </c>
      <c r="AF280" s="5" t="s">
        <v>383</v>
      </c>
      <c r="AG280" s="5" t="s">
        <v>383</v>
      </c>
      <c r="AH280" s="5" t="s">
        <v>383</v>
      </c>
      <c r="AI280" s="13">
        <v>5</v>
      </c>
      <c r="AJ280" s="5">
        <v>23</v>
      </c>
      <c r="AK280" s="5">
        <v>27.8</v>
      </c>
      <c r="AL280" s="4">
        <f t="shared" si="118"/>
        <v>1.2086956521739132</v>
      </c>
      <c r="AM280" s="13">
        <v>15</v>
      </c>
      <c r="AN280" s="37">
        <v>238</v>
      </c>
      <c r="AO280" s="37">
        <v>239</v>
      </c>
      <c r="AP280" s="4">
        <f t="shared" si="119"/>
        <v>1.0042016806722689</v>
      </c>
      <c r="AQ280" s="13">
        <v>20</v>
      </c>
      <c r="AR280" s="20">
        <f t="shared" si="110"/>
        <v>0.89457541834614074</v>
      </c>
      <c r="AS280" s="20">
        <f t="shared" si="120"/>
        <v>0.89457541834614074</v>
      </c>
      <c r="AT280" s="35">
        <v>584</v>
      </c>
      <c r="AU280" s="21">
        <f t="shared" si="103"/>
        <v>159.27272727272728</v>
      </c>
      <c r="AV280" s="21">
        <f t="shared" si="104"/>
        <v>142.5</v>
      </c>
      <c r="AW280" s="83">
        <f t="shared" si="105"/>
        <v>-16.77272727272728</v>
      </c>
      <c r="AX280" s="21">
        <v>128.1</v>
      </c>
      <c r="AY280" s="21">
        <v>93.8</v>
      </c>
      <c r="AZ280" s="81">
        <f t="shared" si="106"/>
        <v>-79.399999999999991</v>
      </c>
      <c r="BA280" s="104"/>
      <c r="BB280" s="84"/>
      <c r="BC280" s="110"/>
      <c r="BD280" s="37">
        <f t="shared" si="111"/>
        <v>0</v>
      </c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2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2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DZ280" s="11"/>
      <c r="EA280" s="11"/>
      <c r="EB280" s="11"/>
      <c r="EC280" s="11"/>
      <c r="ED280" s="12"/>
      <c r="EE280" s="11"/>
      <c r="EF280" s="11"/>
      <c r="EG280" s="11"/>
      <c r="EH280" s="11"/>
      <c r="EI280" s="11"/>
      <c r="EJ280" s="11"/>
      <c r="EK280" s="11"/>
      <c r="EL280" s="11"/>
      <c r="EM280" s="11"/>
      <c r="EN280" s="11"/>
      <c r="EO280" s="11"/>
      <c r="EP280" s="11"/>
      <c r="EQ280" s="11"/>
      <c r="ER280" s="11"/>
      <c r="ES280" s="11"/>
      <c r="ET280" s="11"/>
      <c r="EU280" s="11"/>
      <c r="EV280" s="11"/>
      <c r="EW280" s="11"/>
      <c r="EX280" s="11"/>
      <c r="EY280" s="11"/>
      <c r="EZ280" s="11"/>
      <c r="FA280" s="11"/>
      <c r="FB280" s="11"/>
      <c r="FC280" s="11"/>
      <c r="FD280" s="11"/>
      <c r="FE280" s="11"/>
      <c r="FF280" s="12"/>
      <c r="FG280" s="11"/>
      <c r="FH280" s="11"/>
      <c r="FI280" s="11"/>
      <c r="FJ280" s="11"/>
      <c r="FK280" s="11"/>
      <c r="FL280" s="11"/>
      <c r="FM280" s="11"/>
      <c r="FN280" s="11"/>
      <c r="FO280" s="11"/>
      <c r="FP280" s="11"/>
      <c r="FQ280" s="11"/>
      <c r="FR280" s="11"/>
      <c r="FS280" s="11"/>
      <c r="FT280" s="11"/>
      <c r="FU280" s="11"/>
      <c r="FV280" s="11"/>
      <c r="FW280" s="11"/>
      <c r="FX280" s="11"/>
      <c r="FY280" s="11"/>
      <c r="FZ280" s="11"/>
      <c r="GA280" s="11"/>
      <c r="GB280" s="11"/>
      <c r="GC280" s="11"/>
      <c r="GD280" s="11"/>
      <c r="GE280" s="11"/>
      <c r="GF280" s="11"/>
      <c r="GG280" s="11"/>
      <c r="GH280" s="12"/>
      <c r="GI280" s="11"/>
      <c r="GJ280" s="11"/>
      <c r="GK280" s="11"/>
      <c r="GL280" s="11"/>
      <c r="GM280" s="11"/>
      <c r="GN280" s="11"/>
      <c r="GO280" s="11"/>
      <c r="GP280" s="11"/>
      <c r="GQ280" s="11"/>
      <c r="GR280" s="11"/>
      <c r="GS280" s="11"/>
      <c r="GT280" s="11"/>
      <c r="GU280" s="11"/>
      <c r="GV280" s="11"/>
      <c r="GW280" s="11"/>
      <c r="GX280" s="11"/>
      <c r="GY280" s="11"/>
      <c r="GZ280" s="11"/>
      <c r="HA280" s="11"/>
      <c r="HB280" s="11"/>
      <c r="HC280" s="11"/>
      <c r="HD280" s="11"/>
      <c r="HE280" s="11"/>
      <c r="HF280" s="11"/>
      <c r="HG280" s="11"/>
      <c r="HH280" s="11"/>
      <c r="HI280" s="11"/>
      <c r="HJ280" s="12"/>
      <c r="HK280" s="11"/>
      <c r="HL280" s="11"/>
    </row>
    <row r="281" spans="1:220" s="2" customFormat="1" ht="15" customHeight="1" x14ac:dyDescent="0.25">
      <c r="A281" s="16" t="s">
        <v>279</v>
      </c>
      <c r="B281" s="37">
        <v>0</v>
      </c>
      <c r="C281" s="37">
        <v>0</v>
      </c>
      <c r="D281" s="4">
        <f t="shared" si="102"/>
        <v>0</v>
      </c>
      <c r="E281" s="13">
        <v>0</v>
      </c>
      <c r="F281" s="5" t="s">
        <v>373</v>
      </c>
      <c r="G281" s="5" t="s">
        <v>373</v>
      </c>
      <c r="H281" s="5" t="s">
        <v>373</v>
      </c>
      <c r="I281" s="13" t="s">
        <v>370</v>
      </c>
      <c r="J281" s="5" t="s">
        <v>373</v>
      </c>
      <c r="K281" s="5" t="s">
        <v>373</v>
      </c>
      <c r="L281" s="5" t="s">
        <v>373</v>
      </c>
      <c r="M281" s="13" t="s">
        <v>370</v>
      </c>
      <c r="N281" s="37">
        <v>1051</v>
      </c>
      <c r="O281" s="37">
        <v>316.2</v>
      </c>
      <c r="P281" s="4">
        <f t="shared" si="107"/>
        <v>0.30085632730732637</v>
      </c>
      <c r="Q281" s="13">
        <v>20</v>
      </c>
      <c r="R281" s="22">
        <v>1</v>
      </c>
      <c r="S281" s="13">
        <v>15</v>
      </c>
      <c r="T281" s="37">
        <v>18</v>
      </c>
      <c r="U281" s="37">
        <v>0</v>
      </c>
      <c r="V281" s="4">
        <f t="shared" si="108"/>
        <v>0</v>
      </c>
      <c r="W281" s="13">
        <v>20</v>
      </c>
      <c r="X281" s="37">
        <v>1.5</v>
      </c>
      <c r="Y281" s="37">
        <v>2.2000000000000002</v>
      </c>
      <c r="Z281" s="4">
        <f t="shared" si="109"/>
        <v>1.4666666666666668</v>
      </c>
      <c r="AA281" s="13">
        <v>30</v>
      </c>
      <c r="AB281" s="37" t="s">
        <v>370</v>
      </c>
      <c r="AC281" s="37" t="s">
        <v>370</v>
      </c>
      <c r="AD281" s="4" t="s">
        <v>370</v>
      </c>
      <c r="AE281" s="13" t="s">
        <v>370</v>
      </c>
      <c r="AF281" s="5" t="s">
        <v>383</v>
      </c>
      <c r="AG281" s="5" t="s">
        <v>383</v>
      </c>
      <c r="AH281" s="5" t="s">
        <v>383</v>
      </c>
      <c r="AI281" s="13">
        <v>5</v>
      </c>
      <c r="AJ281" s="5">
        <v>23</v>
      </c>
      <c r="AK281" s="5">
        <v>21.1</v>
      </c>
      <c r="AL281" s="4">
        <f t="shared" si="118"/>
        <v>0.91739130434782612</v>
      </c>
      <c r="AM281" s="13">
        <v>15</v>
      </c>
      <c r="AN281" s="37">
        <v>94</v>
      </c>
      <c r="AO281" s="37">
        <v>95</v>
      </c>
      <c r="AP281" s="4">
        <f t="shared" si="119"/>
        <v>1.0106382978723405</v>
      </c>
      <c r="AQ281" s="13">
        <v>20</v>
      </c>
      <c r="AR281" s="20">
        <f t="shared" si="110"/>
        <v>0.82492301724008932</v>
      </c>
      <c r="AS281" s="20">
        <f t="shared" si="120"/>
        <v>0.82492301724008932</v>
      </c>
      <c r="AT281" s="35">
        <v>1064</v>
      </c>
      <c r="AU281" s="21">
        <f t="shared" si="103"/>
        <v>290.18181818181819</v>
      </c>
      <c r="AV281" s="21">
        <f t="shared" si="104"/>
        <v>239.4</v>
      </c>
      <c r="AW281" s="83">
        <f t="shared" si="105"/>
        <v>-50.781818181818181</v>
      </c>
      <c r="AX281" s="21">
        <v>83.9</v>
      </c>
      <c r="AY281" s="21">
        <v>107.2</v>
      </c>
      <c r="AZ281" s="81">
        <f t="shared" si="106"/>
        <v>48.3</v>
      </c>
      <c r="BA281" s="104"/>
      <c r="BB281" s="84"/>
      <c r="BC281" s="110"/>
      <c r="BD281" s="37">
        <f t="shared" si="111"/>
        <v>48.3</v>
      </c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2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2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DZ281" s="11"/>
      <c r="EA281" s="11"/>
      <c r="EB281" s="11"/>
      <c r="EC281" s="11"/>
      <c r="ED281" s="12"/>
      <c r="EE281" s="11"/>
      <c r="EF281" s="11"/>
      <c r="EG281" s="11"/>
      <c r="EH281" s="11"/>
      <c r="EI281" s="11"/>
      <c r="EJ281" s="11"/>
      <c r="EK281" s="11"/>
      <c r="EL281" s="11"/>
      <c r="EM281" s="11"/>
      <c r="EN281" s="11"/>
      <c r="EO281" s="11"/>
      <c r="EP281" s="11"/>
      <c r="EQ281" s="11"/>
      <c r="ER281" s="11"/>
      <c r="ES281" s="11"/>
      <c r="ET281" s="11"/>
      <c r="EU281" s="11"/>
      <c r="EV281" s="11"/>
      <c r="EW281" s="11"/>
      <c r="EX281" s="11"/>
      <c r="EY281" s="11"/>
      <c r="EZ281" s="11"/>
      <c r="FA281" s="11"/>
      <c r="FB281" s="11"/>
      <c r="FC281" s="11"/>
      <c r="FD281" s="11"/>
      <c r="FE281" s="11"/>
      <c r="FF281" s="12"/>
      <c r="FG281" s="11"/>
      <c r="FH281" s="11"/>
      <c r="FI281" s="11"/>
      <c r="FJ281" s="11"/>
      <c r="FK281" s="11"/>
      <c r="FL281" s="11"/>
      <c r="FM281" s="11"/>
      <c r="FN281" s="11"/>
      <c r="FO281" s="11"/>
      <c r="FP281" s="11"/>
      <c r="FQ281" s="11"/>
      <c r="FR281" s="11"/>
      <c r="FS281" s="11"/>
      <c r="FT281" s="11"/>
      <c r="FU281" s="11"/>
      <c r="FV281" s="11"/>
      <c r="FW281" s="11"/>
      <c r="FX281" s="11"/>
      <c r="FY281" s="11"/>
      <c r="FZ281" s="11"/>
      <c r="GA281" s="11"/>
      <c r="GB281" s="11"/>
      <c r="GC281" s="11"/>
      <c r="GD281" s="11"/>
      <c r="GE281" s="11"/>
      <c r="GF281" s="11"/>
      <c r="GG281" s="11"/>
      <c r="GH281" s="12"/>
      <c r="GI281" s="11"/>
      <c r="GJ281" s="11"/>
      <c r="GK281" s="11"/>
      <c r="GL281" s="11"/>
      <c r="GM281" s="11"/>
      <c r="GN281" s="11"/>
      <c r="GO281" s="11"/>
      <c r="GP281" s="11"/>
      <c r="GQ281" s="11"/>
      <c r="GR281" s="11"/>
      <c r="GS281" s="11"/>
      <c r="GT281" s="11"/>
      <c r="GU281" s="11"/>
      <c r="GV281" s="11"/>
      <c r="GW281" s="11"/>
      <c r="GX281" s="11"/>
      <c r="GY281" s="11"/>
      <c r="GZ281" s="11"/>
      <c r="HA281" s="11"/>
      <c r="HB281" s="11"/>
      <c r="HC281" s="11"/>
      <c r="HD281" s="11"/>
      <c r="HE281" s="11"/>
      <c r="HF281" s="11"/>
      <c r="HG281" s="11"/>
      <c r="HH281" s="11"/>
      <c r="HI281" s="11"/>
      <c r="HJ281" s="12"/>
      <c r="HK281" s="11"/>
      <c r="HL281" s="11"/>
    </row>
    <row r="282" spans="1:220" s="2" customFormat="1" ht="15" customHeight="1" x14ac:dyDescent="0.25">
      <c r="A282" s="16" t="s">
        <v>280</v>
      </c>
      <c r="B282" s="37">
        <v>14897.5</v>
      </c>
      <c r="C282" s="37">
        <v>14810</v>
      </c>
      <c r="D282" s="4">
        <f t="shared" si="102"/>
        <v>0.99412653129719752</v>
      </c>
      <c r="E282" s="13">
        <v>10</v>
      </c>
      <c r="F282" s="5" t="s">
        <v>373</v>
      </c>
      <c r="G282" s="5" t="s">
        <v>373</v>
      </c>
      <c r="H282" s="5" t="s">
        <v>373</v>
      </c>
      <c r="I282" s="13" t="s">
        <v>370</v>
      </c>
      <c r="J282" s="5" t="s">
        <v>373</v>
      </c>
      <c r="K282" s="5" t="s">
        <v>373</v>
      </c>
      <c r="L282" s="5" t="s">
        <v>373</v>
      </c>
      <c r="M282" s="13" t="s">
        <v>370</v>
      </c>
      <c r="N282" s="37">
        <v>3832.4</v>
      </c>
      <c r="O282" s="37">
        <v>3380.2</v>
      </c>
      <c r="P282" s="4">
        <f t="shared" si="107"/>
        <v>0.88200605364784468</v>
      </c>
      <c r="Q282" s="13">
        <v>20</v>
      </c>
      <c r="R282" s="22">
        <v>1</v>
      </c>
      <c r="S282" s="13">
        <v>15</v>
      </c>
      <c r="T282" s="37">
        <v>22</v>
      </c>
      <c r="U282" s="37">
        <v>0</v>
      </c>
      <c r="V282" s="4">
        <f t="shared" si="108"/>
        <v>0</v>
      </c>
      <c r="W282" s="13">
        <v>15</v>
      </c>
      <c r="X282" s="37">
        <v>3.6</v>
      </c>
      <c r="Y282" s="37">
        <v>4.2</v>
      </c>
      <c r="Z282" s="4">
        <f t="shared" si="109"/>
        <v>1.1666666666666667</v>
      </c>
      <c r="AA282" s="13">
        <v>35</v>
      </c>
      <c r="AB282" s="37" t="s">
        <v>370</v>
      </c>
      <c r="AC282" s="37" t="s">
        <v>370</v>
      </c>
      <c r="AD282" s="4" t="s">
        <v>370</v>
      </c>
      <c r="AE282" s="13" t="s">
        <v>370</v>
      </c>
      <c r="AF282" s="5" t="s">
        <v>383</v>
      </c>
      <c r="AG282" s="5" t="s">
        <v>383</v>
      </c>
      <c r="AH282" s="5" t="s">
        <v>383</v>
      </c>
      <c r="AI282" s="13">
        <v>5</v>
      </c>
      <c r="AJ282" s="5">
        <v>23</v>
      </c>
      <c r="AK282" s="5">
        <v>18.2</v>
      </c>
      <c r="AL282" s="4">
        <f t="shared" si="118"/>
        <v>0.79130434782608694</v>
      </c>
      <c r="AM282" s="13">
        <v>15</v>
      </c>
      <c r="AN282" s="37">
        <v>319</v>
      </c>
      <c r="AO282" s="37">
        <v>319</v>
      </c>
      <c r="AP282" s="4">
        <f t="shared" si="119"/>
        <v>1</v>
      </c>
      <c r="AQ282" s="13">
        <v>20</v>
      </c>
      <c r="AR282" s="20">
        <f t="shared" si="110"/>
        <v>0.88680219182041153</v>
      </c>
      <c r="AS282" s="20">
        <f t="shared" si="120"/>
        <v>0.88680219182041153</v>
      </c>
      <c r="AT282" s="35">
        <v>1017</v>
      </c>
      <c r="AU282" s="21">
        <f t="shared" si="103"/>
        <v>277.36363636363637</v>
      </c>
      <c r="AV282" s="21">
        <f t="shared" si="104"/>
        <v>246</v>
      </c>
      <c r="AW282" s="83">
        <f t="shared" si="105"/>
        <v>-31.363636363636374</v>
      </c>
      <c r="AX282" s="21">
        <v>425.6</v>
      </c>
      <c r="AY282" s="21">
        <v>394.2</v>
      </c>
      <c r="AZ282" s="81">
        <f t="shared" si="106"/>
        <v>-573.79999999999995</v>
      </c>
      <c r="BA282" s="104"/>
      <c r="BB282" s="84"/>
      <c r="BC282" s="110"/>
      <c r="BD282" s="37">
        <f t="shared" si="111"/>
        <v>0</v>
      </c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2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2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DZ282" s="11"/>
      <c r="EA282" s="11"/>
      <c r="EB282" s="11"/>
      <c r="EC282" s="11"/>
      <c r="ED282" s="12"/>
      <c r="EE282" s="11"/>
      <c r="EF282" s="11"/>
      <c r="EG282" s="11"/>
      <c r="EH282" s="11"/>
      <c r="EI282" s="11"/>
      <c r="EJ282" s="11"/>
      <c r="EK282" s="11"/>
      <c r="EL282" s="11"/>
      <c r="EM282" s="11"/>
      <c r="EN282" s="11"/>
      <c r="EO282" s="11"/>
      <c r="EP282" s="11"/>
      <c r="EQ282" s="11"/>
      <c r="ER282" s="11"/>
      <c r="ES282" s="11"/>
      <c r="ET282" s="11"/>
      <c r="EU282" s="11"/>
      <c r="EV282" s="11"/>
      <c r="EW282" s="11"/>
      <c r="EX282" s="11"/>
      <c r="EY282" s="11"/>
      <c r="EZ282" s="11"/>
      <c r="FA282" s="11"/>
      <c r="FB282" s="11"/>
      <c r="FC282" s="11"/>
      <c r="FD282" s="11"/>
      <c r="FE282" s="11"/>
      <c r="FF282" s="12"/>
      <c r="FG282" s="11"/>
      <c r="FH282" s="11"/>
      <c r="FI282" s="11"/>
      <c r="FJ282" s="11"/>
      <c r="FK282" s="11"/>
      <c r="FL282" s="11"/>
      <c r="FM282" s="11"/>
      <c r="FN282" s="11"/>
      <c r="FO282" s="11"/>
      <c r="FP282" s="11"/>
      <c r="FQ282" s="11"/>
      <c r="FR282" s="11"/>
      <c r="FS282" s="11"/>
      <c r="FT282" s="11"/>
      <c r="FU282" s="11"/>
      <c r="FV282" s="11"/>
      <c r="FW282" s="11"/>
      <c r="FX282" s="11"/>
      <c r="FY282" s="11"/>
      <c r="FZ282" s="11"/>
      <c r="GA282" s="11"/>
      <c r="GB282" s="11"/>
      <c r="GC282" s="11"/>
      <c r="GD282" s="11"/>
      <c r="GE282" s="11"/>
      <c r="GF282" s="11"/>
      <c r="GG282" s="11"/>
      <c r="GH282" s="12"/>
      <c r="GI282" s="11"/>
      <c r="GJ282" s="11"/>
      <c r="GK282" s="11"/>
      <c r="GL282" s="11"/>
      <c r="GM282" s="11"/>
      <c r="GN282" s="11"/>
      <c r="GO282" s="11"/>
      <c r="GP282" s="11"/>
      <c r="GQ282" s="11"/>
      <c r="GR282" s="11"/>
      <c r="GS282" s="11"/>
      <c r="GT282" s="11"/>
      <c r="GU282" s="11"/>
      <c r="GV282" s="11"/>
      <c r="GW282" s="11"/>
      <c r="GX282" s="11"/>
      <c r="GY282" s="11"/>
      <c r="GZ282" s="11"/>
      <c r="HA282" s="11"/>
      <c r="HB282" s="11"/>
      <c r="HC282" s="11"/>
      <c r="HD282" s="11"/>
      <c r="HE282" s="11"/>
      <c r="HF282" s="11"/>
      <c r="HG282" s="11"/>
      <c r="HH282" s="11"/>
      <c r="HI282" s="11"/>
      <c r="HJ282" s="12"/>
      <c r="HK282" s="11"/>
      <c r="HL282" s="11"/>
    </row>
    <row r="283" spans="1:220" s="2" customFormat="1" ht="15" customHeight="1" x14ac:dyDescent="0.25">
      <c r="A283" s="16" t="s">
        <v>281</v>
      </c>
      <c r="B283" s="37">
        <v>2426</v>
      </c>
      <c r="C283" s="37">
        <v>2451</v>
      </c>
      <c r="D283" s="4">
        <f t="shared" si="102"/>
        <v>1.0103050288540807</v>
      </c>
      <c r="E283" s="13">
        <v>10</v>
      </c>
      <c r="F283" s="5" t="s">
        <v>373</v>
      </c>
      <c r="G283" s="5" t="s">
        <v>373</v>
      </c>
      <c r="H283" s="5" t="s">
        <v>373</v>
      </c>
      <c r="I283" s="13" t="s">
        <v>370</v>
      </c>
      <c r="J283" s="5" t="s">
        <v>373</v>
      </c>
      <c r="K283" s="5" t="s">
        <v>373</v>
      </c>
      <c r="L283" s="5" t="s">
        <v>373</v>
      </c>
      <c r="M283" s="13" t="s">
        <v>370</v>
      </c>
      <c r="N283" s="37">
        <v>524</v>
      </c>
      <c r="O283" s="37">
        <v>1106.0999999999999</v>
      </c>
      <c r="P283" s="4">
        <f t="shared" si="107"/>
        <v>2.1108778625954199</v>
      </c>
      <c r="Q283" s="13">
        <v>20</v>
      </c>
      <c r="R283" s="22">
        <v>1</v>
      </c>
      <c r="S283" s="13">
        <v>15</v>
      </c>
      <c r="T283" s="37">
        <v>8</v>
      </c>
      <c r="U283" s="37">
        <v>0</v>
      </c>
      <c r="V283" s="4">
        <f t="shared" si="108"/>
        <v>0</v>
      </c>
      <c r="W283" s="13">
        <v>25</v>
      </c>
      <c r="X283" s="37">
        <v>0.3</v>
      </c>
      <c r="Y283" s="37">
        <v>1</v>
      </c>
      <c r="Z283" s="4">
        <f t="shared" si="109"/>
        <v>3.3333333333333335</v>
      </c>
      <c r="AA283" s="13">
        <v>25</v>
      </c>
      <c r="AB283" s="37" t="s">
        <v>370</v>
      </c>
      <c r="AC283" s="37" t="s">
        <v>370</v>
      </c>
      <c r="AD283" s="4" t="s">
        <v>370</v>
      </c>
      <c r="AE283" s="13" t="s">
        <v>370</v>
      </c>
      <c r="AF283" s="5" t="s">
        <v>383</v>
      </c>
      <c r="AG283" s="5" t="s">
        <v>383</v>
      </c>
      <c r="AH283" s="5" t="s">
        <v>383</v>
      </c>
      <c r="AI283" s="13">
        <v>5</v>
      </c>
      <c r="AJ283" s="5">
        <v>23</v>
      </c>
      <c r="AK283" s="5">
        <v>28.8</v>
      </c>
      <c r="AL283" s="4">
        <f t="shared" si="118"/>
        <v>1.2521739130434784</v>
      </c>
      <c r="AM283" s="13">
        <v>15</v>
      </c>
      <c r="AN283" s="37">
        <v>45</v>
      </c>
      <c r="AO283" s="37">
        <v>45</v>
      </c>
      <c r="AP283" s="4">
        <f t="shared" si="119"/>
        <v>1</v>
      </c>
      <c r="AQ283" s="13">
        <v>20</v>
      </c>
      <c r="AR283" s="20">
        <f t="shared" si="110"/>
        <v>1.4572042274571901</v>
      </c>
      <c r="AS283" s="20">
        <f t="shared" si="120"/>
        <v>1.225720422745719</v>
      </c>
      <c r="AT283" s="35">
        <v>1463</v>
      </c>
      <c r="AU283" s="21">
        <f t="shared" si="103"/>
        <v>399</v>
      </c>
      <c r="AV283" s="21">
        <f t="shared" si="104"/>
        <v>489.1</v>
      </c>
      <c r="AW283" s="83">
        <f t="shared" si="105"/>
        <v>90.100000000000023</v>
      </c>
      <c r="AX283" s="21">
        <v>301.5</v>
      </c>
      <c r="AY283" s="21">
        <v>280.2</v>
      </c>
      <c r="AZ283" s="81">
        <f t="shared" si="106"/>
        <v>-92.599999999999966</v>
      </c>
      <c r="BA283" s="104"/>
      <c r="BB283" s="84"/>
      <c r="BC283" s="110"/>
      <c r="BD283" s="37">
        <f t="shared" si="111"/>
        <v>0</v>
      </c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2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2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DZ283" s="11"/>
      <c r="EA283" s="11"/>
      <c r="EB283" s="11"/>
      <c r="EC283" s="11"/>
      <c r="ED283" s="12"/>
      <c r="EE283" s="11"/>
      <c r="EF283" s="11"/>
      <c r="EG283" s="11"/>
      <c r="EH283" s="11"/>
      <c r="EI283" s="11"/>
      <c r="EJ283" s="11"/>
      <c r="EK283" s="11"/>
      <c r="EL283" s="11"/>
      <c r="EM283" s="11"/>
      <c r="EN283" s="11"/>
      <c r="EO283" s="11"/>
      <c r="EP283" s="11"/>
      <c r="EQ283" s="11"/>
      <c r="ER283" s="11"/>
      <c r="ES283" s="11"/>
      <c r="ET283" s="11"/>
      <c r="EU283" s="11"/>
      <c r="EV283" s="11"/>
      <c r="EW283" s="11"/>
      <c r="EX283" s="11"/>
      <c r="EY283" s="11"/>
      <c r="EZ283" s="11"/>
      <c r="FA283" s="11"/>
      <c r="FB283" s="11"/>
      <c r="FC283" s="11"/>
      <c r="FD283" s="11"/>
      <c r="FE283" s="11"/>
      <c r="FF283" s="12"/>
      <c r="FG283" s="11"/>
      <c r="FH283" s="11"/>
      <c r="FI283" s="11"/>
      <c r="FJ283" s="11"/>
      <c r="FK283" s="11"/>
      <c r="FL283" s="11"/>
      <c r="FM283" s="11"/>
      <c r="FN283" s="11"/>
      <c r="FO283" s="11"/>
      <c r="FP283" s="11"/>
      <c r="FQ283" s="11"/>
      <c r="FR283" s="11"/>
      <c r="FS283" s="11"/>
      <c r="FT283" s="11"/>
      <c r="FU283" s="11"/>
      <c r="FV283" s="11"/>
      <c r="FW283" s="11"/>
      <c r="FX283" s="11"/>
      <c r="FY283" s="11"/>
      <c r="FZ283" s="11"/>
      <c r="GA283" s="11"/>
      <c r="GB283" s="11"/>
      <c r="GC283" s="11"/>
      <c r="GD283" s="11"/>
      <c r="GE283" s="11"/>
      <c r="GF283" s="11"/>
      <c r="GG283" s="11"/>
      <c r="GH283" s="12"/>
      <c r="GI283" s="11"/>
      <c r="GJ283" s="11"/>
      <c r="GK283" s="11"/>
      <c r="GL283" s="11"/>
      <c r="GM283" s="11"/>
      <c r="GN283" s="11"/>
      <c r="GO283" s="11"/>
      <c r="GP283" s="11"/>
      <c r="GQ283" s="11"/>
      <c r="GR283" s="11"/>
      <c r="GS283" s="11"/>
      <c r="GT283" s="11"/>
      <c r="GU283" s="11"/>
      <c r="GV283" s="11"/>
      <c r="GW283" s="11"/>
      <c r="GX283" s="11"/>
      <c r="GY283" s="11"/>
      <c r="GZ283" s="11"/>
      <c r="HA283" s="11"/>
      <c r="HB283" s="11"/>
      <c r="HC283" s="11"/>
      <c r="HD283" s="11"/>
      <c r="HE283" s="11"/>
      <c r="HF283" s="11"/>
      <c r="HG283" s="11"/>
      <c r="HH283" s="11"/>
      <c r="HI283" s="11"/>
      <c r="HJ283" s="12"/>
      <c r="HK283" s="11"/>
      <c r="HL283" s="11"/>
    </row>
    <row r="284" spans="1:220" s="2" customFormat="1" ht="15" customHeight="1" x14ac:dyDescent="0.25">
      <c r="A284" s="16" t="s">
        <v>282</v>
      </c>
      <c r="B284" s="37">
        <v>78085</v>
      </c>
      <c r="C284" s="37">
        <v>268618</v>
      </c>
      <c r="D284" s="4">
        <f t="shared" si="102"/>
        <v>3.4400717167189603</v>
      </c>
      <c r="E284" s="13">
        <v>10</v>
      </c>
      <c r="F284" s="5" t="s">
        <v>373</v>
      </c>
      <c r="G284" s="5" t="s">
        <v>373</v>
      </c>
      <c r="H284" s="5" t="s">
        <v>373</v>
      </c>
      <c r="I284" s="13" t="s">
        <v>370</v>
      </c>
      <c r="J284" s="5" t="s">
        <v>373</v>
      </c>
      <c r="K284" s="5" t="s">
        <v>373</v>
      </c>
      <c r="L284" s="5" t="s">
        <v>373</v>
      </c>
      <c r="M284" s="13" t="s">
        <v>370</v>
      </c>
      <c r="N284" s="37">
        <v>860.9</v>
      </c>
      <c r="O284" s="37">
        <v>1065.5</v>
      </c>
      <c r="P284" s="4">
        <f t="shared" si="107"/>
        <v>1.2376582646068068</v>
      </c>
      <c r="Q284" s="13">
        <v>20</v>
      </c>
      <c r="R284" s="22">
        <v>1</v>
      </c>
      <c r="S284" s="13">
        <v>15</v>
      </c>
      <c r="T284" s="37">
        <v>5</v>
      </c>
      <c r="U284" s="37">
        <v>0</v>
      </c>
      <c r="V284" s="4">
        <f t="shared" si="108"/>
        <v>0</v>
      </c>
      <c r="W284" s="13">
        <v>5</v>
      </c>
      <c r="X284" s="37">
        <v>3</v>
      </c>
      <c r="Y284" s="37">
        <v>4.0999999999999996</v>
      </c>
      <c r="Z284" s="4">
        <f t="shared" si="109"/>
        <v>1.3666666666666665</v>
      </c>
      <c r="AA284" s="13">
        <v>45</v>
      </c>
      <c r="AB284" s="37" t="s">
        <v>370</v>
      </c>
      <c r="AC284" s="37" t="s">
        <v>370</v>
      </c>
      <c r="AD284" s="4" t="s">
        <v>370</v>
      </c>
      <c r="AE284" s="13" t="s">
        <v>370</v>
      </c>
      <c r="AF284" s="5" t="s">
        <v>383</v>
      </c>
      <c r="AG284" s="5" t="s">
        <v>383</v>
      </c>
      <c r="AH284" s="5" t="s">
        <v>383</v>
      </c>
      <c r="AI284" s="13">
        <v>5</v>
      </c>
      <c r="AJ284" s="5">
        <v>23</v>
      </c>
      <c r="AK284" s="5">
        <v>20.3</v>
      </c>
      <c r="AL284" s="4">
        <f t="shared" si="118"/>
        <v>0.88260869565217392</v>
      </c>
      <c r="AM284" s="13">
        <v>15</v>
      </c>
      <c r="AN284" s="37">
        <v>27</v>
      </c>
      <c r="AO284" s="37">
        <v>65</v>
      </c>
      <c r="AP284" s="4">
        <f t="shared" si="119"/>
        <v>2.4074074074074074</v>
      </c>
      <c r="AQ284" s="13">
        <v>20</v>
      </c>
      <c r="AR284" s="20">
        <f t="shared" si="110"/>
        <v>1.5157012387865882</v>
      </c>
      <c r="AS284" s="20">
        <f t="shared" si="120"/>
        <v>1.2315701238786587</v>
      </c>
      <c r="AT284" s="35">
        <v>1807</v>
      </c>
      <c r="AU284" s="21">
        <f t="shared" si="103"/>
        <v>492.81818181818187</v>
      </c>
      <c r="AV284" s="21">
        <f t="shared" si="104"/>
        <v>606.9</v>
      </c>
      <c r="AW284" s="83">
        <f t="shared" si="105"/>
        <v>114.08181818181811</v>
      </c>
      <c r="AX284" s="21">
        <v>300.8</v>
      </c>
      <c r="AY284" s="21">
        <v>296.3</v>
      </c>
      <c r="AZ284" s="81">
        <f t="shared" si="106"/>
        <v>9.7999999999999545</v>
      </c>
      <c r="BA284" s="104"/>
      <c r="BB284" s="84"/>
      <c r="BC284" s="110"/>
      <c r="BD284" s="37">
        <f t="shared" si="111"/>
        <v>9.7999999999999545</v>
      </c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2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2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DZ284" s="11"/>
      <c r="EA284" s="11"/>
      <c r="EB284" s="11"/>
      <c r="EC284" s="11"/>
      <c r="ED284" s="12"/>
      <c r="EE284" s="11"/>
      <c r="EF284" s="11"/>
      <c r="EG284" s="11"/>
      <c r="EH284" s="11"/>
      <c r="EI284" s="11"/>
      <c r="EJ284" s="11"/>
      <c r="EK284" s="11"/>
      <c r="EL284" s="11"/>
      <c r="EM284" s="11"/>
      <c r="EN284" s="11"/>
      <c r="EO284" s="11"/>
      <c r="EP284" s="11"/>
      <c r="EQ284" s="11"/>
      <c r="ER284" s="11"/>
      <c r="ES284" s="11"/>
      <c r="ET284" s="11"/>
      <c r="EU284" s="11"/>
      <c r="EV284" s="11"/>
      <c r="EW284" s="11"/>
      <c r="EX284" s="11"/>
      <c r="EY284" s="11"/>
      <c r="EZ284" s="11"/>
      <c r="FA284" s="11"/>
      <c r="FB284" s="11"/>
      <c r="FC284" s="11"/>
      <c r="FD284" s="11"/>
      <c r="FE284" s="11"/>
      <c r="FF284" s="12"/>
      <c r="FG284" s="11"/>
      <c r="FH284" s="11"/>
      <c r="FI284" s="11"/>
      <c r="FJ284" s="11"/>
      <c r="FK284" s="11"/>
      <c r="FL284" s="11"/>
      <c r="FM284" s="11"/>
      <c r="FN284" s="11"/>
      <c r="FO284" s="11"/>
      <c r="FP284" s="11"/>
      <c r="FQ284" s="11"/>
      <c r="FR284" s="11"/>
      <c r="FS284" s="11"/>
      <c r="FT284" s="11"/>
      <c r="FU284" s="11"/>
      <c r="FV284" s="11"/>
      <c r="FW284" s="11"/>
      <c r="FX284" s="11"/>
      <c r="FY284" s="11"/>
      <c r="FZ284" s="11"/>
      <c r="GA284" s="11"/>
      <c r="GB284" s="11"/>
      <c r="GC284" s="11"/>
      <c r="GD284" s="11"/>
      <c r="GE284" s="11"/>
      <c r="GF284" s="11"/>
      <c r="GG284" s="11"/>
      <c r="GH284" s="12"/>
      <c r="GI284" s="11"/>
      <c r="GJ284" s="11"/>
      <c r="GK284" s="11"/>
      <c r="GL284" s="11"/>
      <c r="GM284" s="11"/>
      <c r="GN284" s="11"/>
      <c r="GO284" s="11"/>
      <c r="GP284" s="11"/>
      <c r="GQ284" s="11"/>
      <c r="GR284" s="11"/>
      <c r="GS284" s="11"/>
      <c r="GT284" s="11"/>
      <c r="GU284" s="11"/>
      <c r="GV284" s="11"/>
      <c r="GW284" s="11"/>
      <c r="GX284" s="11"/>
      <c r="GY284" s="11"/>
      <c r="GZ284" s="11"/>
      <c r="HA284" s="11"/>
      <c r="HB284" s="11"/>
      <c r="HC284" s="11"/>
      <c r="HD284" s="11"/>
      <c r="HE284" s="11"/>
      <c r="HF284" s="11"/>
      <c r="HG284" s="11"/>
      <c r="HH284" s="11"/>
      <c r="HI284" s="11"/>
      <c r="HJ284" s="12"/>
      <c r="HK284" s="11"/>
      <c r="HL284" s="11"/>
    </row>
    <row r="285" spans="1:220" s="2" customFormat="1" ht="15" customHeight="1" x14ac:dyDescent="0.25">
      <c r="A285" s="16" t="s">
        <v>283</v>
      </c>
      <c r="B285" s="37">
        <v>84229</v>
      </c>
      <c r="C285" s="37">
        <v>250940</v>
      </c>
      <c r="D285" s="4">
        <f t="shared" si="102"/>
        <v>2.9792589250733119</v>
      </c>
      <c r="E285" s="13">
        <v>10</v>
      </c>
      <c r="F285" s="5" t="s">
        <v>373</v>
      </c>
      <c r="G285" s="5" t="s">
        <v>373</v>
      </c>
      <c r="H285" s="5" t="s">
        <v>373</v>
      </c>
      <c r="I285" s="13" t="s">
        <v>370</v>
      </c>
      <c r="J285" s="5" t="s">
        <v>373</v>
      </c>
      <c r="K285" s="5" t="s">
        <v>373</v>
      </c>
      <c r="L285" s="5" t="s">
        <v>373</v>
      </c>
      <c r="M285" s="13" t="s">
        <v>370</v>
      </c>
      <c r="N285" s="37">
        <v>7231.2</v>
      </c>
      <c r="O285" s="37">
        <v>6971.7</v>
      </c>
      <c r="P285" s="4">
        <f t="shared" si="107"/>
        <v>0.96411384002655165</v>
      </c>
      <c r="Q285" s="13">
        <v>20</v>
      </c>
      <c r="R285" s="22">
        <v>1</v>
      </c>
      <c r="S285" s="13">
        <v>15</v>
      </c>
      <c r="T285" s="37">
        <v>2</v>
      </c>
      <c r="U285" s="37">
        <v>0</v>
      </c>
      <c r="V285" s="4">
        <f t="shared" si="108"/>
        <v>0</v>
      </c>
      <c r="W285" s="13">
        <v>10</v>
      </c>
      <c r="X285" s="37">
        <v>0.3</v>
      </c>
      <c r="Y285" s="37">
        <v>2.8</v>
      </c>
      <c r="Z285" s="4">
        <f t="shared" si="109"/>
        <v>9.3333333333333339</v>
      </c>
      <c r="AA285" s="13">
        <v>40</v>
      </c>
      <c r="AB285" s="37" t="s">
        <v>370</v>
      </c>
      <c r="AC285" s="37" t="s">
        <v>370</v>
      </c>
      <c r="AD285" s="4" t="s">
        <v>370</v>
      </c>
      <c r="AE285" s="13" t="s">
        <v>370</v>
      </c>
      <c r="AF285" s="5" t="s">
        <v>383</v>
      </c>
      <c r="AG285" s="5" t="s">
        <v>383</v>
      </c>
      <c r="AH285" s="5" t="s">
        <v>383</v>
      </c>
      <c r="AI285" s="13">
        <v>5</v>
      </c>
      <c r="AJ285" s="5">
        <v>23</v>
      </c>
      <c r="AK285" s="5">
        <v>15.2</v>
      </c>
      <c r="AL285" s="4">
        <f t="shared" si="118"/>
        <v>0.66086956521739126</v>
      </c>
      <c r="AM285" s="13">
        <v>15</v>
      </c>
      <c r="AN285" s="37">
        <v>20</v>
      </c>
      <c r="AO285" s="37">
        <v>25</v>
      </c>
      <c r="AP285" s="4">
        <f t="shared" si="119"/>
        <v>1.25</v>
      </c>
      <c r="AQ285" s="13">
        <v>20</v>
      </c>
      <c r="AR285" s="20">
        <f t="shared" si="110"/>
        <v>3.6332403297142957</v>
      </c>
      <c r="AS285" s="20">
        <f t="shared" si="120"/>
        <v>1.3</v>
      </c>
      <c r="AT285" s="35">
        <v>716</v>
      </c>
      <c r="AU285" s="21">
        <f t="shared" si="103"/>
        <v>195.27272727272728</v>
      </c>
      <c r="AV285" s="21">
        <f t="shared" si="104"/>
        <v>253.9</v>
      </c>
      <c r="AW285" s="83">
        <f t="shared" si="105"/>
        <v>58.627272727272725</v>
      </c>
      <c r="AX285" s="21">
        <v>147.80000000000001</v>
      </c>
      <c r="AY285" s="21">
        <v>138.6</v>
      </c>
      <c r="AZ285" s="81">
        <f t="shared" si="106"/>
        <v>-32.5</v>
      </c>
      <c r="BA285" s="104"/>
      <c r="BB285" s="84"/>
      <c r="BC285" s="110"/>
      <c r="BD285" s="37">
        <f t="shared" si="111"/>
        <v>0</v>
      </c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2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2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DZ285" s="11"/>
      <c r="EA285" s="11"/>
      <c r="EB285" s="11"/>
      <c r="EC285" s="11"/>
      <c r="ED285" s="12"/>
      <c r="EE285" s="11"/>
      <c r="EF285" s="11"/>
      <c r="EG285" s="11"/>
      <c r="EH285" s="11"/>
      <c r="EI285" s="11"/>
      <c r="EJ285" s="11"/>
      <c r="EK285" s="11"/>
      <c r="EL285" s="11"/>
      <c r="EM285" s="11"/>
      <c r="EN285" s="11"/>
      <c r="EO285" s="11"/>
      <c r="EP285" s="11"/>
      <c r="EQ285" s="11"/>
      <c r="ER285" s="11"/>
      <c r="ES285" s="11"/>
      <c r="ET285" s="11"/>
      <c r="EU285" s="11"/>
      <c r="EV285" s="11"/>
      <c r="EW285" s="11"/>
      <c r="EX285" s="11"/>
      <c r="EY285" s="11"/>
      <c r="EZ285" s="11"/>
      <c r="FA285" s="11"/>
      <c r="FB285" s="11"/>
      <c r="FC285" s="11"/>
      <c r="FD285" s="11"/>
      <c r="FE285" s="11"/>
      <c r="FF285" s="12"/>
      <c r="FG285" s="11"/>
      <c r="FH285" s="11"/>
      <c r="FI285" s="11"/>
      <c r="FJ285" s="11"/>
      <c r="FK285" s="11"/>
      <c r="FL285" s="11"/>
      <c r="FM285" s="11"/>
      <c r="FN285" s="11"/>
      <c r="FO285" s="11"/>
      <c r="FP285" s="11"/>
      <c r="FQ285" s="11"/>
      <c r="FR285" s="11"/>
      <c r="FS285" s="11"/>
      <c r="FT285" s="11"/>
      <c r="FU285" s="11"/>
      <c r="FV285" s="11"/>
      <c r="FW285" s="11"/>
      <c r="FX285" s="11"/>
      <c r="FY285" s="11"/>
      <c r="FZ285" s="11"/>
      <c r="GA285" s="11"/>
      <c r="GB285" s="11"/>
      <c r="GC285" s="11"/>
      <c r="GD285" s="11"/>
      <c r="GE285" s="11"/>
      <c r="GF285" s="11"/>
      <c r="GG285" s="11"/>
      <c r="GH285" s="12"/>
      <c r="GI285" s="11"/>
      <c r="GJ285" s="11"/>
      <c r="GK285" s="11"/>
      <c r="GL285" s="11"/>
      <c r="GM285" s="11"/>
      <c r="GN285" s="11"/>
      <c r="GO285" s="11"/>
      <c r="GP285" s="11"/>
      <c r="GQ285" s="11"/>
      <c r="GR285" s="11"/>
      <c r="GS285" s="11"/>
      <c r="GT285" s="11"/>
      <c r="GU285" s="11"/>
      <c r="GV285" s="11"/>
      <c r="GW285" s="11"/>
      <c r="GX285" s="11"/>
      <c r="GY285" s="11"/>
      <c r="GZ285" s="11"/>
      <c r="HA285" s="11"/>
      <c r="HB285" s="11"/>
      <c r="HC285" s="11"/>
      <c r="HD285" s="11"/>
      <c r="HE285" s="11"/>
      <c r="HF285" s="11"/>
      <c r="HG285" s="11"/>
      <c r="HH285" s="11"/>
      <c r="HI285" s="11"/>
      <c r="HJ285" s="12"/>
      <c r="HK285" s="11"/>
      <c r="HL285" s="11"/>
    </row>
    <row r="286" spans="1:220" s="2" customFormat="1" ht="15" customHeight="1" x14ac:dyDescent="0.25">
      <c r="A286" s="16" t="s">
        <v>171</v>
      </c>
      <c r="B286" s="37">
        <v>0</v>
      </c>
      <c r="C286" s="37">
        <v>0</v>
      </c>
      <c r="D286" s="4">
        <f t="shared" si="102"/>
        <v>0</v>
      </c>
      <c r="E286" s="13">
        <v>0</v>
      </c>
      <c r="F286" s="5" t="s">
        <v>373</v>
      </c>
      <c r="G286" s="5" t="s">
        <v>373</v>
      </c>
      <c r="H286" s="5" t="s">
        <v>373</v>
      </c>
      <c r="I286" s="13" t="s">
        <v>370</v>
      </c>
      <c r="J286" s="5" t="s">
        <v>373</v>
      </c>
      <c r="K286" s="5" t="s">
        <v>373</v>
      </c>
      <c r="L286" s="5" t="s">
        <v>373</v>
      </c>
      <c r="M286" s="13" t="s">
        <v>370</v>
      </c>
      <c r="N286" s="37">
        <v>556.4</v>
      </c>
      <c r="O286" s="37">
        <v>-208.3</v>
      </c>
      <c r="P286" s="4">
        <f t="shared" si="107"/>
        <v>0</v>
      </c>
      <c r="Q286" s="13">
        <v>20</v>
      </c>
      <c r="R286" s="22">
        <v>1</v>
      </c>
      <c r="S286" s="13">
        <v>15</v>
      </c>
      <c r="T286" s="37">
        <v>231</v>
      </c>
      <c r="U286" s="37">
        <v>194.4</v>
      </c>
      <c r="V286" s="4">
        <f t="shared" si="108"/>
        <v>0.84155844155844162</v>
      </c>
      <c r="W286" s="13">
        <v>25</v>
      </c>
      <c r="X286" s="37">
        <v>4.5</v>
      </c>
      <c r="Y286" s="37">
        <v>5.5</v>
      </c>
      <c r="Z286" s="4">
        <f t="shared" si="109"/>
        <v>1.2222222222222223</v>
      </c>
      <c r="AA286" s="13">
        <v>25</v>
      </c>
      <c r="AB286" s="37" t="s">
        <v>370</v>
      </c>
      <c r="AC286" s="37" t="s">
        <v>370</v>
      </c>
      <c r="AD286" s="4" t="s">
        <v>370</v>
      </c>
      <c r="AE286" s="13" t="s">
        <v>370</v>
      </c>
      <c r="AF286" s="5" t="s">
        <v>383</v>
      </c>
      <c r="AG286" s="5" t="s">
        <v>383</v>
      </c>
      <c r="AH286" s="5" t="s">
        <v>383</v>
      </c>
      <c r="AI286" s="13">
        <v>5</v>
      </c>
      <c r="AJ286" s="5">
        <v>23</v>
      </c>
      <c r="AK286" s="5">
        <v>19.899999999999999</v>
      </c>
      <c r="AL286" s="4">
        <f t="shared" si="118"/>
        <v>0.86521739130434772</v>
      </c>
      <c r="AM286" s="13">
        <v>15</v>
      </c>
      <c r="AN286" s="37">
        <v>436</v>
      </c>
      <c r="AO286" s="37">
        <v>475</v>
      </c>
      <c r="AP286" s="4">
        <f t="shared" si="119"/>
        <v>1.0894495412844036</v>
      </c>
      <c r="AQ286" s="13">
        <v>20</v>
      </c>
      <c r="AR286" s="20">
        <f t="shared" si="110"/>
        <v>0.84468140241474898</v>
      </c>
      <c r="AS286" s="20">
        <f t="shared" si="120"/>
        <v>0.84468140241474898</v>
      </c>
      <c r="AT286" s="35">
        <v>292</v>
      </c>
      <c r="AU286" s="21">
        <f t="shared" si="103"/>
        <v>79.63636363636364</v>
      </c>
      <c r="AV286" s="21">
        <f t="shared" si="104"/>
        <v>67.3</v>
      </c>
      <c r="AW286" s="83">
        <f t="shared" si="105"/>
        <v>-12.336363636363643</v>
      </c>
      <c r="AX286" s="21">
        <v>117.9</v>
      </c>
      <c r="AY286" s="21">
        <v>51.3</v>
      </c>
      <c r="AZ286" s="81">
        <f t="shared" si="106"/>
        <v>-101.9</v>
      </c>
      <c r="BA286" s="104"/>
      <c r="BB286" s="84"/>
      <c r="BC286" s="110"/>
      <c r="BD286" s="37">
        <f t="shared" si="111"/>
        <v>0</v>
      </c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2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2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DZ286" s="11"/>
      <c r="EA286" s="11"/>
      <c r="EB286" s="11"/>
      <c r="EC286" s="11"/>
      <c r="ED286" s="12"/>
      <c r="EE286" s="11"/>
      <c r="EF286" s="11"/>
      <c r="EG286" s="11"/>
      <c r="EH286" s="11"/>
      <c r="EI286" s="11"/>
      <c r="EJ286" s="11"/>
      <c r="EK286" s="11"/>
      <c r="EL286" s="11"/>
      <c r="EM286" s="11"/>
      <c r="EN286" s="11"/>
      <c r="EO286" s="11"/>
      <c r="EP286" s="11"/>
      <c r="EQ286" s="11"/>
      <c r="ER286" s="11"/>
      <c r="ES286" s="11"/>
      <c r="ET286" s="11"/>
      <c r="EU286" s="11"/>
      <c r="EV286" s="11"/>
      <c r="EW286" s="11"/>
      <c r="EX286" s="11"/>
      <c r="EY286" s="11"/>
      <c r="EZ286" s="11"/>
      <c r="FA286" s="11"/>
      <c r="FB286" s="11"/>
      <c r="FC286" s="11"/>
      <c r="FD286" s="11"/>
      <c r="FE286" s="11"/>
      <c r="FF286" s="12"/>
      <c r="FG286" s="11"/>
      <c r="FH286" s="11"/>
      <c r="FI286" s="11"/>
      <c r="FJ286" s="11"/>
      <c r="FK286" s="11"/>
      <c r="FL286" s="11"/>
      <c r="FM286" s="11"/>
      <c r="FN286" s="11"/>
      <c r="FO286" s="11"/>
      <c r="FP286" s="11"/>
      <c r="FQ286" s="11"/>
      <c r="FR286" s="11"/>
      <c r="FS286" s="11"/>
      <c r="FT286" s="11"/>
      <c r="FU286" s="11"/>
      <c r="FV286" s="11"/>
      <c r="FW286" s="11"/>
      <c r="FX286" s="11"/>
      <c r="FY286" s="11"/>
      <c r="FZ286" s="11"/>
      <c r="GA286" s="11"/>
      <c r="GB286" s="11"/>
      <c r="GC286" s="11"/>
      <c r="GD286" s="11"/>
      <c r="GE286" s="11"/>
      <c r="GF286" s="11"/>
      <c r="GG286" s="11"/>
      <c r="GH286" s="12"/>
      <c r="GI286" s="11"/>
      <c r="GJ286" s="11"/>
      <c r="GK286" s="11"/>
      <c r="GL286" s="11"/>
      <c r="GM286" s="11"/>
      <c r="GN286" s="11"/>
      <c r="GO286" s="11"/>
      <c r="GP286" s="11"/>
      <c r="GQ286" s="11"/>
      <c r="GR286" s="11"/>
      <c r="GS286" s="11"/>
      <c r="GT286" s="11"/>
      <c r="GU286" s="11"/>
      <c r="GV286" s="11"/>
      <c r="GW286" s="11"/>
      <c r="GX286" s="11"/>
      <c r="GY286" s="11"/>
      <c r="GZ286" s="11"/>
      <c r="HA286" s="11"/>
      <c r="HB286" s="11"/>
      <c r="HC286" s="11"/>
      <c r="HD286" s="11"/>
      <c r="HE286" s="11"/>
      <c r="HF286" s="11"/>
      <c r="HG286" s="11"/>
      <c r="HH286" s="11"/>
      <c r="HI286" s="11"/>
      <c r="HJ286" s="12"/>
      <c r="HK286" s="11"/>
      <c r="HL286" s="11"/>
    </row>
    <row r="287" spans="1:220" s="2" customFormat="1" ht="15" customHeight="1" x14ac:dyDescent="0.25">
      <c r="A287" s="36" t="s">
        <v>284</v>
      </c>
      <c r="B287" s="37"/>
      <c r="C287" s="37"/>
      <c r="D287" s="4"/>
      <c r="E287" s="13"/>
      <c r="F287" s="5"/>
      <c r="G287" s="5"/>
      <c r="H287" s="5"/>
      <c r="I287" s="13"/>
      <c r="J287" s="5"/>
      <c r="K287" s="5"/>
      <c r="L287" s="5"/>
      <c r="M287" s="13"/>
      <c r="N287" s="37"/>
      <c r="O287" s="37"/>
      <c r="P287" s="4"/>
      <c r="Q287" s="13"/>
      <c r="R287" s="22"/>
      <c r="S287" s="13"/>
      <c r="T287" s="37"/>
      <c r="U287" s="37"/>
      <c r="V287" s="4"/>
      <c r="W287" s="13"/>
      <c r="X287" s="37"/>
      <c r="Y287" s="37"/>
      <c r="Z287" s="4"/>
      <c r="AA287" s="13"/>
      <c r="AB287" s="37"/>
      <c r="AC287" s="37"/>
      <c r="AD287" s="4"/>
      <c r="AE287" s="13"/>
      <c r="AF287" s="5"/>
      <c r="AG287" s="5"/>
      <c r="AH287" s="5"/>
      <c r="AI287" s="13"/>
      <c r="AJ287" s="5"/>
      <c r="AK287" s="5"/>
      <c r="AL287" s="4"/>
      <c r="AM287" s="13"/>
      <c r="AN287" s="37"/>
      <c r="AO287" s="37"/>
      <c r="AP287" s="4"/>
      <c r="AQ287" s="13"/>
      <c r="AR287" s="20"/>
      <c r="AS287" s="20"/>
      <c r="AT287" s="35"/>
      <c r="AU287" s="21"/>
      <c r="AV287" s="21"/>
      <c r="AW287" s="83"/>
      <c r="AX287" s="21"/>
      <c r="AY287" s="21"/>
      <c r="AZ287" s="81"/>
      <c r="BA287" s="104"/>
      <c r="BB287" s="84"/>
      <c r="BC287" s="110"/>
      <c r="BD287" s="37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2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2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DZ287" s="11"/>
      <c r="EA287" s="11"/>
      <c r="EB287" s="11"/>
      <c r="EC287" s="11"/>
      <c r="ED287" s="12"/>
      <c r="EE287" s="11"/>
      <c r="EF287" s="11"/>
      <c r="EG287" s="11"/>
      <c r="EH287" s="11"/>
      <c r="EI287" s="11"/>
      <c r="EJ287" s="11"/>
      <c r="EK287" s="11"/>
      <c r="EL287" s="11"/>
      <c r="EM287" s="11"/>
      <c r="EN287" s="11"/>
      <c r="EO287" s="11"/>
      <c r="EP287" s="11"/>
      <c r="EQ287" s="11"/>
      <c r="ER287" s="11"/>
      <c r="ES287" s="11"/>
      <c r="ET287" s="11"/>
      <c r="EU287" s="11"/>
      <c r="EV287" s="11"/>
      <c r="EW287" s="11"/>
      <c r="EX287" s="11"/>
      <c r="EY287" s="11"/>
      <c r="EZ287" s="11"/>
      <c r="FA287" s="11"/>
      <c r="FB287" s="11"/>
      <c r="FC287" s="11"/>
      <c r="FD287" s="11"/>
      <c r="FE287" s="11"/>
      <c r="FF287" s="12"/>
      <c r="FG287" s="11"/>
      <c r="FH287" s="11"/>
      <c r="FI287" s="11"/>
      <c r="FJ287" s="11"/>
      <c r="FK287" s="11"/>
      <c r="FL287" s="11"/>
      <c r="FM287" s="11"/>
      <c r="FN287" s="11"/>
      <c r="FO287" s="11"/>
      <c r="FP287" s="11"/>
      <c r="FQ287" s="11"/>
      <c r="FR287" s="11"/>
      <c r="FS287" s="11"/>
      <c r="FT287" s="11"/>
      <c r="FU287" s="11"/>
      <c r="FV287" s="11"/>
      <c r="FW287" s="11"/>
      <c r="FX287" s="11"/>
      <c r="FY287" s="11"/>
      <c r="FZ287" s="11"/>
      <c r="GA287" s="11"/>
      <c r="GB287" s="11"/>
      <c r="GC287" s="11"/>
      <c r="GD287" s="11"/>
      <c r="GE287" s="11"/>
      <c r="GF287" s="11"/>
      <c r="GG287" s="11"/>
      <c r="GH287" s="12"/>
      <c r="GI287" s="11"/>
      <c r="GJ287" s="11"/>
      <c r="GK287" s="11"/>
      <c r="GL287" s="11"/>
      <c r="GM287" s="11"/>
      <c r="GN287" s="11"/>
      <c r="GO287" s="11"/>
      <c r="GP287" s="11"/>
      <c r="GQ287" s="11"/>
      <c r="GR287" s="11"/>
      <c r="GS287" s="11"/>
      <c r="GT287" s="11"/>
      <c r="GU287" s="11"/>
      <c r="GV287" s="11"/>
      <c r="GW287" s="11"/>
      <c r="GX287" s="11"/>
      <c r="GY287" s="11"/>
      <c r="GZ287" s="11"/>
      <c r="HA287" s="11"/>
      <c r="HB287" s="11"/>
      <c r="HC287" s="11"/>
      <c r="HD287" s="11"/>
      <c r="HE287" s="11"/>
      <c r="HF287" s="11"/>
      <c r="HG287" s="11"/>
      <c r="HH287" s="11"/>
      <c r="HI287" s="11"/>
      <c r="HJ287" s="12"/>
      <c r="HK287" s="11"/>
      <c r="HL287" s="11"/>
    </row>
    <row r="288" spans="1:220" s="2" customFormat="1" ht="15" customHeight="1" x14ac:dyDescent="0.25">
      <c r="A288" s="16" t="s">
        <v>74</v>
      </c>
      <c r="B288" s="37">
        <v>163156</v>
      </c>
      <c r="C288" s="37">
        <v>184408</v>
      </c>
      <c r="D288" s="4">
        <f t="shared" si="102"/>
        <v>1.1302557061952978</v>
      </c>
      <c r="E288" s="13">
        <v>10</v>
      </c>
      <c r="F288" s="5" t="s">
        <v>373</v>
      </c>
      <c r="G288" s="5" t="s">
        <v>373</v>
      </c>
      <c r="H288" s="5" t="s">
        <v>373</v>
      </c>
      <c r="I288" s="13" t="s">
        <v>370</v>
      </c>
      <c r="J288" s="5" t="s">
        <v>373</v>
      </c>
      <c r="K288" s="5" t="s">
        <v>373</v>
      </c>
      <c r="L288" s="5" t="s">
        <v>373</v>
      </c>
      <c r="M288" s="13" t="s">
        <v>370</v>
      </c>
      <c r="N288" s="37">
        <v>1551.6</v>
      </c>
      <c r="O288" s="37">
        <v>182.4</v>
      </c>
      <c r="P288" s="4">
        <f t="shared" si="107"/>
        <v>0.11755607115235886</v>
      </c>
      <c r="Q288" s="13">
        <v>20</v>
      </c>
      <c r="R288" s="22">
        <v>1</v>
      </c>
      <c r="S288" s="13">
        <v>15</v>
      </c>
      <c r="T288" s="37">
        <v>4</v>
      </c>
      <c r="U288" s="37">
        <v>0</v>
      </c>
      <c r="V288" s="4">
        <f t="shared" si="108"/>
        <v>0</v>
      </c>
      <c r="W288" s="13">
        <v>5</v>
      </c>
      <c r="X288" s="37">
        <v>3050</v>
      </c>
      <c r="Y288" s="37">
        <v>3066.2</v>
      </c>
      <c r="Z288" s="4">
        <f t="shared" si="109"/>
        <v>1.005311475409836</v>
      </c>
      <c r="AA288" s="13">
        <v>45</v>
      </c>
      <c r="AB288" s="37" t="s">
        <v>370</v>
      </c>
      <c r="AC288" s="37" t="s">
        <v>370</v>
      </c>
      <c r="AD288" s="4" t="s">
        <v>370</v>
      </c>
      <c r="AE288" s="13" t="s">
        <v>370</v>
      </c>
      <c r="AF288" s="5" t="s">
        <v>383</v>
      </c>
      <c r="AG288" s="5" t="s">
        <v>383</v>
      </c>
      <c r="AH288" s="5" t="s">
        <v>383</v>
      </c>
      <c r="AI288" s="13">
        <v>10</v>
      </c>
      <c r="AJ288" s="5">
        <v>27</v>
      </c>
      <c r="AK288" s="5">
        <v>29.9</v>
      </c>
      <c r="AL288" s="4">
        <f t="shared" ref="AL288:AL311" si="121">IF((AM288=0),0,IF(AJ288=0,1,IF(AK288&lt;0,0,AK288/AJ288)))</f>
        <v>1.1074074074074074</v>
      </c>
      <c r="AM288" s="13">
        <v>15</v>
      </c>
      <c r="AN288" s="37">
        <v>28</v>
      </c>
      <c r="AO288" s="37">
        <v>26</v>
      </c>
      <c r="AP288" s="4">
        <f t="shared" ref="AP288:AP311" si="122">IF((AQ288=0),0,IF(AN288=0,1,IF(AO288&lt;0,0,AO288/AN288)))</f>
        <v>0.9285714285714286</v>
      </c>
      <c r="AQ288" s="13">
        <v>20</v>
      </c>
      <c r="AR288" s="20">
        <f t="shared" si="110"/>
        <v>0.83904026585371116</v>
      </c>
      <c r="AS288" s="20">
        <f t="shared" ref="AS288:AS311" si="123">IF(AR288&gt;1.2,IF((AR288-1.2)*0.1+1.2&gt;1.3,1.3,(AR288-1.2)*0.1+1.2),AR288)</f>
        <v>0.83904026585371116</v>
      </c>
      <c r="AT288" s="35">
        <v>379</v>
      </c>
      <c r="AU288" s="21">
        <f t="shared" si="103"/>
        <v>103.36363636363636</v>
      </c>
      <c r="AV288" s="21">
        <f t="shared" si="104"/>
        <v>86.7</v>
      </c>
      <c r="AW288" s="83">
        <f t="shared" si="105"/>
        <v>-16.663636363636357</v>
      </c>
      <c r="AX288" s="21">
        <v>70.7</v>
      </c>
      <c r="AY288" s="21">
        <v>92</v>
      </c>
      <c r="AZ288" s="81">
        <f t="shared" si="106"/>
        <v>-76</v>
      </c>
      <c r="BA288" s="104"/>
      <c r="BB288" s="84"/>
      <c r="BC288" s="110"/>
      <c r="BD288" s="37">
        <f t="shared" si="111"/>
        <v>0</v>
      </c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2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2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DZ288" s="11"/>
      <c r="EA288" s="11"/>
      <c r="EB288" s="11"/>
      <c r="EC288" s="11"/>
      <c r="ED288" s="12"/>
      <c r="EE288" s="11"/>
      <c r="EF288" s="11"/>
      <c r="EG288" s="11"/>
      <c r="EH288" s="11"/>
      <c r="EI288" s="11"/>
      <c r="EJ288" s="11"/>
      <c r="EK288" s="11"/>
      <c r="EL288" s="11"/>
      <c r="EM288" s="11"/>
      <c r="EN288" s="11"/>
      <c r="EO288" s="11"/>
      <c r="EP288" s="11"/>
      <c r="EQ288" s="11"/>
      <c r="ER288" s="11"/>
      <c r="ES288" s="11"/>
      <c r="ET288" s="11"/>
      <c r="EU288" s="11"/>
      <c r="EV288" s="11"/>
      <c r="EW288" s="11"/>
      <c r="EX288" s="11"/>
      <c r="EY288" s="11"/>
      <c r="EZ288" s="11"/>
      <c r="FA288" s="11"/>
      <c r="FB288" s="11"/>
      <c r="FC288" s="11"/>
      <c r="FD288" s="11"/>
      <c r="FE288" s="11"/>
      <c r="FF288" s="12"/>
      <c r="FG288" s="11"/>
      <c r="FH288" s="11"/>
      <c r="FI288" s="11"/>
      <c r="FJ288" s="11"/>
      <c r="FK288" s="11"/>
      <c r="FL288" s="11"/>
      <c r="FM288" s="11"/>
      <c r="FN288" s="11"/>
      <c r="FO288" s="11"/>
      <c r="FP288" s="11"/>
      <c r="FQ288" s="11"/>
      <c r="FR288" s="11"/>
      <c r="FS288" s="11"/>
      <c r="FT288" s="11"/>
      <c r="FU288" s="11"/>
      <c r="FV288" s="11"/>
      <c r="FW288" s="11"/>
      <c r="FX288" s="11"/>
      <c r="FY288" s="11"/>
      <c r="FZ288" s="11"/>
      <c r="GA288" s="11"/>
      <c r="GB288" s="11"/>
      <c r="GC288" s="11"/>
      <c r="GD288" s="11"/>
      <c r="GE288" s="11"/>
      <c r="GF288" s="11"/>
      <c r="GG288" s="11"/>
      <c r="GH288" s="12"/>
      <c r="GI288" s="11"/>
      <c r="GJ288" s="11"/>
      <c r="GK288" s="11"/>
      <c r="GL288" s="11"/>
      <c r="GM288" s="11"/>
      <c r="GN288" s="11"/>
      <c r="GO288" s="11"/>
      <c r="GP288" s="11"/>
      <c r="GQ288" s="11"/>
      <c r="GR288" s="11"/>
      <c r="GS288" s="11"/>
      <c r="GT288" s="11"/>
      <c r="GU288" s="11"/>
      <c r="GV288" s="11"/>
      <c r="GW288" s="11"/>
      <c r="GX288" s="11"/>
      <c r="GY288" s="11"/>
      <c r="GZ288" s="11"/>
      <c r="HA288" s="11"/>
      <c r="HB288" s="11"/>
      <c r="HC288" s="11"/>
      <c r="HD288" s="11"/>
      <c r="HE288" s="11"/>
      <c r="HF288" s="11"/>
      <c r="HG288" s="11"/>
      <c r="HH288" s="11"/>
      <c r="HI288" s="11"/>
      <c r="HJ288" s="12"/>
      <c r="HK288" s="11"/>
      <c r="HL288" s="11"/>
    </row>
    <row r="289" spans="1:220" s="2" customFormat="1" ht="15" customHeight="1" x14ac:dyDescent="0.25">
      <c r="A289" s="16" t="s">
        <v>285</v>
      </c>
      <c r="B289" s="37">
        <v>180</v>
      </c>
      <c r="C289" s="37">
        <v>161.5</v>
      </c>
      <c r="D289" s="4">
        <f t="shared" si="102"/>
        <v>0.89722222222222225</v>
      </c>
      <c r="E289" s="13">
        <v>10</v>
      </c>
      <c r="F289" s="5" t="s">
        <v>373</v>
      </c>
      <c r="G289" s="5" t="s">
        <v>373</v>
      </c>
      <c r="H289" s="5" t="s">
        <v>373</v>
      </c>
      <c r="I289" s="13" t="s">
        <v>370</v>
      </c>
      <c r="J289" s="5" t="s">
        <v>373</v>
      </c>
      <c r="K289" s="5" t="s">
        <v>373</v>
      </c>
      <c r="L289" s="5" t="s">
        <v>373</v>
      </c>
      <c r="M289" s="13" t="s">
        <v>370</v>
      </c>
      <c r="N289" s="37">
        <v>355.6</v>
      </c>
      <c r="O289" s="37">
        <v>108.2</v>
      </c>
      <c r="P289" s="4">
        <f t="shared" si="107"/>
        <v>0.30427446569178851</v>
      </c>
      <c r="Q289" s="13">
        <v>20</v>
      </c>
      <c r="R289" s="22">
        <v>1</v>
      </c>
      <c r="S289" s="13">
        <v>15</v>
      </c>
      <c r="T289" s="37">
        <v>11</v>
      </c>
      <c r="U289" s="37">
        <v>0</v>
      </c>
      <c r="V289" s="4">
        <f t="shared" si="108"/>
        <v>0</v>
      </c>
      <c r="W289" s="13">
        <v>20</v>
      </c>
      <c r="X289" s="37">
        <v>0</v>
      </c>
      <c r="Y289" s="37">
        <v>0</v>
      </c>
      <c r="Z289" s="4">
        <f t="shared" si="109"/>
        <v>1</v>
      </c>
      <c r="AA289" s="13">
        <v>30</v>
      </c>
      <c r="AB289" s="37" t="s">
        <v>370</v>
      </c>
      <c r="AC289" s="37" t="s">
        <v>370</v>
      </c>
      <c r="AD289" s="4" t="s">
        <v>370</v>
      </c>
      <c r="AE289" s="13" t="s">
        <v>370</v>
      </c>
      <c r="AF289" s="5" t="s">
        <v>383</v>
      </c>
      <c r="AG289" s="5" t="s">
        <v>383</v>
      </c>
      <c r="AH289" s="5" t="s">
        <v>383</v>
      </c>
      <c r="AI289" s="13">
        <v>10</v>
      </c>
      <c r="AJ289" s="5">
        <v>0</v>
      </c>
      <c r="AK289" s="5">
        <v>0</v>
      </c>
      <c r="AL289" s="4">
        <f t="shared" si="121"/>
        <v>1</v>
      </c>
      <c r="AM289" s="13">
        <v>15</v>
      </c>
      <c r="AN289" s="37">
        <v>55</v>
      </c>
      <c r="AO289" s="37">
        <v>48</v>
      </c>
      <c r="AP289" s="4">
        <f t="shared" si="122"/>
        <v>0.87272727272727268</v>
      </c>
      <c r="AQ289" s="13">
        <v>20</v>
      </c>
      <c r="AR289" s="20">
        <f t="shared" si="110"/>
        <v>0.71163274608156502</v>
      </c>
      <c r="AS289" s="20">
        <f t="shared" si="123"/>
        <v>0.71163274608156502</v>
      </c>
      <c r="AT289" s="35">
        <v>482</v>
      </c>
      <c r="AU289" s="21">
        <f t="shared" si="103"/>
        <v>131.45454545454547</v>
      </c>
      <c r="AV289" s="21">
        <f t="shared" si="104"/>
        <v>93.5</v>
      </c>
      <c r="AW289" s="83">
        <f t="shared" si="105"/>
        <v>-37.954545454545467</v>
      </c>
      <c r="AX289" s="21">
        <v>127.2</v>
      </c>
      <c r="AY289" s="21">
        <v>51.8</v>
      </c>
      <c r="AZ289" s="81">
        <f t="shared" si="106"/>
        <v>-85.5</v>
      </c>
      <c r="BA289" s="104"/>
      <c r="BB289" s="84"/>
      <c r="BC289" s="110"/>
      <c r="BD289" s="37">
        <f t="shared" si="111"/>
        <v>0</v>
      </c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2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2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DZ289" s="11"/>
      <c r="EA289" s="11"/>
      <c r="EB289" s="11"/>
      <c r="EC289" s="11"/>
      <c r="ED289" s="12"/>
      <c r="EE289" s="11"/>
      <c r="EF289" s="11"/>
      <c r="EG289" s="11"/>
      <c r="EH289" s="11"/>
      <c r="EI289" s="11"/>
      <c r="EJ289" s="11"/>
      <c r="EK289" s="11"/>
      <c r="EL289" s="11"/>
      <c r="EM289" s="11"/>
      <c r="EN289" s="11"/>
      <c r="EO289" s="11"/>
      <c r="EP289" s="11"/>
      <c r="EQ289" s="11"/>
      <c r="ER289" s="11"/>
      <c r="ES289" s="11"/>
      <c r="ET289" s="11"/>
      <c r="EU289" s="11"/>
      <c r="EV289" s="11"/>
      <c r="EW289" s="11"/>
      <c r="EX289" s="11"/>
      <c r="EY289" s="11"/>
      <c r="EZ289" s="11"/>
      <c r="FA289" s="11"/>
      <c r="FB289" s="11"/>
      <c r="FC289" s="11"/>
      <c r="FD289" s="11"/>
      <c r="FE289" s="11"/>
      <c r="FF289" s="12"/>
      <c r="FG289" s="11"/>
      <c r="FH289" s="11"/>
      <c r="FI289" s="11"/>
      <c r="FJ289" s="11"/>
      <c r="FK289" s="11"/>
      <c r="FL289" s="11"/>
      <c r="FM289" s="11"/>
      <c r="FN289" s="11"/>
      <c r="FO289" s="11"/>
      <c r="FP289" s="11"/>
      <c r="FQ289" s="11"/>
      <c r="FR289" s="11"/>
      <c r="FS289" s="11"/>
      <c r="FT289" s="11"/>
      <c r="FU289" s="11"/>
      <c r="FV289" s="11"/>
      <c r="FW289" s="11"/>
      <c r="FX289" s="11"/>
      <c r="FY289" s="11"/>
      <c r="FZ289" s="11"/>
      <c r="GA289" s="11"/>
      <c r="GB289" s="11"/>
      <c r="GC289" s="11"/>
      <c r="GD289" s="11"/>
      <c r="GE289" s="11"/>
      <c r="GF289" s="11"/>
      <c r="GG289" s="11"/>
      <c r="GH289" s="12"/>
      <c r="GI289" s="11"/>
      <c r="GJ289" s="11"/>
      <c r="GK289" s="11"/>
      <c r="GL289" s="11"/>
      <c r="GM289" s="11"/>
      <c r="GN289" s="11"/>
      <c r="GO289" s="11"/>
      <c r="GP289" s="11"/>
      <c r="GQ289" s="11"/>
      <c r="GR289" s="11"/>
      <c r="GS289" s="11"/>
      <c r="GT289" s="11"/>
      <c r="GU289" s="11"/>
      <c r="GV289" s="11"/>
      <c r="GW289" s="11"/>
      <c r="GX289" s="11"/>
      <c r="GY289" s="11"/>
      <c r="GZ289" s="11"/>
      <c r="HA289" s="11"/>
      <c r="HB289" s="11"/>
      <c r="HC289" s="11"/>
      <c r="HD289" s="11"/>
      <c r="HE289" s="11"/>
      <c r="HF289" s="11"/>
      <c r="HG289" s="11"/>
      <c r="HH289" s="11"/>
      <c r="HI289" s="11"/>
      <c r="HJ289" s="12"/>
      <c r="HK289" s="11"/>
      <c r="HL289" s="11"/>
    </row>
    <row r="290" spans="1:220" s="2" customFormat="1" ht="15" customHeight="1" x14ac:dyDescent="0.25">
      <c r="A290" s="16" t="s">
        <v>286</v>
      </c>
      <c r="B290" s="37">
        <v>0</v>
      </c>
      <c r="C290" s="37">
        <v>5991</v>
      </c>
      <c r="D290" s="4">
        <f t="shared" si="102"/>
        <v>0</v>
      </c>
      <c r="E290" s="13">
        <v>0</v>
      </c>
      <c r="F290" s="5" t="s">
        <v>373</v>
      </c>
      <c r="G290" s="5" t="s">
        <v>373</v>
      </c>
      <c r="H290" s="5" t="s">
        <v>373</v>
      </c>
      <c r="I290" s="13" t="s">
        <v>370</v>
      </c>
      <c r="J290" s="5" t="s">
        <v>373</v>
      </c>
      <c r="K290" s="5" t="s">
        <v>373</v>
      </c>
      <c r="L290" s="5" t="s">
        <v>373</v>
      </c>
      <c r="M290" s="13" t="s">
        <v>370</v>
      </c>
      <c r="N290" s="37">
        <v>855.2</v>
      </c>
      <c r="O290" s="37">
        <v>187.9</v>
      </c>
      <c r="P290" s="4">
        <f t="shared" si="107"/>
        <v>0.21971468662301216</v>
      </c>
      <c r="Q290" s="13">
        <v>20</v>
      </c>
      <c r="R290" s="22">
        <v>1</v>
      </c>
      <c r="S290" s="13">
        <v>15</v>
      </c>
      <c r="T290" s="37">
        <v>68</v>
      </c>
      <c r="U290" s="37">
        <v>0</v>
      </c>
      <c r="V290" s="4">
        <f t="shared" si="108"/>
        <v>0</v>
      </c>
      <c r="W290" s="13">
        <v>25</v>
      </c>
      <c r="X290" s="37">
        <v>3</v>
      </c>
      <c r="Y290" s="37">
        <v>0</v>
      </c>
      <c r="Z290" s="4">
        <f t="shared" si="109"/>
        <v>0</v>
      </c>
      <c r="AA290" s="13">
        <v>25</v>
      </c>
      <c r="AB290" s="37" t="s">
        <v>370</v>
      </c>
      <c r="AC290" s="37" t="s">
        <v>370</v>
      </c>
      <c r="AD290" s="4" t="s">
        <v>370</v>
      </c>
      <c r="AE290" s="13" t="s">
        <v>370</v>
      </c>
      <c r="AF290" s="5" t="s">
        <v>383</v>
      </c>
      <c r="AG290" s="5" t="s">
        <v>383</v>
      </c>
      <c r="AH290" s="5" t="s">
        <v>383</v>
      </c>
      <c r="AI290" s="13">
        <v>10</v>
      </c>
      <c r="AJ290" s="5">
        <v>27</v>
      </c>
      <c r="AK290" s="5">
        <v>35.200000000000003</v>
      </c>
      <c r="AL290" s="4">
        <f t="shared" si="121"/>
        <v>1.3037037037037038</v>
      </c>
      <c r="AM290" s="13">
        <v>15</v>
      </c>
      <c r="AN290" s="37">
        <v>287</v>
      </c>
      <c r="AO290" s="37">
        <v>130</v>
      </c>
      <c r="AP290" s="4">
        <f t="shared" si="122"/>
        <v>0.45296167247386759</v>
      </c>
      <c r="AQ290" s="13">
        <v>20</v>
      </c>
      <c r="AR290" s="20">
        <f t="shared" si="110"/>
        <v>0.4000756894791096</v>
      </c>
      <c r="AS290" s="20">
        <f t="shared" si="123"/>
        <v>0.4000756894791096</v>
      </c>
      <c r="AT290" s="35">
        <v>526</v>
      </c>
      <c r="AU290" s="21">
        <f t="shared" si="103"/>
        <v>143.45454545454547</v>
      </c>
      <c r="AV290" s="21">
        <f t="shared" si="104"/>
        <v>57.4</v>
      </c>
      <c r="AW290" s="83">
        <f t="shared" si="105"/>
        <v>-86.054545454545462</v>
      </c>
      <c r="AX290" s="21">
        <v>28.6</v>
      </c>
      <c r="AY290" s="21">
        <v>24.4</v>
      </c>
      <c r="AZ290" s="81">
        <f t="shared" si="106"/>
        <v>4.3999999999999986</v>
      </c>
      <c r="BA290" s="104"/>
      <c r="BB290" s="84"/>
      <c r="BC290" s="110"/>
      <c r="BD290" s="37">
        <f t="shared" si="111"/>
        <v>4.3999999999999986</v>
      </c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2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2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DZ290" s="11"/>
      <c r="EA290" s="11"/>
      <c r="EB290" s="11"/>
      <c r="EC290" s="11"/>
      <c r="ED290" s="12"/>
      <c r="EE290" s="11"/>
      <c r="EF290" s="11"/>
      <c r="EG290" s="11"/>
      <c r="EH290" s="11"/>
      <c r="EI290" s="11"/>
      <c r="EJ290" s="11"/>
      <c r="EK290" s="11"/>
      <c r="EL290" s="11"/>
      <c r="EM290" s="11"/>
      <c r="EN290" s="11"/>
      <c r="EO290" s="11"/>
      <c r="EP290" s="11"/>
      <c r="EQ290" s="11"/>
      <c r="ER290" s="11"/>
      <c r="ES290" s="11"/>
      <c r="ET290" s="11"/>
      <c r="EU290" s="11"/>
      <c r="EV290" s="11"/>
      <c r="EW290" s="11"/>
      <c r="EX290" s="11"/>
      <c r="EY290" s="11"/>
      <c r="EZ290" s="11"/>
      <c r="FA290" s="11"/>
      <c r="FB290" s="11"/>
      <c r="FC290" s="11"/>
      <c r="FD290" s="11"/>
      <c r="FE290" s="11"/>
      <c r="FF290" s="12"/>
      <c r="FG290" s="11"/>
      <c r="FH290" s="11"/>
      <c r="FI290" s="11"/>
      <c r="FJ290" s="11"/>
      <c r="FK290" s="11"/>
      <c r="FL290" s="11"/>
      <c r="FM290" s="11"/>
      <c r="FN290" s="11"/>
      <c r="FO290" s="11"/>
      <c r="FP290" s="11"/>
      <c r="FQ290" s="11"/>
      <c r="FR290" s="11"/>
      <c r="FS290" s="11"/>
      <c r="FT290" s="11"/>
      <c r="FU290" s="11"/>
      <c r="FV290" s="11"/>
      <c r="FW290" s="11"/>
      <c r="FX290" s="11"/>
      <c r="FY290" s="11"/>
      <c r="FZ290" s="11"/>
      <c r="GA290" s="11"/>
      <c r="GB290" s="11"/>
      <c r="GC290" s="11"/>
      <c r="GD290" s="11"/>
      <c r="GE290" s="11"/>
      <c r="GF290" s="11"/>
      <c r="GG290" s="11"/>
      <c r="GH290" s="12"/>
      <c r="GI290" s="11"/>
      <c r="GJ290" s="11"/>
      <c r="GK290" s="11"/>
      <c r="GL290" s="11"/>
      <c r="GM290" s="11"/>
      <c r="GN290" s="11"/>
      <c r="GO290" s="11"/>
      <c r="GP290" s="11"/>
      <c r="GQ290" s="11"/>
      <c r="GR290" s="11"/>
      <c r="GS290" s="11"/>
      <c r="GT290" s="11"/>
      <c r="GU290" s="11"/>
      <c r="GV290" s="11"/>
      <c r="GW290" s="11"/>
      <c r="GX290" s="11"/>
      <c r="GY290" s="11"/>
      <c r="GZ290" s="11"/>
      <c r="HA290" s="11"/>
      <c r="HB290" s="11"/>
      <c r="HC290" s="11"/>
      <c r="HD290" s="11"/>
      <c r="HE290" s="11"/>
      <c r="HF290" s="11"/>
      <c r="HG290" s="11"/>
      <c r="HH290" s="11"/>
      <c r="HI290" s="11"/>
      <c r="HJ290" s="12"/>
      <c r="HK290" s="11"/>
      <c r="HL290" s="11"/>
    </row>
    <row r="291" spans="1:220" s="2" customFormat="1" ht="15" customHeight="1" x14ac:dyDescent="0.25">
      <c r="A291" s="16" t="s">
        <v>55</v>
      </c>
      <c r="B291" s="37">
        <v>1903653.4</v>
      </c>
      <c r="C291" s="37">
        <v>1941266</v>
      </c>
      <c r="D291" s="4">
        <f t="shared" si="102"/>
        <v>1.0197581135305409</v>
      </c>
      <c r="E291" s="13">
        <v>10</v>
      </c>
      <c r="F291" s="5" t="s">
        <v>373</v>
      </c>
      <c r="G291" s="5" t="s">
        <v>373</v>
      </c>
      <c r="H291" s="5" t="s">
        <v>373</v>
      </c>
      <c r="I291" s="13" t="s">
        <v>370</v>
      </c>
      <c r="J291" s="5" t="s">
        <v>373</v>
      </c>
      <c r="K291" s="5" t="s">
        <v>373</v>
      </c>
      <c r="L291" s="5" t="s">
        <v>373</v>
      </c>
      <c r="M291" s="13" t="s">
        <v>370</v>
      </c>
      <c r="N291" s="37">
        <v>5908.2</v>
      </c>
      <c r="O291" s="37">
        <v>4815.3</v>
      </c>
      <c r="P291" s="4">
        <f t="shared" si="107"/>
        <v>0.815019802985681</v>
      </c>
      <c r="Q291" s="13">
        <v>20</v>
      </c>
      <c r="R291" s="22">
        <v>1</v>
      </c>
      <c r="S291" s="13">
        <v>15</v>
      </c>
      <c r="T291" s="37">
        <v>862</v>
      </c>
      <c r="U291" s="37">
        <v>1104.5999999999999</v>
      </c>
      <c r="V291" s="4">
        <f t="shared" si="108"/>
        <v>1.2814385150812064</v>
      </c>
      <c r="W291" s="13">
        <v>35</v>
      </c>
      <c r="X291" s="37">
        <v>39</v>
      </c>
      <c r="Y291" s="37">
        <v>28.2</v>
      </c>
      <c r="Z291" s="4">
        <f t="shared" si="109"/>
        <v>0.72307692307692306</v>
      </c>
      <c r="AA291" s="13">
        <v>15</v>
      </c>
      <c r="AB291" s="37" t="s">
        <v>370</v>
      </c>
      <c r="AC291" s="37" t="s">
        <v>370</v>
      </c>
      <c r="AD291" s="4" t="s">
        <v>370</v>
      </c>
      <c r="AE291" s="13" t="s">
        <v>370</v>
      </c>
      <c r="AF291" s="5" t="s">
        <v>383</v>
      </c>
      <c r="AG291" s="5" t="s">
        <v>383</v>
      </c>
      <c r="AH291" s="5" t="s">
        <v>383</v>
      </c>
      <c r="AI291" s="13">
        <v>10</v>
      </c>
      <c r="AJ291" s="5">
        <v>27</v>
      </c>
      <c r="AK291" s="5">
        <v>21.2</v>
      </c>
      <c r="AL291" s="4">
        <f t="shared" si="121"/>
        <v>0.78518518518518521</v>
      </c>
      <c r="AM291" s="13">
        <v>15</v>
      </c>
      <c r="AN291" s="37">
        <v>730</v>
      </c>
      <c r="AO291" s="37">
        <v>861</v>
      </c>
      <c r="AP291" s="4">
        <f t="shared" si="122"/>
        <v>1.1794520547945206</v>
      </c>
      <c r="AQ291" s="13">
        <v>20</v>
      </c>
      <c r="AR291" s="20">
        <f t="shared" si="110"/>
        <v>1.0197022918667946</v>
      </c>
      <c r="AS291" s="20">
        <f t="shared" si="123"/>
        <v>1.0197022918667946</v>
      </c>
      <c r="AT291" s="35">
        <v>237.4</v>
      </c>
      <c r="AU291" s="21">
        <f t="shared" si="103"/>
        <v>64.74545454545455</v>
      </c>
      <c r="AV291" s="21">
        <f t="shared" si="104"/>
        <v>66</v>
      </c>
      <c r="AW291" s="83">
        <f t="shared" si="105"/>
        <v>1.2545454545454504</v>
      </c>
      <c r="AX291" s="21">
        <v>118.7</v>
      </c>
      <c r="AY291" s="21">
        <v>118.7</v>
      </c>
      <c r="AZ291" s="81">
        <f t="shared" si="106"/>
        <v>-171.4</v>
      </c>
      <c r="BA291" s="104"/>
      <c r="BB291" s="84"/>
      <c r="BC291" s="110"/>
      <c r="BD291" s="37">
        <f t="shared" si="111"/>
        <v>0</v>
      </c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2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2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DZ291" s="11"/>
      <c r="EA291" s="11"/>
      <c r="EB291" s="11"/>
      <c r="EC291" s="11"/>
      <c r="ED291" s="12"/>
      <c r="EE291" s="11"/>
      <c r="EF291" s="11"/>
      <c r="EG291" s="11"/>
      <c r="EH291" s="11"/>
      <c r="EI291" s="11"/>
      <c r="EJ291" s="11"/>
      <c r="EK291" s="11"/>
      <c r="EL291" s="11"/>
      <c r="EM291" s="11"/>
      <c r="EN291" s="11"/>
      <c r="EO291" s="11"/>
      <c r="EP291" s="11"/>
      <c r="EQ291" s="11"/>
      <c r="ER291" s="11"/>
      <c r="ES291" s="11"/>
      <c r="ET291" s="11"/>
      <c r="EU291" s="11"/>
      <c r="EV291" s="11"/>
      <c r="EW291" s="11"/>
      <c r="EX291" s="11"/>
      <c r="EY291" s="11"/>
      <c r="EZ291" s="11"/>
      <c r="FA291" s="11"/>
      <c r="FB291" s="11"/>
      <c r="FC291" s="11"/>
      <c r="FD291" s="11"/>
      <c r="FE291" s="11"/>
      <c r="FF291" s="12"/>
      <c r="FG291" s="11"/>
      <c r="FH291" s="11"/>
      <c r="FI291" s="11"/>
      <c r="FJ291" s="11"/>
      <c r="FK291" s="11"/>
      <c r="FL291" s="11"/>
      <c r="FM291" s="11"/>
      <c r="FN291" s="11"/>
      <c r="FO291" s="11"/>
      <c r="FP291" s="11"/>
      <c r="FQ291" s="11"/>
      <c r="FR291" s="11"/>
      <c r="FS291" s="11"/>
      <c r="FT291" s="11"/>
      <c r="FU291" s="11"/>
      <c r="FV291" s="11"/>
      <c r="FW291" s="11"/>
      <c r="FX291" s="11"/>
      <c r="FY291" s="11"/>
      <c r="FZ291" s="11"/>
      <c r="GA291" s="11"/>
      <c r="GB291" s="11"/>
      <c r="GC291" s="11"/>
      <c r="GD291" s="11"/>
      <c r="GE291" s="11"/>
      <c r="GF291" s="11"/>
      <c r="GG291" s="11"/>
      <c r="GH291" s="12"/>
      <c r="GI291" s="11"/>
      <c r="GJ291" s="11"/>
      <c r="GK291" s="11"/>
      <c r="GL291" s="11"/>
      <c r="GM291" s="11"/>
      <c r="GN291" s="11"/>
      <c r="GO291" s="11"/>
      <c r="GP291" s="11"/>
      <c r="GQ291" s="11"/>
      <c r="GR291" s="11"/>
      <c r="GS291" s="11"/>
      <c r="GT291" s="11"/>
      <c r="GU291" s="11"/>
      <c r="GV291" s="11"/>
      <c r="GW291" s="11"/>
      <c r="GX291" s="11"/>
      <c r="GY291" s="11"/>
      <c r="GZ291" s="11"/>
      <c r="HA291" s="11"/>
      <c r="HB291" s="11"/>
      <c r="HC291" s="11"/>
      <c r="HD291" s="11"/>
      <c r="HE291" s="11"/>
      <c r="HF291" s="11"/>
      <c r="HG291" s="11"/>
      <c r="HH291" s="11"/>
      <c r="HI291" s="11"/>
      <c r="HJ291" s="12"/>
      <c r="HK291" s="11"/>
      <c r="HL291" s="11"/>
    </row>
    <row r="292" spans="1:220" s="2" customFormat="1" ht="15" customHeight="1" x14ac:dyDescent="0.25">
      <c r="A292" s="16" t="s">
        <v>287</v>
      </c>
      <c r="B292" s="37">
        <v>802.7</v>
      </c>
      <c r="C292" s="37">
        <v>854.3</v>
      </c>
      <c r="D292" s="4">
        <f t="shared" si="102"/>
        <v>1.0642830447240561</v>
      </c>
      <c r="E292" s="13">
        <v>10</v>
      </c>
      <c r="F292" s="5" t="s">
        <v>373</v>
      </c>
      <c r="G292" s="5" t="s">
        <v>373</v>
      </c>
      <c r="H292" s="5" t="s">
        <v>373</v>
      </c>
      <c r="I292" s="13" t="s">
        <v>370</v>
      </c>
      <c r="J292" s="5" t="s">
        <v>373</v>
      </c>
      <c r="K292" s="5" t="s">
        <v>373</v>
      </c>
      <c r="L292" s="5" t="s">
        <v>373</v>
      </c>
      <c r="M292" s="13" t="s">
        <v>370</v>
      </c>
      <c r="N292" s="37">
        <v>489.5</v>
      </c>
      <c r="O292" s="37">
        <v>194</v>
      </c>
      <c r="P292" s="4">
        <f t="shared" si="107"/>
        <v>0.39632277834525026</v>
      </c>
      <c r="Q292" s="13">
        <v>20</v>
      </c>
      <c r="R292" s="22">
        <v>1</v>
      </c>
      <c r="S292" s="13">
        <v>15</v>
      </c>
      <c r="T292" s="37">
        <v>26</v>
      </c>
      <c r="U292" s="37">
        <v>19.5</v>
      </c>
      <c r="V292" s="4">
        <f t="shared" si="108"/>
        <v>0.75</v>
      </c>
      <c r="W292" s="13">
        <v>35</v>
      </c>
      <c r="X292" s="37">
        <v>0</v>
      </c>
      <c r="Y292" s="37">
        <v>0</v>
      </c>
      <c r="Z292" s="4">
        <f t="shared" si="109"/>
        <v>1</v>
      </c>
      <c r="AA292" s="13">
        <v>15</v>
      </c>
      <c r="AB292" s="37" t="s">
        <v>370</v>
      </c>
      <c r="AC292" s="37" t="s">
        <v>370</v>
      </c>
      <c r="AD292" s="4" t="s">
        <v>370</v>
      </c>
      <c r="AE292" s="13" t="s">
        <v>370</v>
      </c>
      <c r="AF292" s="5" t="s">
        <v>383</v>
      </c>
      <c r="AG292" s="5" t="s">
        <v>383</v>
      </c>
      <c r="AH292" s="5" t="s">
        <v>383</v>
      </c>
      <c r="AI292" s="13">
        <v>10</v>
      </c>
      <c r="AJ292" s="5">
        <v>27</v>
      </c>
      <c r="AK292" s="5">
        <v>26.7</v>
      </c>
      <c r="AL292" s="4">
        <f t="shared" si="121"/>
        <v>0.98888888888888882</v>
      </c>
      <c r="AM292" s="13">
        <v>15</v>
      </c>
      <c r="AN292" s="37">
        <v>186</v>
      </c>
      <c r="AO292" s="37">
        <v>170</v>
      </c>
      <c r="AP292" s="4">
        <f t="shared" si="122"/>
        <v>0.91397849462365588</v>
      </c>
      <c r="AQ292" s="13">
        <v>20</v>
      </c>
      <c r="AR292" s="20">
        <f t="shared" si="110"/>
        <v>0.83024760953809251</v>
      </c>
      <c r="AS292" s="20">
        <f t="shared" si="123"/>
        <v>0.83024760953809251</v>
      </c>
      <c r="AT292" s="35">
        <v>754</v>
      </c>
      <c r="AU292" s="21">
        <f t="shared" si="103"/>
        <v>205.63636363636363</v>
      </c>
      <c r="AV292" s="21">
        <f t="shared" si="104"/>
        <v>170.7</v>
      </c>
      <c r="AW292" s="83">
        <f t="shared" si="105"/>
        <v>-34.936363636363637</v>
      </c>
      <c r="AX292" s="21">
        <v>127.9</v>
      </c>
      <c r="AY292" s="21">
        <v>148.5</v>
      </c>
      <c r="AZ292" s="81">
        <f t="shared" si="106"/>
        <v>-105.70000000000002</v>
      </c>
      <c r="BA292" s="104"/>
      <c r="BB292" s="84"/>
      <c r="BC292" s="110"/>
      <c r="BD292" s="37">
        <f t="shared" si="111"/>
        <v>0</v>
      </c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2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2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DZ292" s="11"/>
      <c r="EA292" s="11"/>
      <c r="EB292" s="11"/>
      <c r="EC292" s="11"/>
      <c r="ED292" s="12"/>
      <c r="EE292" s="11"/>
      <c r="EF292" s="11"/>
      <c r="EG292" s="11"/>
      <c r="EH292" s="11"/>
      <c r="EI292" s="11"/>
      <c r="EJ292" s="11"/>
      <c r="EK292" s="11"/>
      <c r="EL292" s="11"/>
      <c r="EM292" s="11"/>
      <c r="EN292" s="11"/>
      <c r="EO292" s="11"/>
      <c r="EP292" s="11"/>
      <c r="EQ292" s="11"/>
      <c r="ER292" s="11"/>
      <c r="ES292" s="11"/>
      <c r="ET292" s="11"/>
      <c r="EU292" s="11"/>
      <c r="EV292" s="11"/>
      <c r="EW292" s="11"/>
      <c r="EX292" s="11"/>
      <c r="EY292" s="11"/>
      <c r="EZ292" s="11"/>
      <c r="FA292" s="11"/>
      <c r="FB292" s="11"/>
      <c r="FC292" s="11"/>
      <c r="FD292" s="11"/>
      <c r="FE292" s="11"/>
      <c r="FF292" s="12"/>
      <c r="FG292" s="11"/>
      <c r="FH292" s="11"/>
      <c r="FI292" s="11"/>
      <c r="FJ292" s="11"/>
      <c r="FK292" s="11"/>
      <c r="FL292" s="11"/>
      <c r="FM292" s="11"/>
      <c r="FN292" s="11"/>
      <c r="FO292" s="11"/>
      <c r="FP292" s="11"/>
      <c r="FQ292" s="11"/>
      <c r="FR292" s="11"/>
      <c r="FS292" s="11"/>
      <c r="FT292" s="11"/>
      <c r="FU292" s="11"/>
      <c r="FV292" s="11"/>
      <c r="FW292" s="11"/>
      <c r="FX292" s="11"/>
      <c r="FY292" s="11"/>
      <c r="FZ292" s="11"/>
      <c r="GA292" s="11"/>
      <c r="GB292" s="11"/>
      <c r="GC292" s="11"/>
      <c r="GD292" s="11"/>
      <c r="GE292" s="11"/>
      <c r="GF292" s="11"/>
      <c r="GG292" s="11"/>
      <c r="GH292" s="12"/>
      <c r="GI292" s="11"/>
      <c r="GJ292" s="11"/>
      <c r="GK292" s="11"/>
      <c r="GL292" s="11"/>
      <c r="GM292" s="11"/>
      <c r="GN292" s="11"/>
      <c r="GO292" s="11"/>
      <c r="GP292" s="11"/>
      <c r="GQ292" s="11"/>
      <c r="GR292" s="11"/>
      <c r="GS292" s="11"/>
      <c r="GT292" s="11"/>
      <c r="GU292" s="11"/>
      <c r="GV292" s="11"/>
      <c r="GW292" s="11"/>
      <c r="GX292" s="11"/>
      <c r="GY292" s="11"/>
      <c r="GZ292" s="11"/>
      <c r="HA292" s="11"/>
      <c r="HB292" s="11"/>
      <c r="HC292" s="11"/>
      <c r="HD292" s="11"/>
      <c r="HE292" s="11"/>
      <c r="HF292" s="11"/>
      <c r="HG292" s="11"/>
      <c r="HH292" s="11"/>
      <c r="HI292" s="11"/>
      <c r="HJ292" s="12"/>
      <c r="HK292" s="11"/>
      <c r="HL292" s="11"/>
    </row>
    <row r="293" spans="1:220" s="2" customFormat="1" ht="15" customHeight="1" x14ac:dyDescent="0.25">
      <c r="A293" s="16" t="s">
        <v>288</v>
      </c>
      <c r="B293" s="37">
        <v>0</v>
      </c>
      <c r="C293" s="37">
        <v>0</v>
      </c>
      <c r="D293" s="4">
        <f t="shared" si="102"/>
        <v>0</v>
      </c>
      <c r="E293" s="13">
        <v>0</v>
      </c>
      <c r="F293" s="5" t="s">
        <v>373</v>
      </c>
      <c r="G293" s="5" t="s">
        <v>373</v>
      </c>
      <c r="H293" s="5" t="s">
        <v>373</v>
      </c>
      <c r="I293" s="13" t="s">
        <v>370</v>
      </c>
      <c r="J293" s="5" t="s">
        <v>373</v>
      </c>
      <c r="K293" s="5" t="s">
        <v>373</v>
      </c>
      <c r="L293" s="5" t="s">
        <v>373</v>
      </c>
      <c r="M293" s="13" t="s">
        <v>370</v>
      </c>
      <c r="N293" s="37">
        <v>1083.0999999999999</v>
      </c>
      <c r="O293" s="37">
        <v>235.8</v>
      </c>
      <c r="P293" s="4">
        <f t="shared" si="107"/>
        <v>0.21770842950789404</v>
      </c>
      <c r="Q293" s="13">
        <v>20</v>
      </c>
      <c r="R293" s="22">
        <v>1</v>
      </c>
      <c r="S293" s="13">
        <v>15</v>
      </c>
      <c r="T293" s="37">
        <v>214</v>
      </c>
      <c r="U293" s="37">
        <v>286.60000000000002</v>
      </c>
      <c r="V293" s="4">
        <f t="shared" si="108"/>
        <v>1.3392523364485982</v>
      </c>
      <c r="W293" s="13">
        <v>30</v>
      </c>
      <c r="X293" s="37">
        <v>11</v>
      </c>
      <c r="Y293" s="37">
        <v>0</v>
      </c>
      <c r="Z293" s="4">
        <f t="shared" si="109"/>
        <v>0</v>
      </c>
      <c r="AA293" s="13">
        <v>20</v>
      </c>
      <c r="AB293" s="37" t="s">
        <v>370</v>
      </c>
      <c r="AC293" s="37" t="s">
        <v>370</v>
      </c>
      <c r="AD293" s="4" t="s">
        <v>370</v>
      </c>
      <c r="AE293" s="13" t="s">
        <v>370</v>
      </c>
      <c r="AF293" s="5" t="s">
        <v>383</v>
      </c>
      <c r="AG293" s="5" t="s">
        <v>383</v>
      </c>
      <c r="AH293" s="5" t="s">
        <v>383</v>
      </c>
      <c r="AI293" s="13">
        <v>10</v>
      </c>
      <c r="AJ293" s="5">
        <v>27</v>
      </c>
      <c r="AK293" s="5">
        <v>41.4</v>
      </c>
      <c r="AL293" s="4">
        <f t="shared" si="121"/>
        <v>1.5333333333333332</v>
      </c>
      <c r="AM293" s="13">
        <v>15</v>
      </c>
      <c r="AN293" s="37">
        <v>431</v>
      </c>
      <c r="AO293" s="37">
        <v>422</v>
      </c>
      <c r="AP293" s="4">
        <f t="shared" si="122"/>
        <v>0.97911832946635735</v>
      </c>
      <c r="AQ293" s="13">
        <v>20</v>
      </c>
      <c r="AR293" s="20">
        <f t="shared" si="110"/>
        <v>0.85095087727452479</v>
      </c>
      <c r="AS293" s="20">
        <f t="shared" si="123"/>
        <v>0.85095087727452479</v>
      </c>
      <c r="AT293" s="35">
        <v>540</v>
      </c>
      <c r="AU293" s="21">
        <f t="shared" si="103"/>
        <v>147.27272727272728</v>
      </c>
      <c r="AV293" s="21">
        <f t="shared" si="104"/>
        <v>125.3</v>
      </c>
      <c r="AW293" s="83">
        <f t="shared" si="105"/>
        <v>-21.972727272727283</v>
      </c>
      <c r="AX293" s="21">
        <v>79.7</v>
      </c>
      <c r="AY293" s="21">
        <v>80.3</v>
      </c>
      <c r="AZ293" s="81">
        <f t="shared" si="106"/>
        <v>-34.700000000000003</v>
      </c>
      <c r="BA293" s="104"/>
      <c r="BB293" s="84"/>
      <c r="BC293" s="110"/>
      <c r="BD293" s="37">
        <f t="shared" si="111"/>
        <v>0</v>
      </c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2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2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DZ293" s="11"/>
      <c r="EA293" s="11"/>
      <c r="EB293" s="11"/>
      <c r="EC293" s="11"/>
      <c r="ED293" s="12"/>
      <c r="EE293" s="11"/>
      <c r="EF293" s="11"/>
      <c r="EG293" s="11"/>
      <c r="EH293" s="11"/>
      <c r="EI293" s="11"/>
      <c r="EJ293" s="11"/>
      <c r="EK293" s="11"/>
      <c r="EL293" s="11"/>
      <c r="EM293" s="11"/>
      <c r="EN293" s="11"/>
      <c r="EO293" s="11"/>
      <c r="EP293" s="11"/>
      <c r="EQ293" s="11"/>
      <c r="ER293" s="11"/>
      <c r="ES293" s="11"/>
      <c r="ET293" s="11"/>
      <c r="EU293" s="11"/>
      <c r="EV293" s="11"/>
      <c r="EW293" s="11"/>
      <c r="EX293" s="11"/>
      <c r="EY293" s="11"/>
      <c r="EZ293" s="11"/>
      <c r="FA293" s="11"/>
      <c r="FB293" s="11"/>
      <c r="FC293" s="11"/>
      <c r="FD293" s="11"/>
      <c r="FE293" s="11"/>
      <c r="FF293" s="12"/>
      <c r="FG293" s="11"/>
      <c r="FH293" s="11"/>
      <c r="FI293" s="11"/>
      <c r="FJ293" s="11"/>
      <c r="FK293" s="11"/>
      <c r="FL293" s="11"/>
      <c r="FM293" s="11"/>
      <c r="FN293" s="11"/>
      <c r="FO293" s="11"/>
      <c r="FP293" s="11"/>
      <c r="FQ293" s="11"/>
      <c r="FR293" s="11"/>
      <c r="FS293" s="11"/>
      <c r="FT293" s="11"/>
      <c r="FU293" s="11"/>
      <c r="FV293" s="11"/>
      <c r="FW293" s="11"/>
      <c r="FX293" s="11"/>
      <c r="FY293" s="11"/>
      <c r="FZ293" s="11"/>
      <c r="GA293" s="11"/>
      <c r="GB293" s="11"/>
      <c r="GC293" s="11"/>
      <c r="GD293" s="11"/>
      <c r="GE293" s="11"/>
      <c r="GF293" s="11"/>
      <c r="GG293" s="11"/>
      <c r="GH293" s="12"/>
      <c r="GI293" s="11"/>
      <c r="GJ293" s="11"/>
      <c r="GK293" s="11"/>
      <c r="GL293" s="11"/>
      <c r="GM293" s="11"/>
      <c r="GN293" s="11"/>
      <c r="GO293" s="11"/>
      <c r="GP293" s="11"/>
      <c r="GQ293" s="11"/>
      <c r="GR293" s="11"/>
      <c r="GS293" s="11"/>
      <c r="GT293" s="11"/>
      <c r="GU293" s="11"/>
      <c r="GV293" s="11"/>
      <c r="GW293" s="11"/>
      <c r="GX293" s="11"/>
      <c r="GY293" s="11"/>
      <c r="GZ293" s="11"/>
      <c r="HA293" s="11"/>
      <c r="HB293" s="11"/>
      <c r="HC293" s="11"/>
      <c r="HD293" s="11"/>
      <c r="HE293" s="11"/>
      <c r="HF293" s="11"/>
      <c r="HG293" s="11"/>
      <c r="HH293" s="11"/>
      <c r="HI293" s="11"/>
      <c r="HJ293" s="12"/>
      <c r="HK293" s="11"/>
      <c r="HL293" s="11"/>
    </row>
    <row r="294" spans="1:220" s="2" customFormat="1" ht="15" customHeight="1" x14ac:dyDescent="0.25">
      <c r="A294" s="16" t="s">
        <v>289</v>
      </c>
      <c r="B294" s="37">
        <v>0</v>
      </c>
      <c r="C294" s="37">
        <v>46</v>
      </c>
      <c r="D294" s="4">
        <f t="shared" si="102"/>
        <v>0</v>
      </c>
      <c r="E294" s="13">
        <v>0</v>
      </c>
      <c r="F294" s="5" t="s">
        <v>373</v>
      </c>
      <c r="G294" s="5" t="s">
        <v>373</v>
      </c>
      <c r="H294" s="5" t="s">
        <v>373</v>
      </c>
      <c r="I294" s="13" t="s">
        <v>370</v>
      </c>
      <c r="J294" s="5" t="s">
        <v>373</v>
      </c>
      <c r="K294" s="5" t="s">
        <v>373</v>
      </c>
      <c r="L294" s="5" t="s">
        <v>373</v>
      </c>
      <c r="M294" s="13" t="s">
        <v>370</v>
      </c>
      <c r="N294" s="37">
        <v>2886.6</v>
      </c>
      <c r="O294" s="37">
        <v>2178.4</v>
      </c>
      <c r="P294" s="4">
        <f t="shared" si="107"/>
        <v>0.75465946095752789</v>
      </c>
      <c r="Q294" s="13">
        <v>20</v>
      </c>
      <c r="R294" s="22">
        <v>1</v>
      </c>
      <c r="S294" s="13">
        <v>15</v>
      </c>
      <c r="T294" s="37">
        <v>51</v>
      </c>
      <c r="U294" s="37">
        <v>0</v>
      </c>
      <c r="V294" s="4">
        <f t="shared" si="108"/>
        <v>0</v>
      </c>
      <c r="W294" s="13">
        <v>35</v>
      </c>
      <c r="X294" s="37">
        <v>0</v>
      </c>
      <c r="Y294" s="37">
        <v>0</v>
      </c>
      <c r="Z294" s="4">
        <f t="shared" si="109"/>
        <v>1</v>
      </c>
      <c r="AA294" s="13">
        <v>15</v>
      </c>
      <c r="AB294" s="37" t="s">
        <v>370</v>
      </c>
      <c r="AC294" s="37" t="s">
        <v>370</v>
      </c>
      <c r="AD294" s="4" t="s">
        <v>370</v>
      </c>
      <c r="AE294" s="13" t="s">
        <v>370</v>
      </c>
      <c r="AF294" s="5" t="s">
        <v>383</v>
      </c>
      <c r="AG294" s="5" t="s">
        <v>383</v>
      </c>
      <c r="AH294" s="5" t="s">
        <v>383</v>
      </c>
      <c r="AI294" s="13">
        <v>10</v>
      </c>
      <c r="AJ294" s="5">
        <v>27</v>
      </c>
      <c r="AK294" s="5">
        <v>28.4</v>
      </c>
      <c r="AL294" s="4">
        <f t="shared" si="121"/>
        <v>1.0518518518518518</v>
      </c>
      <c r="AM294" s="13">
        <v>15</v>
      </c>
      <c r="AN294" s="37">
        <v>253</v>
      </c>
      <c r="AO294" s="37">
        <v>161</v>
      </c>
      <c r="AP294" s="4">
        <f t="shared" si="122"/>
        <v>0.63636363636363635</v>
      </c>
      <c r="AQ294" s="13">
        <v>20</v>
      </c>
      <c r="AR294" s="20">
        <f t="shared" si="110"/>
        <v>0.61331866436834226</v>
      </c>
      <c r="AS294" s="20">
        <f t="shared" si="123"/>
        <v>0.61331866436834226</v>
      </c>
      <c r="AT294" s="35">
        <v>170</v>
      </c>
      <c r="AU294" s="21">
        <f t="shared" si="103"/>
        <v>46.363636363636367</v>
      </c>
      <c r="AV294" s="21">
        <f t="shared" si="104"/>
        <v>28.4</v>
      </c>
      <c r="AW294" s="83">
        <f t="shared" si="105"/>
        <v>-17.963636363636368</v>
      </c>
      <c r="AX294" s="21">
        <v>33.799999999999997</v>
      </c>
      <c r="AY294" s="21">
        <v>56.6</v>
      </c>
      <c r="AZ294" s="81">
        <f t="shared" si="106"/>
        <v>-62</v>
      </c>
      <c r="BA294" s="104"/>
      <c r="BB294" s="84"/>
      <c r="BC294" s="110"/>
      <c r="BD294" s="37">
        <f t="shared" si="111"/>
        <v>0</v>
      </c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2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2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DZ294" s="11"/>
      <c r="EA294" s="11"/>
      <c r="EB294" s="11"/>
      <c r="EC294" s="11"/>
      <c r="ED294" s="12"/>
      <c r="EE294" s="11"/>
      <c r="EF294" s="11"/>
      <c r="EG294" s="11"/>
      <c r="EH294" s="11"/>
      <c r="EI294" s="11"/>
      <c r="EJ294" s="11"/>
      <c r="EK294" s="11"/>
      <c r="EL294" s="11"/>
      <c r="EM294" s="11"/>
      <c r="EN294" s="11"/>
      <c r="EO294" s="11"/>
      <c r="EP294" s="11"/>
      <c r="EQ294" s="11"/>
      <c r="ER294" s="11"/>
      <c r="ES294" s="11"/>
      <c r="ET294" s="11"/>
      <c r="EU294" s="11"/>
      <c r="EV294" s="11"/>
      <c r="EW294" s="11"/>
      <c r="EX294" s="11"/>
      <c r="EY294" s="11"/>
      <c r="EZ294" s="11"/>
      <c r="FA294" s="11"/>
      <c r="FB294" s="11"/>
      <c r="FC294" s="11"/>
      <c r="FD294" s="11"/>
      <c r="FE294" s="11"/>
      <c r="FF294" s="12"/>
      <c r="FG294" s="11"/>
      <c r="FH294" s="11"/>
      <c r="FI294" s="11"/>
      <c r="FJ294" s="11"/>
      <c r="FK294" s="11"/>
      <c r="FL294" s="11"/>
      <c r="FM294" s="11"/>
      <c r="FN294" s="11"/>
      <c r="FO294" s="11"/>
      <c r="FP294" s="11"/>
      <c r="FQ294" s="11"/>
      <c r="FR294" s="11"/>
      <c r="FS294" s="11"/>
      <c r="FT294" s="11"/>
      <c r="FU294" s="11"/>
      <c r="FV294" s="11"/>
      <c r="FW294" s="11"/>
      <c r="FX294" s="11"/>
      <c r="FY294" s="11"/>
      <c r="FZ294" s="11"/>
      <c r="GA294" s="11"/>
      <c r="GB294" s="11"/>
      <c r="GC294" s="11"/>
      <c r="GD294" s="11"/>
      <c r="GE294" s="11"/>
      <c r="GF294" s="11"/>
      <c r="GG294" s="11"/>
      <c r="GH294" s="12"/>
      <c r="GI294" s="11"/>
      <c r="GJ294" s="11"/>
      <c r="GK294" s="11"/>
      <c r="GL294" s="11"/>
      <c r="GM294" s="11"/>
      <c r="GN294" s="11"/>
      <c r="GO294" s="11"/>
      <c r="GP294" s="11"/>
      <c r="GQ294" s="11"/>
      <c r="GR294" s="11"/>
      <c r="GS294" s="11"/>
      <c r="GT294" s="11"/>
      <c r="GU294" s="11"/>
      <c r="GV294" s="11"/>
      <c r="GW294" s="11"/>
      <c r="GX294" s="11"/>
      <c r="GY294" s="11"/>
      <c r="GZ294" s="11"/>
      <c r="HA294" s="11"/>
      <c r="HB294" s="11"/>
      <c r="HC294" s="11"/>
      <c r="HD294" s="11"/>
      <c r="HE294" s="11"/>
      <c r="HF294" s="11"/>
      <c r="HG294" s="11"/>
      <c r="HH294" s="11"/>
      <c r="HI294" s="11"/>
      <c r="HJ294" s="12"/>
      <c r="HK294" s="11"/>
      <c r="HL294" s="11"/>
    </row>
    <row r="295" spans="1:220" s="2" customFormat="1" ht="15" customHeight="1" x14ac:dyDescent="0.25">
      <c r="A295" s="16" t="s">
        <v>290</v>
      </c>
      <c r="B295" s="37">
        <v>0</v>
      </c>
      <c r="C295" s="37">
        <v>0</v>
      </c>
      <c r="D295" s="4">
        <f t="shared" si="102"/>
        <v>0</v>
      </c>
      <c r="E295" s="13">
        <v>0</v>
      </c>
      <c r="F295" s="5" t="s">
        <v>373</v>
      </c>
      <c r="G295" s="5" t="s">
        <v>373</v>
      </c>
      <c r="H295" s="5" t="s">
        <v>373</v>
      </c>
      <c r="I295" s="13" t="s">
        <v>370</v>
      </c>
      <c r="J295" s="5" t="s">
        <v>373</v>
      </c>
      <c r="K295" s="5" t="s">
        <v>373</v>
      </c>
      <c r="L295" s="5" t="s">
        <v>373</v>
      </c>
      <c r="M295" s="13" t="s">
        <v>370</v>
      </c>
      <c r="N295" s="37">
        <v>579.29999999999995</v>
      </c>
      <c r="O295" s="37">
        <v>172.4</v>
      </c>
      <c r="P295" s="4">
        <f t="shared" si="107"/>
        <v>0.29760055239081651</v>
      </c>
      <c r="Q295" s="13">
        <v>20</v>
      </c>
      <c r="R295" s="22">
        <v>1</v>
      </c>
      <c r="S295" s="13">
        <v>15</v>
      </c>
      <c r="T295" s="37">
        <v>269</v>
      </c>
      <c r="U295" s="37">
        <v>314.2</v>
      </c>
      <c r="V295" s="4">
        <f t="shared" si="108"/>
        <v>1.1680297397769517</v>
      </c>
      <c r="W295" s="13">
        <v>40</v>
      </c>
      <c r="X295" s="37">
        <v>5</v>
      </c>
      <c r="Y295" s="37">
        <v>0</v>
      </c>
      <c r="Z295" s="4">
        <f t="shared" si="109"/>
        <v>0</v>
      </c>
      <c r="AA295" s="13">
        <v>10</v>
      </c>
      <c r="AB295" s="37" t="s">
        <v>370</v>
      </c>
      <c r="AC295" s="37" t="s">
        <v>370</v>
      </c>
      <c r="AD295" s="4" t="s">
        <v>370</v>
      </c>
      <c r="AE295" s="13" t="s">
        <v>370</v>
      </c>
      <c r="AF295" s="5" t="s">
        <v>383</v>
      </c>
      <c r="AG295" s="5" t="s">
        <v>383</v>
      </c>
      <c r="AH295" s="5" t="s">
        <v>383</v>
      </c>
      <c r="AI295" s="13">
        <v>10</v>
      </c>
      <c r="AJ295" s="5">
        <v>27</v>
      </c>
      <c r="AK295" s="5">
        <v>21.1</v>
      </c>
      <c r="AL295" s="4">
        <f t="shared" si="121"/>
        <v>0.78148148148148155</v>
      </c>
      <c r="AM295" s="13">
        <v>15</v>
      </c>
      <c r="AN295" s="37">
        <v>450</v>
      </c>
      <c r="AO295" s="37">
        <v>460</v>
      </c>
      <c r="AP295" s="4">
        <f t="shared" si="122"/>
        <v>1.0222222222222221</v>
      </c>
      <c r="AQ295" s="13">
        <v>20</v>
      </c>
      <c r="AR295" s="20">
        <f t="shared" si="110"/>
        <v>0.83199889421300888</v>
      </c>
      <c r="AS295" s="20">
        <f t="shared" si="123"/>
        <v>0.83199889421300888</v>
      </c>
      <c r="AT295" s="35">
        <v>950</v>
      </c>
      <c r="AU295" s="21">
        <f t="shared" si="103"/>
        <v>259.09090909090907</v>
      </c>
      <c r="AV295" s="21">
        <f t="shared" si="104"/>
        <v>215.6</v>
      </c>
      <c r="AW295" s="83">
        <f t="shared" si="105"/>
        <v>-43.490909090909071</v>
      </c>
      <c r="AX295" s="21">
        <v>118.8</v>
      </c>
      <c r="AY295" s="21">
        <v>128.6</v>
      </c>
      <c r="AZ295" s="81">
        <f t="shared" si="106"/>
        <v>-31.799999999999997</v>
      </c>
      <c r="BA295" s="104"/>
      <c r="BB295" s="84"/>
      <c r="BC295" s="110"/>
      <c r="BD295" s="37">
        <f t="shared" si="111"/>
        <v>0</v>
      </c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2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2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DZ295" s="11"/>
      <c r="EA295" s="11"/>
      <c r="EB295" s="11"/>
      <c r="EC295" s="11"/>
      <c r="ED295" s="12"/>
      <c r="EE295" s="11"/>
      <c r="EF295" s="11"/>
      <c r="EG295" s="11"/>
      <c r="EH295" s="11"/>
      <c r="EI295" s="11"/>
      <c r="EJ295" s="11"/>
      <c r="EK295" s="11"/>
      <c r="EL295" s="11"/>
      <c r="EM295" s="11"/>
      <c r="EN295" s="11"/>
      <c r="EO295" s="11"/>
      <c r="EP295" s="11"/>
      <c r="EQ295" s="11"/>
      <c r="ER295" s="11"/>
      <c r="ES295" s="11"/>
      <c r="ET295" s="11"/>
      <c r="EU295" s="11"/>
      <c r="EV295" s="11"/>
      <c r="EW295" s="11"/>
      <c r="EX295" s="11"/>
      <c r="EY295" s="11"/>
      <c r="EZ295" s="11"/>
      <c r="FA295" s="11"/>
      <c r="FB295" s="11"/>
      <c r="FC295" s="11"/>
      <c r="FD295" s="11"/>
      <c r="FE295" s="11"/>
      <c r="FF295" s="12"/>
      <c r="FG295" s="11"/>
      <c r="FH295" s="11"/>
      <c r="FI295" s="11"/>
      <c r="FJ295" s="11"/>
      <c r="FK295" s="11"/>
      <c r="FL295" s="11"/>
      <c r="FM295" s="11"/>
      <c r="FN295" s="11"/>
      <c r="FO295" s="11"/>
      <c r="FP295" s="11"/>
      <c r="FQ295" s="11"/>
      <c r="FR295" s="11"/>
      <c r="FS295" s="11"/>
      <c r="FT295" s="11"/>
      <c r="FU295" s="11"/>
      <c r="FV295" s="11"/>
      <c r="FW295" s="11"/>
      <c r="FX295" s="11"/>
      <c r="FY295" s="11"/>
      <c r="FZ295" s="11"/>
      <c r="GA295" s="11"/>
      <c r="GB295" s="11"/>
      <c r="GC295" s="11"/>
      <c r="GD295" s="11"/>
      <c r="GE295" s="11"/>
      <c r="GF295" s="11"/>
      <c r="GG295" s="11"/>
      <c r="GH295" s="12"/>
      <c r="GI295" s="11"/>
      <c r="GJ295" s="11"/>
      <c r="GK295" s="11"/>
      <c r="GL295" s="11"/>
      <c r="GM295" s="11"/>
      <c r="GN295" s="11"/>
      <c r="GO295" s="11"/>
      <c r="GP295" s="11"/>
      <c r="GQ295" s="11"/>
      <c r="GR295" s="11"/>
      <c r="GS295" s="11"/>
      <c r="GT295" s="11"/>
      <c r="GU295" s="11"/>
      <c r="GV295" s="11"/>
      <c r="GW295" s="11"/>
      <c r="GX295" s="11"/>
      <c r="GY295" s="11"/>
      <c r="GZ295" s="11"/>
      <c r="HA295" s="11"/>
      <c r="HB295" s="11"/>
      <c r="HC295" s="11"/>
      <c r="HD295" s="11"/>
      <c r="HE295" s="11"/>
      <c r="HF295" s="11"/>
      <c r="HG295" s="11"/>
      <c r="HH295" s="11"/>
      <c r="HI295" s="11"/>
      <c r="HJ295" s="12"/>
      <c r="HK295" s="11"/>
      <c r="HL295" s="11"/>
    </row>
    <row r="296" spans="1:220" s="2" customFormat="1" ht="15" customHeight="1" x14ac:dyDescent="0.25">
      <c r="A296" s="16" t="s">
        <v>291</v>
      </c>
      <c r="B296" s="37">
        <v>0</v>
      </c>
      <c r="C296" s="37">
        <v>0</v>
      </c>
      <c r="D296" s="4">
        <f t="shared" si="102"/>
        <v>0</v>
      </c>
      <c r="E296" s="13">
        <v>0</v>
      </c>
      <c r="F296" s="5" t="s">
        <v>373</v>
      </c>
      <c r="G296" s="5" t="s">
        <v>373</v>
      </c>
      <c r="H296" s="5" t="s">
        <v>373</v>
      </c>
      <c r="I296" s="13" t="s">
        <v>370</v>
      </c>
      <c r="J296" s="5" t="s">
        <v>373</v>
      </c>
      <c r="K296" s="5" t="s">
        <v>373</v>
      </c>
      <c r="L296" s="5" t="s">
        <v>373</v>
      </c>
      <c r="M296" s="13" t="s">
        <v>370</v>
      </c>
      <c r="N296" s="37">
        <v>292.8</v>
      </c>
      <c r="O296" s="37">
        <v>82.6</v>
      </c>
      <c r="P296" s="4">
        <f t="shared" si="107"/>
        <v>0.28210382513661197</v>
      </c>
      <c r="Q296" s="13">
        <v>20</v>
      </c>
      <c r="R296" s="22">
        <v>1</v>
      </c>
      <c r="S296" s="13">
        <v>15</v>
      </c>
      <c r="T296" s="37">
        <v>32</v>
      </c>
      <c r="U296" s="37">
        <v>0</v>
      </c>
      <c r="V296" s="4">
        <f t="shared" si="108"/>
        <v>0</v>
      </c>
      <c r="W296" s="13">
        <v>40</v>
      </c>
      <c r="X296" s="37">
        <v>0</v>
      </c>
      <c r="Y296" s="37">
        <v>0</v>
      </c>
      <c r="Z296" s="4">
        <f t="shared" si="109"/>
        <v>1</v>
      </c>
      <c r="AA296" s="13">
        <v>10</v>
      </c>
      <c r="AB296" s="37" t="s">
        <v>370</v>
      </c>
      <c r="AC296" s="37" t="s">
        <v>370</v>
      </c>
      <c r="AD296" s="4" t="s">
        <v>370</v>
      </c>
      <c r="AE296" s="13" t="s">
        <v>370</v>
      </c>
      <c r="AF296" s="5" t="s">
        <v>383</v>
      </c>
      <c r="AG296" s="5" t="s">
        <v>383</v>
      </c>
      <c r="AH296" s="5" t="s">
        <v>383</v>
      </c>
      <c r="AI296" s="13">
        <v>10</v>
      </c>
      <c r="AJ296" s="5">
        <v>27</v>
      </c>
      <c r="AK296" s="5">
        <v>24.8</v>
      </c>
      <c r="AL296" s="4">
        <f t="shared" si="121"/>
        <v>0.91851851851851851</v>
      </c>
      <c r="AM296" s="13">
        <v>15</v>
      </c>
      <c r="AN296" s="37">
        <v>144</v>
      </c>
      <c r="AO296" s="37">
        <v>131</v>
      </c>
      <c r="AP296" s="4">
        <f t="shared" si="122"/>
        <v>0.90972222222222221</v>
      </c>
      <c r="AQ296" s="13">
        <v>20</v>
      </c>
      <c r="AR296" s="20">
        <f t="shared" si="110"/>
        <v>0.52178582270795382</v>
      </c>
      <c r="AS296" s="20">
        <f t="shared" si="123"/>
        <v>0.52178582270795382</v>
      </c>
      <c r="AT296" s="35">
        <v>319</v>
      </c>
      <c r="AU296" s="21">
        <f t="shared" si="103"/>
        <v>87</v>
      </c>
      <c r="AV296" s="21">
        <f t="shared" si="104"/>
        <v>45.4</v>
      </c>
      <c r="AW296" s="83">
        <f t="shared" si="105"/>
        <v>-41.6</v>
      </c>
      <c r="AX296" s="21">
        <v>29.3</v>
      </c>
      <c r="AY296" s="21">
        <v>15.9</v>
      </c>
      <c r="AZ296" s="81">
        <f t="shared" si="106"/>
        <v>0.19999999999999751</v>
      </c>
      <c r="BA296" s="104"/>
      <c r="BB296" s="84"/>
      <c r="BC296" s="110"/>
      <c r="BD296" s="37">
        <f t="shared" si="111"/>
        <v>0.19999999999999751</v>
      </c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2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2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DZ296" s="11"/>
      <c r="EA296" s="11"/>
      <c r="EB296" s="11"/>
      <c r="EC296" s="11"/>
      <c r="ED296" s="12"/>
      <c r="EE296" s="11"/>
      <c r="EF296" s="11"/>
      <c r="EG296" s="11"/>
      <c r="EH296" s="11"/>
      <c r="EI296" s="11"/>
      <c r="EJ296" s="11"/>
      <c r="EK296" s="11"/>
      <c r="EL296" s="11"/>
      <c r="EM296" s="11"/>
      <c r="EN296" s="11"/>
      <c r="EO296" s="11"/>
      <c r="EP296" s="11"/>
      <c r="EQ296" s="11"/>
      <c r="ER296" s="11"/>
      <c r="ES296" s="11"/>
      <c r="ET296" s="11"/>
      <c r="EU296" s="11"/>
      <c r="EV296" s="11"/>
      <c r="EW296" s="11"/>
      <c r="EX296" s="11"/>
      <c r="EY296" s="11"/>
      <c r="EZ296" s="11"/>
      <c r="FA296" s="11"/>
      <c r="FB296" s="11"/>
      <c r="FC296" s="11"/>
      <c r="FD296" s="11"/>
      <c r="FE296" s="11"/>
      <c r="FF296" s="12"/>
      <c r="FG296" s="11"/>
      <c r="FH296" s="11"/>
      <c r="FI296" s="11"/>
      <c r="FJ296" s="11"/>
      <c r="FK296" s="11"/>
      <c r="FL296" s="11"/>
      <c r="FM296" s="11"/>
      <c r="FN296" s="11"/>
      <c r="FO296" s="11"/>
      <c r="FP296" s="11"/>
      <c r="FQ296" s="11"/>
      <c r="FR296" s="11"/>
      <c r="FS296" s="11"/>
      <c r="FT296" s="11"/>
      <c r="FU296" s="11"/>
      <c r="FV296" s="11"/>
      <c r="FW296" s="11"/>
      <c r="FX296" s="11"/>
      <c r="FY296" s="11"/>
      <c r="FZ296" s="11"/>
      <c r="GA296" s="11"/>
      <c r="GB296" s="11"/>
      <c r="GC296" s="11"/>
      <c r="GD296" s="11"/>
      <c r="GE296" s="11"/>
      <c r="GF296" s="11"/>
      <c r="GG296" s="11"/>
      <c r="GH296" s="12"/>
      <c r="GI296" s="11"/>
      <c r="GJ296" s="11"/>
      <c r="GK296" s="11"/>
      <c r="GL296" s="11"/>
      <c r="GM296" s="11"/>
      <c r="GN296" s="11"/>
      <c r="GO296" s="11"/>
      <c r="GP296" s="11"/>
      <c r="GQ296" s="11"/>
      <c r="GR296" s="11"/>
      <c r="GS296" s="11"/>
      <c r="GT296" s="11"/>
      <c r="GU296" s="11"/>
      <c r="GV296" s="11"/>
      <c r="GW296" s="11"/>
      <c r="GX296" s="11"/>
      <c r="GY296" s="11"/>
      <c r="GZ296" s="11"/>
      <c r="HA296" s="11"/>
      <c r="HB296" s="11"/>
      <c r="HC296" s="11"/>
      <c r="HD296" s="11"/>
      <c r="HE296" s="11"/>
      <c r="HF296" s="11"/>
      <c r="HG296" s="11"/>
      <c r="HH296" s="11"/>
      <c r="HI296" s="11"/>
      <c r="HJ296" s="12"/>
      <c r="HK296" s="11"/>
      <c r="HL296" s="11"/>
    </row>
    <row r="297" spans="1:220" s="2" customFormat="1" ht="15" customHeight="1" x14ac:dyDescent="0.25">
      <c r="A297" s="16" t="s">
        <v>292</v>
      </c>
      <c r="B297" s="37">
        <v>383</v>
      </c>
      <c r="C297" s="37">
        <v>363</v>
      </c>
      <c r="D297" s="4">
        <f t="shared" si="102"/>
        <v>0.9477806788511749</v>
      </c>
      <c r="E297" s="13">
        <v>10</v>
      </c>
      <c r="F297" s="5" t="s">
        <v>373</v>
      </c>
      <c r="G297" s="5" t="s">
        <v>373</v>
      </c>
      <c r="H297" s="5" t="s">
        <v>373</v>
      </c>
      <c r="I297" s="13" t="s">
        <v>370</v>
      </c>
      <c r="J297" s="5" t="s">
        <v>373</v>
      </c>
      <c r="K297" s="5" t="s">
        <v>373</v>
      </c>
      <c r="L297" s="5" t="s">
        <v>373</v>
      </c>
      <c r="M297" s="13" t="s">
        <v>370</v>
      </c>
      <c r="N297" s="37">
        <v>1564.7</v>
      </c>
      <c r="O297" s="37">
        <v>513.20000000000005</v>
      </c>
      <c r="P297" s="4">
        <f t="shared" si="107"/>
        <v>0.32798619543682495</v>
      </c>
      <c r="Q297" s="13">
        <v>20</v>
      </c>
      <c r="R297" s="22">
        <v>1</v>
      </c>
      <c r="S297" s="13">
        <v>15</v>
      </c>
      <c r="T297" s="37">
        <v>650</v>
      </c>
      <c r="U297" s="37">
        <v>767.9</v>
      </c>
      <c r="V297" s="4">
        <f t="shared" si="108"/>
        <v>1.1813846153846153</v>
      </c>
      <c r="W297" s="13">
        <v>35</v>
      </c>
      <c r="X297" s="37">
        <v>24</v>
      </c>
      <c r="Y297" s="37">
        <v>0</v>
      </c>
      <c r="Z297" s="4">
        <f t="shared" si="109"/>
        <v>0</v>
      </c>
      <c r="AA297" s="13">
        <v>15</v>
      </c>
      <c r="AB297" s="37" t="s">
        <v>370</v>
      </c>
      <c r="AC297" s="37" t="s">
        <v>370</v>
      </c>
      <c r="AD297" s="4" t="s">
        <v>370</v>
      </c>
      <c r="AE297" s="13" t="s">
        <v>370</v>
      </c>
      <c r="AF297" s="5" t="s">
        <v>383</v>
      </c>
      <c r="AG297" s="5" t="s">
        <v>383</v>
      </c>
      <c r="AH297" s="5" t="s">
        <v>383</v>
      </c>
      <c r="AI297" s="13">
        <v>10</v>
      </c>
      <c r="AJ297" s="5">
        <v>27</v>
      </c>
      <c r="AK297" s="5">
        <v>6.6</v>
      </c>
      <c r="AL297" s="4">
        <f t="shared" si="121"/>
        <v>0.24444444444444444</v>
      </c>
      <c r="AM297" s="13">
        <v>15</v>
      </c>
      <c r="AN297" s="37">
        <v>746</v>
      </c>
      <c r="AO297" s="37">
        <v>709</v>
      </c>
      <c r="AP297" s="4">
        <f t="shared" si="122"/>
        <v>0.95040214477211793</v>
      </c>
      <c r="AQ297" s="13">
        <v>20</v>
      </c>
      <c r="AR297" s="20">
        <f t="shared" si="110"/>
        <v>0.73123616767552935</v>
      </c>
      <c r="AS297" s="20">
        <f t="shared" si="123"/>
        <v>0.73123616767552935</v>
      </c>
      <c r="AT297" s="35">
        <v>739</v>
      </c>
      <c r="AU297" s="21">
        <f t="shared" si="103"/>
        <v>201.54545454545456</v>
      </c>
      <c r="AV297" s="21">
        <f t="shared" si="104"/>
        <v>147.4</v>
      </c>
      <c r="AW297" s="83">
        <f t="shared" si="105"/>
        <v>-54.145454545454555</v>
      </c>
      <c r="AX297" s="21">
        <v>123.1</v>
      </c>
      <c r="AY297" s="21">
        <v>119.5</v>
      </c>
      <c r="AZ297" s="81">
        <f t="shared" si="106"/>
        <v>-95.199999999999989</v>
      </c>
      <c r="BA297" s="104"/>
      <c r="BB297" s="84"/>
      <c r="BC297" s="110"/>
      <c r="BD297" s="37">
        <f t="shared" si="111"/>
        <v>0</v>
      </c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2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2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DZ297" s="11"/>
      <c r="EA297" s="11"/>
      <c r="EB297" s="11"/>
      <c r="EC297" s="11"/>
      <c r="ED297" s="12"/>
      <c r="EE297" s="11"/>
      <c r="EF297" s="11"/>
      <c r="EG297" s="11"/>
      <c r="EH297" s="11"/>
      <c r="EI297" s="11"/>
      <c r="EJ297" s="11"/>
      <c r="EK297" s="11"/>
      <c r="EL297" s="11"/>
      <c r="EM297" s="11"/>
      <c r="EN297" s="11"/>
      <c r="EO297" s="11"/>
      <c r="EP297" s="11"/>
      <c r="EQ297" s="11"/>
      <c r="ER297" s="11"/>
      <c r="ES297" s="11"/>
      <c r="ET297" s="11"/>
      <c r="EU297" s="11"/>
      <c r="EV297" s="11"/>
      <c r="EW297" s="11"/>
      <c r="EX297" s="11"/>
      <c r="EY297" s="11"/>
      <c r="EZ297" s="11"/>
      <c r="FA297" s="11"/>
      <c r="FB297" s="11"/>
      <c r="FC297" s="11"/>
      <c r="FD297" s="11"/>
      <c r="FE297" s="11"/>
      <c r="FF297" s="12"/>
      <c r="FG297" s="11"/>
      <c r="FH297" s="11"/>
      <c r="FI297" s="11"/>
      <c r="FJ297" s="11"/>
      <c r="FK297" s="11"/>
      <c r="FL297" s="11"/>
      <c r="FM297" s="11"/>
      <c r="FN297" s="11"/>
      <c r="FO297" s="11"/>
      <c r="FP297" s="11"/>
      <c r="FQ297" s="11"/>
      <c r="FR297" s="11"/>
      <c r="FS297" s="11"/>
      <c r="FT297" s="11"/>
      <c r="FU297" s="11"/>
      <c r="FV297" s="11"/>
      <c r="FW297" s="11"/>
      <c r="FX297" s="11"/>
      <c r="FY297" s="11"/>
      <c r="FZ297" s="11"/>
      <c r="GA297" s="11"/>
      <c r="GB297" s="11"/>
      <c r="GC297" s="11"/>
      <c r="GD297" s="11"/>
      <c r="GE297" s="11"/>
      <c r="GF297" s="11"/>
      <c r="GG297" s="11"/>
      <c r="GH297" s="12"/>
      <c r="GI297" s="11"/>
      <c r="GJ297" s="11"/>
      <c r="GK297" s="11"/>
      <c r="GL297" s="11"/>
      <c r="GM297" s="11"/>
      <c r="GN297" s="11"/>
      <c r="GO297" s="11"/>
      <c r="GP297" s="11"/>
      <c r="GQ297" s="11"/>
      <c r="GR297" s="11"/>
      <c r="GS297" s="11"/>
      <c r="GT297" s="11"/>
      <c r="GU297" s="11"/>
      <c r="GV297" s="11"/>
      <c r="GW297" s="11"/>
      <c r="GX297" s="11"/>
      <c r="GY297" s="11"/>
      <c r="GZ297" s="11"/>
      <c r="HA297" s="11"/>
      <c r="HB297" s="11"/>
      <c r="HC297" s="11"/>
      <c r="HD297" s="11"/>
      <c r="HE297" s="11"/>
      <c r="HF297" s="11"/>
      <c r="HG297" s="11"/>
      <c r="HH297" s="11"/>
      <c r="HI297" s="11"/>
      <c r="HJ297" s="12"/>
      <c r="HK297" s="11"/>
      <c r="HL297" s="11"/>
    </row>
    <row r="298" spans="1:220" s="2" customFormat="1" ht="15" customHeight="1" x14ac:dyDescent="0.25">
      <c r="A298" s="16" t="s">
        <v>293</v>
      </c>
      <c r="B298" s="37">
        <v>0</v>
      </c>
      <c r="C298" s="37">
        <v>0</v>
      </c>
      <c r="D298" s="4">
        <f t="shared" si="102"/>
        <v>0</v>
      </c>
      <c r="E298" s="13">
        <v>0</v>
      </c>
      <c r="F298" s="5" t="s">
        <v>373</v>
      </c>
      <c r="G298" s="5" t="s">
        <v>373</v>
      </c>
      <c r="H298" s="5" t="s">
        <v>373</v>
      </c>
      <c r="I298" s="13" t="s">
        <v>370</v>
      </c>
      <c r="J298" s="5" t="s">
        <v>373</v>
      </c>
      <c r="K298" s="5" t="s">
        <v>373</v>
      </c>
      <c r="L298" s="5" t="s">
        <v>373</v>
      </c>
      <c r="M298" s="13" t="s">
        <v>370</v>
      </c>
      <c r="N298" s="37">
        <v>1090.0999999999999</v>
      </c>
      <c r="O298" s="37">
        <v>211.8</v>
      </c>
      <c r="P298" s="4">
        <f t="shared" si="107"/>
        <v>0.19429410145858181</v>
      </c>
      <c r="Q298" s="13">
        <v>20</v>
      </c>
      <c r="R298" s="22">
        <v>1</v>
      </c>
      <c r="S298" s="13">
        <v>15</v>
      </c>
      <c r="T298" s="37">
        <v>50</v>
      </c>
      <c r="U298" s="37">
        <v>0</v>
      </c>
      <c r="V298" s="4">
        <f t="shared" si="108"/>
        <v>0</v>
      </c>
      <c r="W298" s="13">
        <v>40</v>
      </c>
      <c r="X298" s="37">
        <v>0</v>
      </c>
      <c r="Y298" s="37">
        <v>0</v>
      </c>
      <c r="Z298" s="4">
        <f t="shared" si="109"/>
        <v>1</v>
      </c>
      <c r="AA298" s="13">
        <v>10</v>
      </c>
      <c r="AB298" s="37" t="s">
        <v>370</v>
      </c>
      <c r="AC298" s="37" t="s">
        <v>370</v>
      </c>
      <c r="AD298" s="4" t="s">
        <v>370</v>
      </c>
      <c r="AE298" s="13" t="s">
        <v>370</v>
      </c>
      <c r="AF298" s="5" t="s">
        <v>383</v>
      </c>
      <c r="AG298" s="5" t="s">
        <v>383</v>
      </c>
      <c r="AH298" s="5" t="s">
        <v>383</v>
      </c>
      <c r="AI298" s="13">
        <v>10</v>
      </c>
      <c r="AJ298" s="5">
        <v>27</v>
      </c>
      <c r="AK298" s="5">
        <v>11.9</v>
      </c>
      <c r="AL298" s="4">
        <f t="shared" si="121"/>
        <v>0.44074074074074077</v>
      </c>
      <c r="AM298" s="13">
        <v>15</v>
      </c>
      <c r="AN298" s="37">
        <v>215</v>
      </c>
      <c r="AO298" s="37">
        <v>151</v>
      </c>
      <c r="AP298" s="4">
        <f t="shared" si="122"/>
        <v>0.70232558139534884</v>
      </c>
      <c r="AQ298" s="13">
        <v>20</v>
      </c>
      <c r="AR298" s="20">
        <f t="shared" si="110"/>
        <v>0.41286253973491438</v>
      </c>
      <c r="AS298" s="20">
        <f t="shared" si="123"/>
        <v>0.41286253973491438</v>
      </c>
      <c r="AT298" s="35">
        <v>935</v>
      </c>
      <c r="AU298" s="21">
        <f t="shared" si="103"/>
        <v>255</v>
      </c>
      <c r="AV298" s="21">
        <f t="shared" si="104"/>
        <v>105.3</v>
      </c>
      <c r="AW298" s="83">
        <f t="shared" si="105"/>
        <v>-149.69999999999999</v>
      </c>
      <c r="AX298" s="21">
        <v>69.599999999999994</v>
      </c>
      <c r="AY298" s="21">
        <v>73.099999999999994</v>
      </c>
      <c r="AZ298" s="81">
        <f t="shared" si="106"/>
        <v>-37.399999999999991</v>
      </c>
      <c r="BA298" s="104"/>
      <c r="BB298" s="84"/>
      <c r="BC298" s="110"/>
      <c r="BD298" s="37">
        <f t="shared" si="111"/>
        <v>0</v>
      </c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2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2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DZ298" s="11"/>
      <c r="EA298" s="11"/>
      <c r="EB298" s="11"/>
      <c r="EC298" s="11"/>
      <c r="ED298" s="12"/>
      <c r="EE298" s="11"/>
      <c r="EF298" s="11"/>
      <c r="EG298" s="11"/>
      <c r="EH298" s="11"/>
      <c r="EI298" s="11"/>
      <c r="EJ298" s="11"/>
      <c r="EK298" s="11"/>
      <c r="EL298" s="11"/>
      <c r="EM298" s="11"/>
      <c r="EN298" s="11"/>
      <c r="EO298" s="11"/>
      <c r="EP298" s="11"/>
      <c r="EQ298" s="11"/>
      <c r="ER298" s="11"/>
      <c r="ES298" s="11"/>
      <c r="ET298" s="11"/>
      <c r="EU298" s="11"/>
      <c r="EV298" s="11"/>
      <c r="EW298" s="11"/>
      <c r="EX298" s="11"/>
      <c r="EY298" s="11"/>
      <c r="EZ298" s="11"/>
      <c r="FA298" s="11"/>
      <c r="FB298" s="11"/>
      <c r="FC298" s="11"/>
      <c r="FD298" s="11"/>
      <c r="FE298" s="11"/>
      <c r="FF298" s="12"/>
      <c r="FG298" s="11"/>
      <c r="FH298" s="11"/>
      <c r="FI298" s="11"/>
      <c r="FJ298" s="11"/>
      <c r="FK298" s="11"/>
      <c r="FL298" s="11"/>
      <c r="FM298" s="11"/>
      <c r="FN298" s="11"/>
      <c r="FO298" s="11"/>
      <c r="FP298" s="11"/>
      <c r="FQ298" s="11"/>
      <c r="FR298" s="11"/>
      <c r="FS298" s="11"/>
      <c r="FT298" s="11"/>
      <c r="FU298" s="11"/>
      <c r="FV298" s="11"/>
      <c r="FW298" s="11"/>
      <c r="FX298" s="11"/>
      <c r="FY298" s="11"/>
      <c r="FZ298" s="11"/>
      <c r="GA298" s="11"/>
      <c r="GB298" s="11"/>
      <c r="GC298" s="11"/>
      <c r="GD298" s="11"/>
      <c r="GE298" s="11"/>
      <c r="GF298" s="11"/>
      <c r="GG298" s="11"/>
      <c r="GH298" s="12"/>
      <c r="GI298" s="11"/>
      <c r="GJ298" s="11"/>
      <c r="GK298" s="11"/>
      <c r="GL298" s="11"/>
      <c r="GM298" s="11"/>
      <c r="GN298" s="11"/>
      <c r="GO298" s="11"/>
      <c r="GP298" s="11"/>
      <c r="GQ298" s="11"/>
      <c r="GR298" s="11"/>
      <c r="GS298" s="11"/>
      <c r="GT298" s="11"/>
      <c r="GU298" s="11"/>
      <c r="GV298" s="11"/>
      <c r="GW298" s="11"/>
      <c r="GX298" s="11"/>
      <c r="GY298" s="11"/>
      <c r="GZ298" s="11"/>
      <c r="HA298" s="11"/>
      <c r="HB298" s="11"/>
      <c r="HC298" s="11"/>
      <c r="HD298" s="11"/>
      <c r="HE298" s="11"/>
      <c r="HF298" s="11"/>
      <c r="HG298" s="11"/>
      <c r="HH298" s="11"/>
      <c r="HI298" s="11"/>
      <c r="HJ298" s="12"/>
      <c r="HK298" s="11"/>
      <c r="HL298" s="11"/>
    </row>
    <row r="299" spans="1:220" s="2" customFormat="1" ht="15" customHeight="1" x14ac:dyDescent="0.25">
      <c r="A299" s="16" t="s">
        <v>294</v>
      </c>
      <c r="B299" s="37">
        <v>0</v>
      </c>
      <c r="C299" s="37">
        <v>0</v>
      </c>
      <c r="D299" s="4">
        <f t="shared" si="102"/>
        <v>0</v>
      </c>
      <c r="E299" s="13">
        <v>0</v>
      </c>
      <c r="F299" s="5" t="s">
        <v>373</v>
      </c>
      <c r="G299" s="5" t="s">
        <v>373</v>
      </c>
      <c r="H299" s="5" t="s">
        <v>373</v>
      </c>
      <c r="I299" s="13" t="s">
        <v>370</v>
      </c>
      <c r="J299" s="5" t="s">
        <v>373</v>
      </c>
      <c r="K299" s="5" t="s">
        <v>373</v>
      </c>
      <c r="L299" s="5" t="s">
        <v>373</v>
      </c>
      <c r="M299" s="13" t="s">
        <v>370</v>
      </c>
      <c r="N299" s="37">
        <v>2299.8000000000002</v>
      </c>
      <c r="O299" s="37">
        <v>1240.3</v>
      </c>
      <c r="P299" s="4">
        <f t="shared" si="107"/>
        <v>0.53930776589268625</v>
      </c>
      <c r="Q299" s="13">
        <v>20</v>
      </c>
      <c r="R299" s="22">
        <v>1</v>
      </c>
      <c r="S299" s="13">
        <v>15</v>
      </c>
      <c r="T299" s="37">
        <v>14</v>
      </c>
      <c r="U299" s="37">
        <v>0</v>
      </c>
      <c r="V299" s="4">
        <f t="shared" si="108"/>
        <v>0</v>
      </c>
      <c r="W299" s="13">
        <v>30</v>
      </c>
      <c r="X299" s="37">
        <v>0</v>
      </c>
      <c r="Y299" s="37">
        <v>0</v>
      </c>
      <c r="Z299" s="4">
        <f t="shared" si="109"/>
        <v>1</v>
      </c>
      <c r="AA299" s="13">
        <v>20</v>
      </c>
      <c r="AB299" s="37" t="s">
        <v>370</v>
      </c>
      <c r="AC299" s="37" t="s">
        <v>370</v>
      </c>
      <c r="AD299" s="4" t="s">
        <v>370</v>
      </c>
      <c r="AE299" s="13" t="s">
        <v>370</v>
      </c>
      <c r="AF299" s="5" t="s">
        <v>383</v>
      </c>
      <c r="AG299" s="5" t="s">
        <v>383</v>
      </c>
      <c r="AH299" s="5" t="s">
        <v>383</v>
      </c>
      <c r="AI299" s="13">
        <v>10</v>
      </c>
      <c r="AJ299" s="5">
        <v>27</v>
      </c>
      <c r="AK299" s="5">
        <v>23.2</v>
      </c>
      <c r="AL299" s="4">
        <f t="shared" si="121"/>
        <v>0.85925925925925928</v>
      </c>
      <c r="AM299" s="13">
        <v>15</v>
      </c>
      <c r="AN299" s="37">
        <v>68</v>
      </c>
      <c r="AO299" s="37">
        <v>72</v>
      </c>
      <c r="AP299" s="4">
        <f t="shared" si="122"/>
        <v>1.0588235294117647</v>
      </c>
      <c r="AQ299" s="13">
        <v>20</v>
      </c>
      <c r="AR299" s="20">
        <f t="shared" si="110"/>
        <v>0.66542928995814921</v>
      </c>
      <c r="AS299" s="20">
        <f t="shared" si="123"/>
        <v>0.66542928995814921</v>
      </c>
      <c r="AT299" s="35">
        <v>78.5</v>
      </c>
      <c r="AU299" s="21">
        <f t="shared" si="103"/>
        <v>21.40909090909091</v>
      </c>
      <c r="AV299" s="21">
        <f t="shared" si="104"/>
        <v>14.2</v>
      </c>
      <c r="AW299" s="83">
        <f t="shared" si="105"/>
        <v>-7.2090909090909108</v>
      </c>
      <c r="AX299" s="21">
        <v>43.9</v>
      </c>
      <c r="AY299" s="21">
        <v>34.6</v>
      </c>
      <c r="AZ299" s="81">
        <f t="shared" si="106"/>
        <v>-64.3</v>
      </c>
      <c r="BA299" s="104"/>
      <c r="BB299" s="84"/>
      <c r="BC299" s="110"/>
      <c r="BD299" s="37">
        <f t="shared" si="111"/>
        <v>0</v>
      </c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2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2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DZ299" s="11"/>
      <c r="EA299" s="11"/>
      <c r="EB299" s="11"/>
      <c r="EC299" s="11"/>
      <c r="ED299" s="12"/>
      <c r="EE299" s="11"/>
      <c r="EF299" s="11"/>
      <c r="EG299" s="11"/>
      <c r="EH299" s="11"/>
      <c r="EI299" s="11"/>
      <c r="EJ299" s="11"/>
      <c r="EK299" s="11"/>
      <c r="EL299" s="11"/>
      <c r="EM299" s="11"/>
      <c r="EN299" s="11"/>
      <c r="EO299" s="11"/>
      <c r="EP299" s="11"/>
      <c r="EQ299" s="11"/>
      <c r="ER299" s="11"/>
      <c r="ES299" s="11"/>
      <c r="ET299" s="11"/>
      <c r="EU299" s="11"/>
      <c r="EV299" s="11"/>
      <c r="EW299" s="11"/>
      <c r="EX299" s="11"/>
      <c r="EY299" s="11"/>
      <c r="EZ299" s="11"/>
      <c r="FA299" s="11"/>
      <c r="FB299" s="11"/>
      <c r="FC299" s="11"/>
      <c r="FD299" s="11"/>
      <c r="FE299" s="11"/>
      <c r="FF299" s="12"/>
      <c r="FG299" s="11"/>
      <c r="FH299" s="11"/>
      <c r="FI299" s="11"/>
      <c r="FJ299" s="11"/>
      <c r="FK299" s="11"/>
      <c r="FL299" s="11"/>
      <c r="FM299" s="11"/>
      <c r="FN299" s="11"/>
      <c r="FO299" s="11"/>
      <c r="FP299" s="11"/>
      <c r="FQ299" s="11"/>
      <c r="FR299" s="11"/>
      <c r="FS299" s="11"/>
      <c r="FT299" s="11"/>
      <c r="FU299" s="11"/>
      <c r="FV299" s="11"/>
      <c r="FW299" s="11"/>
      <c r="FX299" s="11"/>
      <c r="FY299" s="11"/>
      <c r="FZ299" s="11"/>
      <c r="GA299" s="11"/>
      <c r="GB299" s="11"/>
      <c r="GC299" s="11"/>
      <c r="GD299" s="11"/>
      <c r="GE299" s="11"/>
      <c r="GF299" s="11"/>
      <c r="GG299" s="11"/>
      <c r="GH299" s="12"/>
      <c r="GI299" s="11"/>
      <c r="GJ299" s="11"/>
      <c r="GK299" s="11"/>
      <c r="GL299" s="11"/>
      <c r="GM299" s="11"/>
      <c r="GN299" s="11"/>
      <c r="GO299" s="11"/>
      <c r="GP299" s="11"/>
      <c r="GQ299" s="11"/>
      <c r="GR299" s="11"/>
      <c r="GS299" s="11"/>
      <c r="GT299" s="11"/>
      <c r="GU299" s="11"/>
      <c r="GV299" s="11"/>
      <c r="GW299" s="11"/>
      <c r="GX299" s="11"/>
      <c r="GY299" s="11"/>
      <c r="GZ299" s="11"/>
      <c r="HA299" s="11"/>
      <c r="HB299" s="11"/>
      <c r="HC299" s="11"/>
      <c r="HD299" s="11"/>
      <c r="HE299" s="11"/>
      <c r="HF299" s="11"/>
      <c r="HG299" s="11"/>
      <c r="HH299" s="11"/>
      <c r="HI299" s="11"/>
      <c r="HJ299" s="12"/>
      <c r="HK299" s="11"/>
      <c r="HL299" s="11"/>
    </row>
    <row r="300" spans="1:220" s="2" customFormat="1" ht="15" customHeight="1" x14ac:dyDescent="0.25">
      <c r="A300" s="16" t="s">
        <v>295</v>
      </c>
      <c r="B300" s="37">
        <v>0</v>
      </c>
      <c r="C300" s="37">
        <v>0</v>
      </c>
      <c r="D300" s="4">
        <f t="shared" si="102"/>
        <v>0</v>
      </c>
      <c r="E300" s="13">
        <v>0</v>
      </c>
      <c r="F300" s="5" t="s">
        <v>373</v>
      </c>
      <c r="G300" s="5" t="s">
        <v>373</v>
      </c>
      <c r="H300" s="5" t="s">
        <v>373</v>
      </c>
      <c r="I300" s="13" t="s">
        <v>370</v>
      </c>
      <c r="J300" s="5" t="s">
        <v>373</v>
      </c>
      <c r="K300" s="5" t="s">
        <v>373</v>
      </c>
      <c r="L300" s="5" t="s">
        <v>373</v>
      </c>
      <c r="M300" s="13" t="s">
        <v>370</v>
      </c>
      <c r="N300" s="37">
        <v>530.20000000000005</v>
      </c>
      <c r="O300" s="37">
        <v>165.4</v>
      </c>
      <c r="P300" s="4">
        <f t="shared" si="107"/>
        <v>0.31195775179177665</v>
      </c>
      <c r="Q300" s="13">
        <v>20</v>
      </c>
      <c r="R300" s="22">
        <v>1</v>
      </c>
      <c r="S300" s="13">
        <v>15</v>
      </c>
      <c r="T300" s="37">
        <v>29</v>
      </c>
      <c r="U300" s="37">
        <v>0</v>
      </c>
      <c r="V300" s="4">
        <f t="shared" si="108"/>
        <v>0</v>
      </c>
      <c r="W300" s="13">
        <v>30</v>
      </c>
      <c r="X300" s="37">
        <v>1</v>
      </c>
      <c r="Y300" s="37">
        <v>0</v>
      </c>
      <c r="Z300" s="4">
        <f t="shared" si="109"/>
        <v>0</v>
      </c>
      <c r="AA300" s="13">
        <v>20</v>
      </c>
      <c r="AB300" s="37" t="s">
        <v>370</v>
      </c>
      <c r="AC300" s="37" t="s">
        <v>370</v>
      </c>
      <c r="AD300" s="4" t="s">
        <v>370</v>
      </c>
      <c r="AE300" s="13" t="s">
        <v>370</v>
      </c>
      <c r="AF300" s="5" t="s">
        <v>383</v>
      </c>
      <c r="AG300" s="5" t="s">
        <v>383</v>
      </c>
      <c r="AH300" s="5" t="s">
        <v>383</v>
      </c>
      <c r="AI300" s="13">
        <v>10</v>
      </c>
      <c r="AJ300" s="5">
        <v>27</v>
      </c>
      <c r="AK300" s="5">
        <v>26.3</v>
      </c>
      <c r="AL300" s="4">
        <f t="shared" si="121"/>
        <v>0.97407407407407409</v>
      </c>
      <c r="AM300" s="13">
        <v>15</v>
      </c>
      <c r="AN300" s="37">
        <v>131</v>
      </c>
      <c r="AO300" s="37">
        <v>131</v>
      </c>
      <c r="AP300" s="4">
        <f t="shared" si="122"/>
        <v>1</v>
      </c>
      <c r="AQ300" s="13">
        <v>20</v>
      </c>
      <c r="AR300" s="20">
        <f t="shared" si="110"/>
        <v>0.46541888455788877</v>
      </c>
      <c r="AS300" s="20">
        <f t="shared" si="123"/>
        <v>0.46541888455788877</v>
      </c>
      <c r="AT300" s="35">
        <v>383</v>
      </c>
      <c r="AU300" s="21">
        <f t="shared" si="103"/>
        <v>104.45454545454547</v>
      </c>
      <c r="AV300" s="21">
        <f t="shared" si="104"/>
        <v>48.6</v>
      </c>
      <c r="AW300" s="83">
        <f t="shared" si="105"/>
        <v>-55.854545454545466</v>
      </c>
      <c r="AX300" s="21">
        <v>22.6</v>
      </c>
      <c r="AY300" s="21">
        <v>47.1</v>
      </c>
      <c r="AZ300" s="81">
        <f t="shared" si="106"/>
        <v>-21.1</v>
      </c>
      <c r="BA300" s="104"/>
      <c r="BB300" s="84"/>
      <c r="BC300" s="110"/>
      <c r="BD300" s="37">
        <f t="shared" si="111"/>
        <v>0</v>
      </c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2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2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DZ300" s="11"/>
      <c r="EA300" s="11"/>
      <c r="EB300" s="11"/>
      <c r="EC300" s="11"/>
      <c r="ED300" s="12"/>
      <c r="EE300" s="11"/>
      <c r="EF300" s="11"/>
      <c r="EG300" s="11"/>
      <c r="EH300" s="11"/>
      <c r="EI300" s="11"/>
      <c r="EJ300" s="11"/>
      <c r="EK300" s="11"/>
      <c r="EL300" s="11"/>
      <c r="EM300" s="11"/>
      <c r="EN300" s="11"/>
      <c r="EO300" s="11"/>
      <c r="EP300" s="11"/>
      <c r="EQ300" s="11"/>
      <c r="ER300" s="11"/>
      <c r="ES300" s="11"/>
      <c r="ET300" s="11"/>
      <c r="EU300" s="11"/>
      <c r="EV300" s="11"/>
      <c r="EW300" s="11"/>
      <c r="EX300" s="11"/>
      <c r="EY300" s="11"/>
      <c r="EZ300" s="11"/>
      <c r="FA300" s="11"/>
      <c r="FB300" s="11"/>
      <c r="FC300" s="11"/>
      <c r="FD300" s="11"/>
      <c r="FE300" s="11"/>
      <c r="FF300" s="12"/>
      <c r="FG300" s="11"/>
      <c r="FH300" s="11"/>
      <c r="FI300" s="11"/>
      <c r="FJ300" s="11"/>
      <c r="FK300" s="11"/>
      <c r="FL300" s="11"/>
      <c r="FM300" s="11"/>
      <c r="FN300" s="11"/>
      <c r="FO300" s="11"/>
      <c r="FP300" s="11"/>
      <c r="FQ300" s="11"/>
      <c r="FR300" s="11"/>
      <c r="FS300" s="11"/>
      <c r="FT300" s="11"/>
      <c r="FU300" s="11"/>
      <c r="FV300" s="11"/>
      <c r="FW300" s="11"/>
      <c r="FX300" s="11"/>
      <c r="FY300" s="11"/>
      <c r="FZ300" s="11"/>
      <c r="GA300" s="11"/>
      <c r="GB300" s="11"/>
      <c r="GC300" s="11"/>
      <c r="GD300" s="11"/>
      <c r="GE300" s="11"/>
      <c r="GF300" s="11"/>
      <c r="GG300" s="11"/>
      <c r="GH300" s="12"/>
      <c r="GI300" s="11"/>
      <c r="GJ300" s="11"/>
      <c r="GK300" s="11"/>
      <c r="GL300" s="11"/>
      <c r="GM300" s="11"/>
      <c r="GN300" s="11"/>
      <c r="GO300" s="11"/>
      <c r="GP300" s="11"/>
      <c r="GQ300" s="11"/>
      <c r="GR300" s="11"/>
      <c r="GS300" s="11"/>
      <c r="GT300" s="11"/>
      <c r="GU300" s="11"/>
      <c r="GV300" s="11"/>
      <c r="GW300" s="11"/>
      <c r="GX300" s="11"/>
      <c r="GY300" s="11"/>
      <c r="GZ300" s="11"/>
      <c r="HA300" s="11"/>
      <c r="HB300" s="11"/>
      <c r="HC300" s="11"/>
      <c r="HD300" s="11"/>
      <c r="HE300" s="11"/>
      <c r="HF300" s="11"/>
      <c r="HG300" s="11"/>
      <c r="HH300" s="11"/>
      <c r="HI300" s="11"/>
      <c r="HJ300" s="12"/>
      <c r="HK300" s="11"/>
      <c r="HL300" s="11"/>
    </row>
    <row r="301" spans="1:220" s="2" customFormat="1" ht="15" customHeight="1" x14ac:dyDescent="0.25">
      <c r="A301" s="16" t="s">
        <v>296</v>
      </c>
      <c r="B301" s="37">
        <v>0</v>
      </c>
      <c r="C301" s="37">
        <v>0</v>
      </c>
      <c r="D301" s="4">
        <f t="shared" si="102"/>
        <v>0</v>
      </c>
      <c r="E301" s="13">
        <v>0</v>
      </c>
      <c r="F301" s="5" t="s">
        <v>373</v>
      </c>
      <c r="G301" s="5" t="s">
        <v>373</v>
      </c>
      <c r="H301" s="5" t="s">
        <v>373</v>
      </c>
      <c r="I301" s="13" t="s">
        <v>370</v>
      </c>
      <c r="J301" s="5" t="s">
        <v>373</v>
      </c>
      <c r="K301" s="5" t="s">
        <v>373</v>
      </c>
      <c r="L301" s="5" t="s">
        <v>373</v>
      </c>
      <c r="M301" s="13" t="s">
        <v>370</v>
      </c>
      <c r="N301" s="37">
        <v>666.6</v>
      </c>
      <c r="O301" s="37">
        <v>518</v>
      </c>
      <c r="P301" s="4">
        <f t="shared" si="107"/>
        <v>0.777077707770777</v>
      </c>
      <c r="Q301" s="13">
        <v>20</v>
      </c>
      <c r="R301" s="22">
        <v>1</v>
      </c>
      <c r="S301" s="13">
        <v>15</v>
      </c>
      <c r="T301" s="37">
        <v>20</v>
      </c>
      <c r="U301" s="37">
        <v>0</v>
      </c>
      <c r="V301" s="4">
        <f t="shared" si="108"/>
        <v>0</v>
      </c>
      <c r="W301" s="13">
        <v>20</v>
      </c>
      <c r="X301" s="37">
        <v>4</v>
      </c>
      <c r="Y301" s="37">
        <v>0</v>
      </c>
      <c r="Z301" s="4">
        <f t="shared" si="109"/>
        <v>0</v>
      </c>
      <c r="AA301" s="13">
        <v>30</v>
      </c>
      <c r="AB301" s="37" t="s">
        <v>370</v>
      </c>
      <c r="AC301" s="37" t="s">
        <v>370</v>
      </c>
      <c r="AD301" s="4" t="s">
        <v>370</v>
      </c>
      <c r="AE301" s="13" t="s">
        <v>370</v>
      </c>
      <c r="AF301" s="5" t="s">
        <v>383</v>
      </c>
      <c r="AG301" s="5" t="s">
        <v>383</v>
      </c>
      <c r="AH301" s="5" t="s">
        <v>383</v>
      </c>
      <c r="AI301" s="13">
        <v>10</v>
      </c>
      <c r="AJ301" s="5">
        <v>27</v>
      </c>
      <c r="AK301" s="5">
        <v>0</v>
      </c>
      <c r="AL301" s="4">
        <f t="shared" si="121"/>
        <v>0</v>
      </c>
      <c r="AM301" s="13">
        <v>15</v>
      </c>
      <c r="AN301" s="37">
        <v>90</v>
      </c>
      <c r="AO301" s="37">
        <v>73</v>
      </c>
      <c r="AP301" s="4">
        <f t="shared" si="122"/>
        <v>0.81111111111111112</v>
      </c>
      <c r="AQ301" s="13">
        <v>20</v>
      </c>
      <c r="AR301" s="20">
        <f t="shared" si="110"/>
        <v>0.38969813648031465</v>
      </c>
      <c r="AS301" s="20">
        <f t="shared" si="123"/>
        <v>0.38969813648031465</v>
      </c>
      <c r="AT301" s="35">
        <v>50</v>
      </c>
      <c r="AU301" s="21">
        <f t="shared" si="103"/>
        <v>13.636363636363637</v>
      </c>
      <c r="AV301" s="21">
        <f t="shared" si="104"/>
        <v>5.3</v>
      </c>
      <c r="AW301" s="83">
        <f t="shared" si="105"/>
        <v>-8.336363636363636</v>
      </c>
      <c r="AX301" s="21">
        <v>12.3</v>
      </c>
      <c r="AY301" s="21">
        <v>9.8000000000000007</v>
      </c>
      <c r="AZ301" s="81">
        <f t="shared" si="106"/>
        <v>-16.8</v>
      </c>
      <c r="BA301" s="104"/>
      <c r="BB301" s="84"/>
      <c r="BC301" s="110"/>
      <c r="BD301" s="37">
        <f t="shared" si="111"/>
        <v>0</v>
      </c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2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2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DZ301" s="11"/>
      <c r="EA301" s="11"/>
      <c r="EB301" s="11"/>
      <c r="EC301" s="11"/>
      <c r="ED301" s="12"/>
      <c r="EE301" s="11"/>
      <c r="EF301" s="11"/>
      <c r="EG301" s="11"/>
      <c r="EH301" s="11"/>
      <c r="EI301" s="11"/>
      <c r="EJ301" s="11"/>
      <c r="EK301" s="11"/>
      <c r="EL301" s="11"/>
      <c r="EM301" s="11"/>
      <c r="EN301" s="11"/>
      <c r="EO301" s="11"/>
      <c r="EP301" s="11"/>
      <c r="EQ301" s="11"/>
      <c r="ER301" s="11"/>
      <c r="ES301" s="11"/>
      <c r="ET301" s="11"/>
      <c r="EU301" s="11"/>
      <c r="EV301" s="11"/>
      <c r="EW301" s="11"/>
      <c r="EX301" s="11"/>
      <c r="EY301" s="11"/>
      <c r="EZ301" s="11"/>
      <c r="FA301" s="11"/>
      <c r="FB301" s="11"/>
      <c r="FC301" s="11"/>
      <c r="FD301" s="11"/>
      <c r="FE301" s="11"/>
      <c r="FF301" s="12"/>
      <c r="FG301" s="11"/>
      <c r="FH301" s="11"/>
      <c r="FI301" s="11"/>
      <c r="FJ301" s="11"/>
      <c r="FK301" s="11"/>
      <c r="FL301" s="11"/>
      <c r="FM301" s="11"/>
      <c r="FN301" s="11"/>
      <c r="FO301" s="11"/>
      <c r="FP301" s="11"/>
      <c r="FQ301" s="11"/>
      <c r="FR301" s="11"/>
      <c r="FS301" s="11"/>
      <c r="FT301" s="11"/>
      <c r="FU301" s="11"/>
      <c r="FV301" s="11"/>
      <c r="FW301" s="11"/>
      <c r="FX301" s="11"/>
      <c r="FY301" s="11"/>
      <c r="FZ301" s="11"/>
      <c r="GA301" s="11"/>
      <c r="GB301" s="11"/>
      <c r="GC301" s="11"/>
      <c r="GD301" s="11"/>
      <c r="GE301" s="11"/>
      <c r="GF301" s="11"/>
      <c r="GG301" s="11"/>
      <c r="GH301" s="12"/>
      <c r="GI301" s="11"/>
      <c r="GJ301" s="11"/>
      <c r="GK301" s="11"/>
      <c r="GL301" s="11"/>
      <c r="GM301" s="11"/>
      <c r="GN301" s="11"/>
      <c r="GO301" s="11"/>
      <c r="GP301" s="11"/>
      <c r="GQ301" s="11"/>
      <c r="GR301" s="11"/>
      <c r="GS301" s="11"/>
      <c r="GT301" s="11"/>
      <c r="GU301" s="11"/>
      <c r="GV301" s="11"/>
      <c r="GW301" s="11"/>
      <c r="GX301" s="11"/>
      <c r="GY301" s="11"/>
      <c r="GZ301" s="11"/>
      <c r="HA301" s="11"/>
      <c r="HB301" s="11"/>
      <c r="HC301" s="11"/>
      <c r="HD301" s="11"/>
      <c r="HE301" s="11"/>
      <c r="HF301" s="11"/>
      <c r="HG301" s="11"/>
      <c r="HH301" s="11"/>
      <c r="HI301" s="11"/>
      <c r="HJ301" s="12"/>
      <c r="HK301" s="11"/>
      <c r="HL301" s="11"/>
    </row>
    <row r="302" spans="1:220" s="2" customFormat="1" ht="15" customHeight="1" x14ac:dyDescent="0.25">
      <c r="A302" s="16" t="s">
        <v>297</v>
      </c>
      <c r="B302" s="37">
        <v>2546</v>
      </c>
      <c r="C302" s="37">
        <v>3138.7</v>
      </c>
      <c r="D302" s="4">
        <f t="shared" si="102"/>
        <v>1.2327965435978003</v>
      </c>
      <c r="E302" s="13">
        <v>10</v>
      </c>
      <c r="F302" s="5" t="s">
        <v>373</v>
      </c>
      <c r="G302" s="5" t="s">
        <v>373</v>
      </c>
      <c r="H302" s="5" t="s">
        <v>373</v>
      </c>
      <c r="I302" s="13" t="s">
        <v>370</v>
      </c>
      <c r="J302" s="5" t="s">
        <v>373</v>
      </c>
      <c r="K302" s="5" t="s">
        <v>373</v>
      </c>
      <c r="L302" s="5" t="s">
        <v>373</v>
      </c>
      <c r="M302" s="13" t="s">
        <v>370</v>
      </c>
      <c r="N302" s="37">
        <v>1154.3</v>
      </c>
      <c r="O302" s="37">
        <v>863.7</v>
      </c>
      <c r="P302" s="4">
        <f t="shared" si="107"/>
        <v>0.74824569002858887</v>
      </c>
      <c r="Q302" s="13">
        <v>20</v>
      </c>
      <c r="R302" s="22">
        <v>1</v>
      </c>
      <c r="S302" s="13">
        <v>15</v>
      </c>
      <c r="T302" s="37">
        <v>38</v>
      </c>
      <c r="U302" s="37">
        <v>0</v>
      </c>
      <c r="V302" s="4">
        <f t="shared" si="108"/>
        <v>0</v>
      </c>
      <c r="W302" s="13">
        <v>20</v>
      </c>
      <c r="X302" s="37">
        <v>13</v>
      </c>
      <c r="Y302" s="37">
        <v>0</v>
      </c>
      <c r="Z302" s="4">
        <f t="shared" si="109"/>
        <v>0</v>
      </c>
      <c r="AA302" s="13">
        <v>30</v>
      </c>
      <c r="AB302" s="37" t="s">
        <v>370</v>
      </c>
      <c r="AC302" s="37" t="s">
        <v>370</v>
      </c>
      <c r="AD302" s="4" t="s">
        <v>370</v>
      </c>
      <c r="AE302" s="13" t="s">
        <v>370</v>
      </c>
      <c r="AF302" s="5" t="s">
        <v>383</v>
      </c>
      <c r="AG302" s="5" t="s">
        <v>383</v>
      </c>
      <c r="AH302" s="5" t="s">
        <v>383</v>
      </c>
      <c r="AI302" s="13">
        <v>10</v>
      </c>
      <c r="AJ302" s="5">
        <v>27</v>
      </c>
      <c r="AK302" s="5">
        <v>15</v>
      </c>
      <c r="AL302" s="4">
        <f t="shared" si="121"/>
        <v>0.55555555555555558</v>
      </c>
      <c r="AM302" s="13">
        <v>15</v>
      </c>
      <c r="AN302" s="37">
        <v>160</v>
      </c>
      <c r="AO302" s="37">
        <v>156</v>
      </c>
      <c r="AP302" s="4">
        <f t="shared" si="122"/>
        <v>0.97499999999999998</v>
      </c>
      <c r="AQ302" s="13">
        <v>20</v>
      </c>
      <c r="AR302" s="20">
        <f t="shared" si="110"/>
        <v>0.5394324043837162</v>
      </c>
      <c r="AS302" s="20">
        <f t="shared" si="123"/>
        <v>0.5394324043837162</v>
      </c>
      <c r="AT302" s="35">
        <v>670</v>
      </c>
      <c r="AU302" s="21">
        <f t="shared" si="103"/>
        <v>182.72727272727272</v>
      </c>
      <c r="AV302" s="21">
        <f t="shared" si="104"/>
        <v>98.6</v>
      </c>
      <c r="AW302" s="83">
        <f t="shared" si="105"/>
        <v>-84.127272727272725</v>
      </c>
      <c r="AX302" s="21">
        <v>50.8</v>
      </c>
      <c r="AY302" s="21">
        <v>63.8</v>
      </c>
      <c r="AZ302" s="81">
        <f t="shared" si="106"/>
        <v>-16</v>
      </c>
      <c r="BA302" s="104"/>
      <c r="BB302" s="84"/>
      <c r="BC302" s="110"/>
      <c r="BD302" s="37">
        <f t="shared" si="111"/>
        <v>0</v>
      </c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2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2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DZ302" s="11"/>
      <c r="EA302" s="11"/>
      <c r="EB302" s="11"/>
      <c r="EC302" s="11"/>
      <c r="ED302" s="12"/>
      <c r="EE302" s="11"/>
      <c r="EF302" s="11"/>
      <c r="EG302" s="11"/>
      <c r="EH302" s="11"/>
      <c r="EI302" s="11"/>
      <c r="EJ302" s="11"/>
      <c r="EK302" s="11"/>
      <c r="EL302" s="11"/>
      <c r="EM302" s="11"/>
      <c r="EN302" s="11"/>
      <c r="EO302" s="11"/>
      <c r="EP302" s="11"/>
      <c r="EQ302" s="11"/>
      <c r="ER302" s="11"/>
      <c r="ES302" s="11"/>
      <c r="ET302" s="11"/>
      <c r="EU302" s="11"/>
      <c r="EV302" s="11"/>
      <c r="EW302" s="11"/>
      <c r="EX302" s="11"/>
      <c r="EY302" s="11"/>
      <c r="EZ302" s="11"/>
      <c r="FA302" s="11"/>
      <c r="FB302" s="11"/>
      <c r="FC302" s="11"/>
      <c r="FD302" s="11"/>
      <c r="FE302" s="11"/>
      <c r="FF302" s="12"/>
      <c r="FG302" s="11"/>
      <c r="FH302" s="11"/>
      <c r="FI302" s="11"/>
      <c r="FJ302" s="11"/>
      <c r="FK302" s="11"/>
      <c r="FL302" s="11"/>
      <c r="FM302" s="11"/>
      <c r="FN302" s="11"/>
      <c r="FO302" s="11"/>
      <c r="FP302" s="11"/>
      <c r="FQ302" s="11"/>
      <c r="FR302" s="11"/>
      <c r="FS302" s="11"/>
      <c r="FT302" s="11"/>
      <c r="FU302" s="11"/>
      <c r="FV302" s="11"/>
      <c r="FW302" s="11"/>
      <c r="FX302" s="11"/>
      <c r="FY302" s="11"/>
      <c r="FZ302" s="11"/>
      <c r="GA302" s="11"/>
      <c r="GB302" s="11"/>
      <c r="GC302" s="11"/>
      <c r="GD302" s="11"/>
      <c r="GE302" s="11"/>
      <c r="GF302" s="11"/>
      <c r="GG302" s="11"/>
      <c r="GH302" s="12"/>
      <c r="GI302" s="11"/>
      <c r="GJ302" s="11"/>
      <c r="GK302" s="11"/>
      <c r="GL302" s="11"/>
      <c r="GM302" s="11"/>
      <c r="GN302" s="11"/>
      <c r="GO302" s="11"/>
      <c r="GP302" s="11"/>
      <c r="GQ302" s="11"/>
      <c r="GR302" s="11"/>
      <c r="GS302" s="11"/>
      <c r="GT302" s="11"/>
      <c r="GU302" s="11"/>
      <c r="GV302" s="11"/>
      <c r="GW302" s="11"/>
      <c r="GX302" s="11"/>
      <c r="GY302" s="11"/>
      <c r="GZ302" s="11"/>
      <c r="HA302" s="11"/>
      <c r="HB302" s="11"/>
      <c r="HC302" s="11"/>
      <c r="HD302" s="11"/>
      <c r="HE302" s="11"/>
      <c r="HF302" s="11"/>
      <c r="HG302" s="11"/>
      <c r="HH302" s="11"/>
      <c r="HI302" s="11"/>
      <c r="HJ302" s="12"/>
      <c r="HK302" s="11"/>
      <c r="HL302" s="11"/>
    </row>
    <row r="303" spans="1:220" s="2" customFormat="1" ht="15" customHeight="1" x14ac:dyDescent="0.25">
      <c r="A303" s="16" t="s">
        <v>298</v>
      </c>
      <c r="B303" s="37">
        <v>63609.4</v>
      </c>
      <c r="C303" s="37">
        <v>59981.2</v>
      </c>
      <c r="D303" s="4">
        <f t="shared" ref="D303:D366" si="124">IF((E303=0),0,IF(B303=0,1,IF(C303&lt;0,0,C303/B303)))</f>
        <v>0.94296126044263895</v>
      </c>
      <c r="E303" s="13">
        <v>10</v>
      </c>
      <c r="F303" s="5" t="s">
        <v>373</v>
      </c>
      <c r="G303" s="5" t="s">
        <v>373</v>
      </c>
      <c r="H303" s="5" t="s">
        <v>373</v>
      </c>
      <c r="I303" s="13" t="s">
        <v>370</v>
      </c>
      <c r="J303" s="5" t="s">
        <v>373</v>
      </c>
      <c r="K303" s="5" t="s">
        <v>373</v>
      </c>
      <c r="L303" s="5" t="s">
        <v>373</v>
      </c>
      <c r="M303" s="13" t="s">
        <v>370</v>
      </c>
      <c r="N303" s="37">
        <v>13917.2</v>
      </c>
      <c r="O303" s="37">
        <v>7139.2</v>
      </c>
      <c r="P303" s="4">
        <f t="shared" si="107"/>
        <v>0.51297674819647632</v>
      </c>
      <c r="Q303" s="13">
        <v>20</v>
      </c>
      <c r="R303" s="22">
        <v>1</v>
      </c>
      <c r="S303" s="13">
        <v>15</v>
      </c>
      <c r="T303" s="37">
        <v>311</v>
      </c>
      <c r="U303" s="37">
        <v>215.3</v>
      </c>
      <c r="V303" s="4">
        <f t="shared" si="108"/>
        <v>0.69228295819935692</v>
      </c>
      <c r="W303" s="13">
        <v>40</v>
      </c>
      <c r="X303" s="37">
        <v>3</v>
      </c>
      <c r="Y303" s="37">
        <v>0</v>
      </c>
      <c r="Z303" s="4">
        <f t="shared" si="109"/>
        <v>0</v>
      </c>
      <c r="AA303" s="13">
        <v>10</v>
      </c>
      <c r="AB303" s="37" t="s">
        <v>370</v>
      </c>
      <c r="AC303" s="37" t="s">
        <v>370</v>
      </c>
      <c r="AD303" s="4" t="s">
        <v>370</v>
      </c>
      <c r="AE303" s="13" t="s">
        <v>370</v>
      </c>
      <c r="AF303" s="5" t="s">
        <v>383</v>
      </c>
      <c r="AG303" s="5" t="s">
        <v>383</v>
      </c>
      <c r="AH303" s="5" t="s">
        <v>383</v>
      </c>
      <c r="AI303" s="13">
        <v>10</v>
      </c>
      <c r="AJ303" s="5">
        <v>27</v>
      </c>
      <c r="AK303" s="5">
        <v>20.399999999999999</v>
      </c>
      <c r="AL303" s="4">
        <f t="shared" si="121"/>
        <v>0.75555555555555554</v>
      </c>
      <c r="AM303" s="13">
        <v>15</v>
      </c>
      <c r="AN303" s="37">
        <v>364</v>
      </c>
      <c r="AO303" s="37">
        <v>406</v>
      </c>
      <c r="AP303" s="4">
        <f t="shared" si="122"/>
        <v>1.1153846153846154</v>
      </c>
      <c r="AQ303" s="13">
        <v>20</v>
      </c>
      <c r="AR303" s="20">
        <f t="shared" si="110"/>
        <v>0.73862685797966021</v>
      </c>
      <c r="AS303" s="20">
        <f t="shared" si="123"/>
        <v>0.73862685797966021</v>
      </c>
      <c r="AT303" s="35">
        <v>75.2</v>
      </c>
      <c r="AU303" s="21">
        <f t="shared" ref="AU303:AU366" si="125">AT303/11*3</f>
        <v>20.509090909090911</v>
      </c>
      <c r="AV303" s="21">
        <f t="shared" ref="AV303:AV366" si="126">ROUND(AS303*AU303,1)</f>
        <v>15.1</v>
      </c>
      <c r="AW303" s="83">
        <f t="shared" ref="AW303:AW366" si="127">AV303-AU303</f>
        <v>-5.4090909090909118</v>
      </c>
      <c r="AX303" s="21">
        <v>37.6</v>
      </c>
      <c r="AY303" s="21">
        <v>37.6</v>
      </c>
      <c r="AZ303" s="81">
        <f t="shared" ref="AZ303:AZ366" si="128">AV303-AX303-AY303</f>
        <v>-60.1</v>
      </c>
      <c r="BA303" s="104"/>
      <c r="BB303" s="84"/>
      <c r="BC303" s="110"/>
      <c r="BD303" s="37">
        <f t="shared" si="111"/>
        <v>0</v>
      </c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2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2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DZ303" s="11"/>
      <c r="EA303" s="11"/>
      <c r="EB303" s="11"/>
      <c r="EC303" s="11"/>
      <c r="ED303" s="12"/>
      <c r="EE303" s="11"/>
      <c r="EF303" s="11"/>
      <c r="EG303" s="11"/>
      <c r="EH303" s="11"/>
      <c r="EI303" s="11"/>
      <c r="EJ303" s="11"/>
      <c r="EK303" s="11"/>
      <c r="EL303" s="11"/>
      <c r="EM303" s="11"/>
      <c r="EN303" s="11"/>
      <c r="EO303" s="11"/>
      <c r="EP303" s="11"/>
      <c r="EQ303" s="11"/>
      <c r="ER303" s="11"/>
      <c r="ES303" s="11"/>
      <c r="ET303" s="11"/>
      <c r="EU303" s="11"/>
      <c r="EV303" s="11"/>
      <c r="EW303" s="11"/>
      <c r="EX303" s="11"/>
      <c r="EY303" s="11"/>
      <c r="EZ303" s="11"/>
      <c r="FA303" s="11"/>
      <c r="FB303" s="11"/>
      <c r="FC303" s="11"/>
      <c r="FD303" s="11"/>
      <c r="FE303" s="11"/>
      <c r="FF303" s="12"/>
      <c r="FG303" s="11"/>
      <c r="FH303" s="11"/>
      <c r="FI303" s="11"/>
      <c r="FJ303" s="11"/>
      <c r="FK303" s="11"/>
      <c r="FL303" s="11"/>
      <c r="FM303" s="11"/>
      <c r="FN303" s="11"/>
      <c r="FO303" s="11"/>
      <c r="FP303" s="11"/>
      <c r="FQ303" s="11"/>
      <c r="FR303" s="11"/>
      <c r="FS303" s="11"/>
      <c r="FT303" s="11"/>
      <c r="FU303" s="11"/>
      <c r="FV303" s="11"/>
      <c r="FW303" s="11"/>
      <c r="FX303" s="11"/>
      <c r="FY303" s="11"/>
      <c r="FZ303" s="11"/>
      <c r="GA303" s="11"/>
      <c r="GB303" s="11"/>
      <c r="GC303" s="11"/>
      <c r="GD303" s="11"/>
      <c r="GE303" s="11"/>
      <c r="GF303" s="11"/>
      <c r="GG303" s="11"/>
      <c r="GH303" s="12"/>
      <c r="GI303" s="11"/>
      <c r="GJ303" s="11"/>
      <c r="GK303" s="11"/>
      <c r="GL303" s="11"/>
      <c r="GM303" s="11"/>
      <c r="GN303" s="11"/>
      <c r="GO303" s="11"/>
      <c r="GP303" s="11"/>
      <c r="GQ303" s="11"/>
      <c r="GR303" s="11"/>
      <c r="GS303" s="11"/>
      <c r="GT303" s="11"/>
      <c r="GU303" s="11"/>
      <c r="GV303" s="11"/>
      <c r="GW303" s="11"/>
      <c r="GX303" s="11"/>
      <c r="GY303" s="11"/>
      <c r="GZ303" s="11"/>
      <c r="HA303" s="11"/>
      <c r="HB303" s="11"/>
      <c r="HC303" s="11"/>
      <c r="HD303" s="11"/>
      <c r="HE303" s="11"/>
      <c r="HF303" s="11"/>
      <c r="HG303" s="11"/>
      <c r="HH303" s="11"/>
      <c r="HI303" s="11"/>
      <c r="HJ303" s="12"/>
      <c r="HK303" s="11"/>
      <c r="HL303" s="11"/>
    </row>
    <row r="304" spans="1:220" s="2" customFormat="1" ht="15" customHeight="1" x14ac:dyDescent="0.25">
      <c r="A304" s="16" t="s">
        <v>299</v>
      </c>
      <c r="B304" s="37">
        <v>3252</v>
      </c>
      <c r="C304" s="37">
        <v>4823.6000000000004</v>
      </c>
      <c r="D304" s="4">
        <f t="shared" si="124"/>
        <v>1.4832718327183272</v>
      </c>
      <c r="E304" s="13">
        <v>10</v>
      </c>
      <c r="F304" s="5" t="s">
        <v>373</v>
      </c>
      <c r="G304" s="5" t="s">
        <v>373</v>
      </c>
      <c r="H304" s="5" t="s">
        <v>373</v>
      </c>
      <c r="I304" s="13" t="s">
        <v>370</v>
      </c>
      <c r="J304" s="5" t="s">
        <v>373</v>
      </c>
      <c r="K304" s="5" t="s">
        <v>373</v>
      </c>
      <c r="L304" s="5" t="s">
        <v>373</v>
      </c>
      <c r="M304" s="13" t="s">
        <v>370</v>
      </c>
      <c r="N304" s="37">
        <v>4878.6000000000004</v>
      </c>
      <c r="O304" s="37">
        <v>3171</v>
      </c>
      <c r="P304" s="4">
        <f t="shared" ref="P304:P367" si="129">IF((Q304=0),0,IF(N304=0,1,IF(O304&lt;0,0,O304/N304)))</f>
        <v>0.64998155208461439</v>
      </c>
      <c r="Q304" s="13">
        <v>20</v>
      </c>
      <c r="R304" s="22">
        <v>1</v>
      </c>
      <c r="S304" s="13">
        <v>15</v>
      </c>
      <c r="T304" s="37">
        <v>14</v>
      </c>
      <c r="U304" s="37">
        <v>0</v>
      </c>
      <c r="V304" s="4">
        <f t="shared" ref="V304:V367" si="130">IF((W304=0),0,IF(T304=0,1,IF(U304&lt;0,0,U304/T304)))</f>
        <v>0</v>
      </c>
      <c r="W304" s="13">
        <v>10</v>
      </c>
      <c r="X304" s="37">
        <v>14</v>
      </c>
      <c r="Y304" s="37">
        <v>0</v>
      </c>
      <c r="Z304" s="4">
        <f t="shared" ref="Z304:Z367" si="131">IF((AA304=0),0,IF(X304=0,1,IF(Y304&lt;0,0,Y304/X304)))</f>
        <v>0</v>
      </c>
      <c r="AA304" s="13">
        <v>40</v>
      </c>
      <c r="AB304" s="37" t="s">
        <v>370</v>
      </c>
      <c r="AC304" s="37" t="s">
        <v>370</v>
      </c>
      <c r="AD304" s="4" t="s">
        <v>370</v>
      </c>
      <c r="AE304" s="13" t="s">
        <v>370</v>
      </c>
      <c r="AF304" s="5" t="s">
        <v>383</v>
      </c>
      <c r="AG304" s="5" t="s">
        <v>383</v>
      </c>
      <c r="AH304" s="5" t="s">
        <v>383</v>
      </c>
      <c r="AI304" s="13">
        <v>10</v>
      </c>
      <c r="AJ304" s="5">
        <v>27</v>
      </c>
      <c r="AK304" s="5">
        <v>21.9</v>
      </c>
      <c r="AL304" s="4">
        <f t="shared" si="121"/>
        <v>0.81111111111111101</v>
      </c>
      <c r="AM304" s="13">
        <v>15</v>
      </c>
      <c r="AN304" s="37">
        <v>11</v>
      </c>
      <c r="AO304" s="37">
        <v>12</v>
      </c>
      <c r="AP304" s="4">
        <f t="shared" si="122"/>
        <v>1.0909090909090908</v>
      </c>
      <c r="AQ304" s="13">
        <v>20</v>
      </c>
      <c r="AR304" s="20">
        <f t="shared" ref="AR304:AR367" si="132">((D304*E304)+(P304*Q304)+R304*S304+(V304*W304)+(Z304*AA304)+AP304*AQ304+(AL304*AM304))/(E304+Q304+S304+W304+AA304+AQ304+AM304)</f>
        <v>0.59090152195172352</v>
      </c>
      <c r="AS304" s="20">
        <f t="shared" si="123"/>
        <v>0.59090152195172352</v>
      </c>
      <c r="AT304" s="35">
        <v>71.900000000000006</v>
      </c>
      <c r="AU304" s="21">
        <f t="shared" si="125"/>
        <v>19.609090909090909</v>
      </c>
      <c r="AV304" s="21">
        <f t="shared" si="126"/>
        <v>11.6</v>
      </c>
      <c r="AW304" s="83">
        <f t="shared" si="127"/>
        <v>-8.0090909090909097</v>
      </c>
      <c r="AX304" s="21">
        <v>45.2</v>
      </c>
      <c r="AY304" s="21">
        <v>26.7</v>
      </c>
      <c r="AZ304" s="81">
        <f t="shared" si="128"/>
        <v>-60.3</v>
      </c>
      <c r="BA304" s="104"/>
      <c r="BB304" s="84"/>
      <c r="BC304" s="110"/>
      <c r="BD304" s="37">
        <f t="shared" ref="BD304:BD367" si="133">IF(OR((AZ304&lt;0),BA304="+"),0,IF((AX304+AY304+AZ304)&gt;AT304,(AT304-AX304-AY304),AZ304))</f>
        <v>0</v>
      </c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2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2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DZ304" s="11"/>
      <c r="EA304" s="11"/>
      <c r="EB304" s="11"/>
      <c r="EC304" s="11"/>
      <c r="ED304" s="12"/>
      <c r="EE304" s="11"/>
      <c r="EF304" s="11"/>
      <c r="EG304" s="11"/>
      <c r="EH304" s="11"/>
      <c r="EI304" s="11"/>
      <c r="EJ304" s="11"/>
      <c r="EK304" s="11"/>
      <c r="EL304" s="11"/>
      <c r="EM304" s="11"/>
      <c r="EN304" s="11"/>
      <c r="EO304" s="11"/>
      <c r="EP304" s="11"/>
      <c r="EQ304" s="11"/>
      <c r="ER304" s="11"/>
      <c r="ES304" s="11"/>
      <c r="ET304" s="11"/>
      <c r="EU304" s="11"/>
      <c r="EV304" s="11"/>
      <c r="EW304" s="11"/>
      <c r="EX304" s="11"/>
      <c r="EY304" s="11"/>
      <c r="EZ304" s="11"/>
      <c r="FA304" s="11"/>
      <c r="FB304" s="11"/>
      <c r="FC304" s="11"/>
      <c r="FD304" s="11"/>
      <c r="FE304" s="11"/>
      <c r="FF304" s="12"/>
      <c r="FG304" s="11"/>
      <c r="FH304" s="11"/>
      <c r="FI304" s="11"/>
      <c r="FJ304" s="11"/>
      <c r="FK304" s="11"/>
      <c r="FL304" s="11"/>
      <c r="FM304" s="11"/>
      <c r="FN304" s="11"/>
      <c r="FO304" s="11"/>
      <c r="FP304" s="11"/>
      <c r="FQ304" s="11"/>
      <c r="FR304" s="11"/>
      <c r="FS304" s="11"/>
      <c r="FT304" s="11"/>
      <c r="FU304" s="11"/>
      <c r="FV304" s="11"/>
      <c r="FW304" s="11"/>
      <c r="FX304" s="11"/>
      <c r="FY304" s="11"/>
      <c r="FZ304" s="11"/>
      <c r="GA304" s="11"/>
      <c r="GB304" s="11"/>
      <c r="GC304" s="11"/>
      <c r="GD304" s="11"/>
      <c r="GE304" s="11"/>
      <c r="GF304" s="11"/>
      <c r="GG304" s="11"/>
      <c r="GH304" s="12"/>
      <c r="GI304" s="11"/>
      <c r="GJ304" s="11"/>
      <c r="GK304" s="11"/>
      <c r="GL304" s="11"/>
      <c r="GM304" s="11"/>
      <c r="GN304" s="11"/>
      <c r="GO304" s="11"/>
      <c r="GP304" s="11"/>
      <c r="GQ304" s="11"/>
      <c r="GR304" s="11"/>
      <c r="GS304" s="11"/>
      <c r="GT304" s="11"/>
      <c r="GU304" s="11"/>
      <c r="GV304" s="11"/>
      <c r="GW304" s="11"/>
      <c r="GX304" s="11"/>
      <c r="GY304" s="11"/>
      <c r="GZ304" s="11"/>
      <c r="HA304" s="11"/>
      <c r="HB304" s="11"/>
      <c r="HC304" s="11"/>
      <c r="HD304" s="11"/>
      <c r="HE304" s="11"/>
      <c r="HF304" s="11"/>
      <c r="HG304" s="11"/>
      <c r="HH304" s="11"/>
      <c r="HI304" s="11"/>
      <c r="HJ304" s="12"/>
      <c r="HK304" s="11"/>
      <c r="HL304" s="11"/>
    </row>
    <row r="305" spans="1:220" s="2" customFormat="1" ht="15" customHeight="1" x14ac:dyDescent="0.25">
      <c r="A305" s="16" t="s">
        <v>300</v>
      </c>
      <c r="B305" s="37">
        <v>0</v>
      </c>
      <c r="C305" s="37">
        <v>0</v>
      </c>
      <c r="D305" s="4">
        <f t="shared" si="124"/>
        <v>0</v>
      </c>
      <c r="E305" s="13">
        <v>0</v>
      </c>
      <c r="F305" s="5" t="s">
        <v>373</v>
      </c>
      <c r="G305" s="5" t="s">
        <v>373</v>
      </c>
      <c r="H305" s="5" t="s">
        <v>373</v>
      </c>
      <c r="I305" s="13" t="s">
        <v>370</v>
      </c>
      <c r="J305" s="5" t="s">
        <v>373</v>
      </c>
      <c r="K305" s="5" t="s">
        <v>373</v>
      </c>
      <c r="L305" s="5" t="s">
        <v>373</v>
      </c>
      <c r="M305" s="13" t="s">
        <v>370</v>
      </c>
      <c r="N305" s="37">
        <v>649.4</v>
      </c>
      <c r="O305" s="37">
        <v>92.7</v>
      </c>
      <c r="P305" s="4">
        <f t="shared" si="129"/>
        <v>0.14274715121650755</v>
      </c>
      <c r="Q305" s="13">
        <v>20</v>
      </c>
      <c r="R305" s="22">
        <v>1</v>
      </c>
      <c r="S305" s="13">
        <v>15</v>
      </c>
      <c r="T305" s="37">
        <v>14</v>
      </c>
      <c r="U305" s="37">
        <v>0</v>
      </c>
      <c r="V305" s="4">
        <f t="shared" si="130"/>
        <v>0</v>
      </c>
      <c r="W305" s="13">
        <v>30</v>
      </c>
      <c r="X305" s="37">
        <v>0</v>
      </c>
      <c r="Y305" s="37">
        <v>0</v>
      </c>
      <c r="Z305" s="4">
        <f t="shared" si="131"/>
        <v>1</v>
      </c>
      <c r="AA305" s="13">
        <v>20</v>
      </c>
      <c r="AB305" s="37" t="s">
        <v>370</v>
      </c>
      <c r="AC305" s="37" t="s">
        <v>370</v>
      </c>
      <c r="AD305" s="4" t="s">
        <v>370</v>
      </c>
      <c r="AE305" s="13" t="s">
        <v>370</v>
      </c>
      <c r="AF305" s="5" t="s">
        <v>383</v>
      </c>
      <c r="AG305" s="5" t="s">
        <v>383</v>
      </c>
      <c r="AH305" s="5" t="s">
        <v>383</v>
      </c>
      <c r="AI305" s="13">
        <v>10</v>
      </c>
      <c r="AJ305" s="5">
        <v>27</v>
      </c>
      <c r="AK305" s="5">
        <v>24.9</v>
      </c>
      <c r="AL305" s="4">
        <f t="shared" si="121"/>
        <v>0.92222222222222217</v>
      </c>
      <c r="AM305" s="13">
        <v>15</v>
      </c>
      <c r="AN305" s="37">
        <v>69</v>
      </c>
      <c r="AO305" s="37">
        <v>73</v>
      </c>
      <c r="AP305" s="4">
        <f t="shared" si="122"/>
        <v>1.0579710144927537</v>
      </c>
      <c r="AQ305" s="13">
        <v>20</v>
      </c>
      <c r="AR305" s="20">
        <f t="shared" si="132"/>
        <v>0.6070641387293213</v>
      </c>
      <c r="AS305" s="20">
        <f t="shared" si="123"/>
        <v>0.6070641387293213</v>
      </c>
      <c r="AT305" s="35">
        <v>47</v>
      </c>
      <c r="AU305" s="21">
        <f t="shared" si="125"/>
        <v>12.818181818181817</v>
      </c>
      <c r="AV305" s="21">
        <f t="shared" si="126"/>
        <v>7.8</v>
      </c>
      <c r="AW305" s="83">
        <f t="shared" si="127"/>
        <v>-5.0181818181818167</v>
      </c>
      <c r="AX305" s="21">
        <v>21.7</v>
      </c>
      <c r="AY305" s="21">
        <v>20.3</v>
      </c>
      <c r="AZ305" s="81">
        <f t="shared" si="128"/>
        <v>-34.200000000000003</v>
      </c>
      <c r="BA305" s="104"/>
      <c r="BB305" s="84"/>
      <c r="BC305" s="110"/>
      <c r="BD305" s="37">
        <f t="shared" si="133"/>
        <v>0</v>
      </c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2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2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DZ305" s="11"/>
      <c r="EA305" s="11"/>
      <c r="EB305" s="11"/>
      <c r="EC305" s="11"/>
      <c r="ED305" s="12"/>
      <c r="EE305" s="11"/>
      <c r="EF305" s="11"/>
      <c r="EG305" s="11"/>
      <c r="EH305" s="11"/>
      <c r="EI305" s="11"/>
      <c r="EJ305" s="11"/>
      <c r="EK305" s="11"/>
      <c r="EL305" s="11"/>
      <c r="EM305" s="11"/>
      <c r="EN305" s="11"/>
      <c r="EO305" s="11"/>
      <c r="EP305" s="11"/>
      <c r="EQ305" s="11"/>
      <c r="ER305" s="11"/>
      <c r="ES305" s="11"/>
      <c r="ET305" s="11"/>
      <c r="EU305" s="11"/>
      <c r="EV305" s="11"/>
      <c r="EW305" s="11"/>
      <c r="EX305" s="11"/>
      <c r="EY305" s="11"/>
      <c r="EZ305" s="11"/>
      <c r="FA305" s="11"/>
      <c r="FB305" s="11"/>
      <c r="FC305" s="11"/>
      <c r="FD305" s="11"/>
      <c r="FE305" s="11"/>
      <c r="FF305" s="12"/>
      <c r="FG305" s="11"/>
      <c r="FH305" s="11"/>
      <c r="FI305" s="11"/>
      <c r="FJ305" s="11"/>
      <c r="FK305" s="11"/>
      <c r="FL305" s="11"/>
      <c r="FM305" s="11"/>
      <c r="FN305" s="11"/>
      <c r="FO305" s="11"/>
      <c r="FP305" s="11"/>
      <c r="FQ305" s="11"/>
      <c r="FR305" s="11"/>
      <c r="FS305" s="11"/>
      <c r="FT305" s="11"/>
      <c r="FU305" s="11"/>
      <c r="FV305" s="11"/>
      <c r="FW305" s="11"/>
      <c r="FX305" s="11"/>
      <c r="FY305" s="11"/>
      <c r="FZ305" s="11"/>
      <c r="GA305" s="11"/>
      <c r="GB305" s="11"/>
      <c r="GC305" s="11"/>
      <c r="GD305" s="11"/>
      <c r="GE305" s="11"/>
      <c r="GF305" s="11"/>
      <c r="GG305" s="11"/>
      <c r="GH305" s="12"/>
      <c r="GI305" s="11"/>
      <c r="GJ305" s="11"/>
      <c r="GK305" s="11"/>
      <c r="GL305" s="11"/>
      <c r="GM305" s="11"/>
      <c r="GN305" s="11"/>
      <c r="GO305" s="11"/>
      <c r="GP305" s="11"/>
      <c r="GQ305" s="11"/>
      <c r="GR305" s="11"/>
      <c r="GS305" s="11"/>
      <c r="GT305" s="11"/>
      <c r="GU305" s="11"/>
      <c r="GV305" s="11"/>
      <c r="GW305" s="11"/>
      <c r="GX305" s="11"/>
      <c r="GY305" s="11"/>
      <c r="GZ305" s="11"/>
      <c r="HA305" s="11"/>
      <c r="HB305" s="11"/>
      <c r="HC305" s="11"/>
      <c r="HD305" s="11"/>
      <c r="HE305" s="11"/>
      <c r="HF305" s="11"/>
      <c r="HG305" s="11"/>
      <c r="HH305" s="11"/>
      <c r="HI305" s="11"/>
      <c r="HJ305" s="12"/>
      <c r="HK305" s="11"/>
      <c r="HL305" s="11"/>
    </row>
    <row r="306" spans="1:220" s="2" customFormat="1" ht="15" customHeight="1" x14ac:dyDescent="0.25">
      <c r="A306" s="16" t="s">
        <v>301</v>
      </c>
      <c r="B306" s="37">
        <v>859</v>
      </c>
      <c r="C306" s="37">
        <v>669.9</v>
      </c>
      <c r="D306" s="4">
        <f t="shared" si="124"/>
        <v>0.77986030267753204</v>
      </c>
      <c r="E306" s="13">
        <v>10</v>
      </c>
      <c r="F306" s="5" t="s">
        <v>373</v>
      </c>
      <c r="G306" s="5" t="s">
        <v>373</v>
      </c>
      <c r="H306" s="5" t="s">
        <v>373</v>
      </c>
      <c r="I306" s="13" t="s">
        <v>370</v>
      </c>
      <c r="J306" s="5" t="s">
        <v>373</v>
      </c>
      <c r="K306" s="5" t="s">
        <v>373</v>
      </c>
      <c r="L306" s="5" t="s">
        <v>373</v>
      </c>
      <c r="M306" s="13" t="s">
        <v>370</v>
      </c>
      <c r="N306" s="37">
        <v>722.8</v>
      </c>
      <c r="O306" s="37">
        <v>263.10000000000002</v>
      </c>
      <c r="P306" s="4">
        <f t="shared" si="129"/>
        <v>0.36400110680686226</v>
      </c>
      <c r="Q306" s="13">
        <v>20</v>
      </c>
      <c r="R306" s="22">
        <v>1</v>
      </c>
      <c r="S306" s="13">
        <v>15</v>
      </c>
      <c r="T306" s="37">
        <v>80</v>
      </c>
      <c r="U306" s="37">
        <v>0</v>
      </c>
      <c r="V306" s="4">
        <f t="shared" si="130"/>
        <v>0</v>
      </c>
      <c r="W306" s="13">
        <v>35</v>
      </c>
      <c r="X306" s="37">
        <v>7</v>
      </c>
      <c r="Y306" s="37">
        <v>0</v>
      </c>
      <c r="Z306" s="4">
        <f t="shared" si="131"/>
        <v>0</v>
      </c>
      <c r="AA306" s="13">
        <v>15</v>
      </c>
      <c r="AB306" s="37" t="s">
        <v>370</v>
      </c>
      <c r="AC306" s="37" t="s">
        <v>370</v>
      </c>
      <c r="AD306" s="4" t="s">
        <v>370</v>
      </c>
      <c r="AE306" s="13" t="s">
        <v>370</v>
      </c>
      <c r="AF306" s="5" t="s">
        <v>383</v>
      </c>
      <c r="AG306" s="5" t="s">
        <v>383</v>
      </c>
      <c r="AH306" s="5" t="s">
        <v>383</v>
      </c>
      <c r="AI306" s="13">
        <v>10</v>
      </c>
      <c r="AJ306" s="5">
        <v>27</v>
      </c>
      <c r="AK306" s="5">
        <v>12.7</v>
      </c>
      <c r="AL306" s="4">
        <f t="shared" si="121"/>
        <v>0.47037037037037033</v>
      </c>
      <c r="AM306" s="13">
        <v>15</v>
      </c>
      <c r="AN306" s="37">
        <v>330</v>
      </c>
      <c r="AO306" s="37">
        <v>338</v>
      </c>
      <c r="AP306" s="4">
        <f t="shared" si="122"/>
        <v>1.0242424242424242</v>
      </c>
      <c r="AQ306" s="13">
        <v>20</v>
      </c>
      <c r="AR306" s="20">
        <f t="shared" si="132"/>
        <v>0.44322330156397388</v>
      </c>
      <c r="AS306" s="20">
        <f t="shared" si="123"/>
        <v>0.44322330156397388</v>
      </c>
      <c r="AT306" s="35">
        <v>1053</v>
      </c>
      <c r="AU306" s="21">
        <f t="shared" si="125"/>
        <v>287.18181818181819</v>
      </c>
      <c r="AV306" s="21">
        <f t="shared" si="126"/>
        <v>127.3</v>
      </c>
      <c r="AW306" s="83">
        <f t="shared" si="127"/>
        <v>-159.88181818181818</v>
      </c>
      <c r="AX306" s="21">
        <v>45.8</v>
      </c>
      <c r="AY306" s="21">
        <v>53.9</v>
      </c>
      <c r="AZ306" s="81">
        <f t="shared" si="128"/>
        <v>27.6</v>
      </c>
      <c r="BA306" s="104"/>
      <c r="BB306" s="84"/>
      <c r="BC306" s="110"/>
      <c r="BD306" s="37">
        <f t="shared" si="133"/>
        <v>27.6</v>
      </c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2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2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DZ306" s="11"/>
      <c r="EA306" s="11"/>
      <c r="EB306" s="11"/>
      <c r="EC306" s="11"/>
      <c r="ED306" s="12"/>
      <c r="EE306" s="11"/>
      <c r="EF306" s="11"/>
      <c r="EG306" s="11"/>
      <c r="EH306" s="11"/>
      <c r="EI306" s="11"/>
      <c r="EJ306" s="11"/>
      <c r="EK306" s="11"/>
      <c r="EL306" s="11"/>
      <c r="EM306" s="11"/>
      <c r="EN306" s="11"/>
      <c r="EO306" s="11"/>
      <c r="EP306" s="11"/>
      <c r="EQ306" s="11"/>
      <c r="ER306" s="11"/>
      <c r="ES306" s="11"/>
      <c r="ET306" s="11"/>
      <c r="EU306" s="11"/>
      <c r="EV306" s="11"/>
      <c r="EW306" s="11"/>
      <c r="EX306" s="11"/>
      <c r="EY306" s="11"/>
      <c r="EZ306" s="11"/>
      <c r="FA306" s="11"/>
      <c r="FB306" s="11"/>
      <c r="FC306" s="11"/>
      <c r="FD306" s="11"/>
      <c r="FE306" s="11"/>
      <c r="FF306" s="12"/>
      <c r="FG306" s="11"/>
      <c r="FH306" s="11"/>
      <c r="FI306" s="11"/>
      <c r="FJ306" s="11"/>
      <c r="FK306" s="11"/>
      <c r="FL306" s="11"/>
      <c r="FM306" s="11"/>
      <c r="FN306" s="11"/>
      <c r="FO306" s="11"/>
      <c r="FP306" s="11"/>
      <c r="FQ306" s="11"/>
      <c r="FR306" s="11"/>
      <c r="FS306" s="11"/>
      <c r="FT306" s="11"/>
      <c r="FU306" s="11"/>
      <c r="FV306" s="11"/>
      <c r="FW306" s="11"/>
      <c r="FX306" s="11"/>
      <c r="FY306" s="11"/>
      <c r="FZ306" s="11"/>
      <c r="GA306" s="11"/>
      <c r="GB306" s="11"/>
      <c r="GC306" s="11"/>
      <c r="GD306" s="11"/>
      <c r="GE306" s="11"/>
      <c r="GF306" s="11"/>
      <c r="GG306" s="11"/>
      <c r="GH306" s="12"/>
      <c r="GI306" s="11"/>
      <c r="GJ306" s="11"/>
      <c r="GK306" s="11"/>
      <c r="GL306" s="11"/>
      <c r="GM306" s="11"/>
      <c r="GN306" s="11"/>
      <c r="GO306" s="11"/>
      <c r="GP306" s="11"/>
      <c r="GQ306" s="11"/>
      <c r="GR306" s="11"/>
      <c r="GS306" s="11"/>
      <c r="GT306" s="11"/>
      <c r="GU306" s="11"/>
      <c r="GV306" s="11"/>
      <c r="GW306" s="11"/>
      <c r="GX306" s="11"/>
      <c r="GY306" s="11"/>
      <c r="GZ306" s="11"/>
      <c r="HA306" s="11"/>
      <c r="HB306" s="11"/>
      <c r="HC306" s="11"/>
      <c r="HD306" s="11"/>
      <c r="HE306" s="11"/>
      <c r="HF306" s="11"/>
      <c r="HG306" s="11"/>
      <c r="HH306" s="11"/>
      <c r="HI306" s="11"/>
      <c r="HJ306" s="12"/>
      <c r="HK306" s="11"/>
      <c r="HL306" s="11"/>
    </row>
    <row r="307" spans="1:220" s="2" customFormat="1" ht="15" customHeight="1" x14ac:dyDescent="0.25">
      <c r="A307" s="16" t="s">
        <v>302</v>
      </c>
      <c r="B307" s="37">
        <v>3072</v>
      </c>
      <c r="C307" s="37">
        <v>31862</v>
      </c>
      <c r="D307" s="4">
        <f t="shared" si="124"/>
        <v>10.371744791666666</v>
      </c>
      <c r="E307" s="13">
        <v>10</v>
      </c>
      <c r="F307" s="5" t="s">
        <v>373</v>
      </c>
      <c r="G307" s="5" t="s">
        <v>373</v>
      </c>
      <c r="H307" s="5" t="s">
        <v>373</v>
      </c>
      <c r="I307" s="13" t="s">
        <v>370</v>
      </c>
      <c r="J307" s="5" t="s">
        <v>373</v>
      </c>
      <c r="K307" s="5" t="s">
        <v>373</v>
      </c>
      <c r="L307" s="5" t="s">
        <v>373</v>
      </c>
      <c r="M307" s="13" t="s">
        <v>370</v>
      </c>
      <c r="N307" s="37">
        <v>1338.9</v>
      </c>
      <c r="O307" s="37">
        <v>447.3</v>
      </c>
      <c r="P307" s="4">
        <f t="shared" si="129"/>
        <v>0.33408021510194935</v>
      </c>
      <c r="Q307" s="13">
        <v>20</v>
      </c>
      <c r="R307" s="22">
        <v>1</v>
      </c>
      <c r="S307" s="13">
        <v>15</v>
      </c>
      <c r="T307" s="37">
        <v>44</v>
      </c>
      <c r="U307" s="37">
        <v>0</v>
      </c>
      <c r="V307" s="4">
        <f t="shared" si="130"/>
        <v>0</v>
      </c>
      <c r="W307" s="13">
        <v>20</v>
      </c>
      <c r="X307" s="37">
        <v>13</v>
      </c>
      <c r="Y307" s="37">
        <v>0</v>
      </c>
      <c r="Z307" s="4">
        <f t="shared" si="131"/>
        <v>0</v>
      </c>
      <c r="AA307" s="13">
        <v>30</v>
      </c>
      <c r="AB307" s="37" t="s">
        <v>370</v>
      </c>
      <c r="AC307" s="37" t="s">
        <v>370</v>
      </c>
      <c r="AD307" s="4" t="s">
        <v>370</v>
      </c>
      <c r="AE307" s="13" t="s">
        <v>370</v>
      </c>
      <c r="AF307" s="5" t="s">
        <v>383</v>
      </c>
      <c r="AG307" s="5" t="s">
        <v>383</v>
      </c>
      <c r="AH307" s="5" t="s">
        <v>383</v>
      </c>
      <c r="AI307" s="13">
        <v>10</v>
      </c>
      <c r="AJ307" s="5">
        <v>27</v>
      </c>
      <c r="AK307" s="5">
        <v>25.4</v>
      </c>
      <c r="AL307" s="4">
        <f t="shared" si="121"/>
        <v>0.94074074074074066</v>
      </c>
      <c r="AM307" s="13">
        <v>15</v>
      </c>
      <c r="AN307" s="37">
        <v>185</v>
      </c>
      <c r="AO307" s="37">
        <v>282</v>
      </c>
      <c r="AP307" s="4">
        <f t="shared" si="122"/>
        <v>1.5243243243243243</v>
      </c>
      <c r="AQ307" s="13">
        <v>20</v>
      </c>
      <c r="AR307" s="20">
        <f t="shared" si="132"/>
        <v>1.3076665370484863</v>
      </c>
      <c r="AS307" s="20">
        <f t="shared" si="123"/>
        <v>1.2107666537048485</v>
      </c>
      <c r="AT307" s="35">
        <v>776</v>
      </c>
      <c r="AU307" s="21">
        <f t="shared" si="125"/>
        <v>211.63636363636363</v>
      </c>
      <c r="AV307" s="21">
        <f t="shared" si="126"/>
        <v>256.2</v>
      </c>
      <c r="AW307" s="83">
        <f t="shared" si="127"/>
        <v>44.563636363636363</v>
      </c>
      <c r="AX307" s="21">
        <v>66.7</v>
      </c>
      <c r="AY307" s="21">
        <v>39.9</v>
      </c>
      <c r="AZ307" s="81">
        <f t="shared" si="128"/>
        <v>149.6</v>
      </c>
      <c r="BA307" s="104"/>
      <c r="BB307" s="84"/>
      <c r="BC307" s="110"/>
      <c r="BD307" s="37">
        <f t="shared" si="133"/>
        <v>149.6</v>
      </c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2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2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  <c r="DY307" s="11"/>
      <c r="DZ307" s="11"/>
      <c r="EA307" s="11"/>
      <c r="EB307" s="11"/>
      <c r="EC307" s="11"/>
      <c r="ED307" s="12"/>
      <c r="EE307" s="11"/>
      <c r="EF307" s="11"/>
      <c r="EG307" s="11"/>
      <c r="EH307" s="11"/>
      <c r="EI307" s="11"/>
      <c r="EJ307" s="11"/>
      <c r="EK307" s="11"/>
      <c r="EL307" s="11"/>
      <c r="EM307" s="11"/>
      <c r="EN307" s="11"/>
      <c r="EO307" s="11"/>
      <c r="EP307" s="11"/>
      <c r="EQ307" s="11"/>
      <c r="ER307" s="11"/>
      <c r="ES307" s="11"/>
      <c r="ET307" s="11"/>
      <c r="EU307" s="11"/>
      <c r="EV307" s="11"/>
      <c r="EW307" s="11"/>
      <c r="EX307" s="11"/>
      <c r="EY307" s="11"/>
      <c r="EZ307" s="11"/>
      <c r="FA307" s="11"/>
      <c r="FB307" s="11"/>
      <c r="FC307" s="11"/>
      <c r="FD307" s="11"/>
      <c r="FE307" s="11"/>
      <c r="FF307" s="12"/>
      <c r="FG307" s="11"/>
      <c r="FH307" s="11"/>
      <c r="FI307" s="11"/>
      <c r="FJ307" s="11"/>
      <c r="FK307" s="11"/>
      <c r="FL307" s="11"/>
      <c r="FM307" s="11"/>
      <c r="FN307" s="11"/>
      <c r="FO307" s="11"/>
      <c r="FP307" s="11"/>
      <c r="FQ307" s="11"/>
      <c r="FR307" s="11"/>
      <c r="FS307" s="11"/>
      <c r="FT307" s="11"/>
      <c r="FU307" s="11"/>
      <c r="FV307" s="11"/>
      <c r="FW307" s="11"/>
      <c r="FX307" s="11"/>
      <c r="FY307" s="11"/>
      <c r="FZ307" s="11"/>
      <c r="GA307" s="11"/>
      <c r="GB307" s="11"/>
      <c r="GC307" s="11"/>
      <c r="GD307" s="11"/>
      <c r="GE307" s="11"/>
      <c r="GF307" s="11"/>
      <c r="GG307" s="11"/>
      <c r="GH307" s="12"/>
      <c r="GI307" s="11"/>
      <c r="GJ307" s="11"/>
      <c r="GK307" s="11"/>
      <c r="GL307" s="11"/>
      <c r="GM307" s="11"/>
      <c r="GN307" s="11"/>
      <c r="GO307" s="11"/>
      <c r="GP307" s="11"/>
      <c r="GQ307" s="11"/>
      <c r="GR307" s="11"/>
      <c r="GS307" s="11"/>
      <c r="GT307" s="11"/>
      <c r="GU307" s="11"/>
      <c r="GV307" s="11"/>
      <c r="GW307" s="11"/>
      <c r="GX307" s="11"/>
      <c r="GY307" s="11"/>
      <c r="GZ307" s="11"/>
      <c r="HA307" s="11"/>
      <c r="HB307" s="11"/>
      <c r="HC307" s="11"/>
      <c r="HD307" s="11"/>
      <c r="HE307" s="11"/>
      <c r="HF307" s="11"/>
      <c r="HG307" s="11"/>
      <c r="HH307" s="11"/>
      <c r="HI307" s="11"/>
      <c r="HJ307" s="12"/>
      <c r="HK307" s="11"/>
      <c r="HL307" s="11"/>
    </row>
    <row r="308" spans="1:220" s="2" customFormat="1" ht="15" customHeight="1" x14ac:dyDescent="0.25">
      <c r="A308" s="16" t="s">
        <v>303</v>
      </c>
      <c r="B308" s="37">
        <v>173690.7</v>
      </c>
      <c r="C308" s="37">
        <v>160192</v>
      </c>
      <c r="D308" s="4">
        <f t="shared" si="124"/>
        <v>0.92228311590660861</v>
      </c>
      <c r="E308" s="13">
        <v>10</v>
      </c>
      <c r="F308" s="5" t="s">
        <v>373</v>
      </c>
      <c r="G308" s="5" t="s">
        <v>373</v>
      </c>
      <c r="H308" s="5" t="s">
        <v>373</v>
      </c>
      <c r="I308" s="13" t="s">
        <v>370</v>
      </c>
      <c r="J308" s="5" t="s">
        <v>373</v>
      </c>
      <c r="K308" s="5" t="s">
        <v>373</v>
      </c>
      <c r="L308" s="5" t="s">
        <v>373</v>
      </c>
      <c r="M308" s="13" t="s">
        <v>370</v>
      </c>
      <c r="N308" s="37">
        <v>10134.700000000001</v>
      </c>
      <c r="O308" s="37">
        <v>4414.2</v>
      </c>
      <c r="P308" s="4">
        <f t="shared" si="129"/>
        <v>0.43555309974641571</v>
      </c>
      <c r="Q308" s="13">
        <v>20</v>
      </c>
      <c r="R308" s="22">
        <v>1</v>
      </c>
      <c r="S308" s="13">
        <v>15</v>
      </c>
      <c r="T308" s="37">
        <v>324</v>
      </c>
      <c r="U308" s="37">
        <v>572.20000000000005</v>
      </c>
      <c r="V308" s="4">
        <f t="shared" si="130"/>
        <v>1.7660493827160495</v>
      </c>
      <c r="W308" s="13">
        <v>40</v>
      </c>
      <c r="X308" s="37">
        <v>15</v>
      </c>
      <c r="Y308" s="37">
        <v>0</v>
      </c>
      <c r="Z308" s="4">
        <f t="shared" si="131"/>
        <v>0</v>
      </c>
      <c r="AA308" s="13">
        <v>10</v>
      </c>
      <c r="AB308" s="37" t="s">
        <v>370</v>
      </c>
      <c r="AC308" s="37" t="s">
        <v>370</v>
      </c>
      <c r="AD308" s="4" t="s">
        <v>370</v>
      </c>
      <c r="AE308" s="13" t="s">
        <v>370</v>
      </c>
      <c r="AF308" s="5" t="s">
        <v>383</v>
      </c>
      <c r="AG308" s="5" t="s">
        <v>383</v>
      </c>
      <c r="AH308" s="5" t="s">
        <v>383</v>
      </c>
      <c r="AI308" s="13">
        <v>10</v>
      </c>
      <c r="AJ308" s="5">
        <v>27</v>
      </c>
      <c r="AK308" s="5">
        <v>21.6</v>
      </c>
      <c r="AL308" s="4">
        <f t="shared" si="121"/>
        <v>0.8</v>
      </c>
      <c r="AM308" s="13">
        <v>15</v>
      </c>
      <c r="AN308" s="37">
        <v>363</v>
      </c>
      <c r="AO308" s="37">
        <v>439</v>
      </c>
      <c r="AP308" s="4">
        <f t="shared" si="122"/>
        <v>1.2093663911845729</v>
      </c>
      <c r="AQ308" s="13">
        <v>20</v>
      </c>
      <c r="AR308" s="20">
        <f t="shared" si="132"/>
        <v>1.0751015098948296</v>
      </c>
      <c r="AS308" s="20">
        <f t="shared" si="123"/>
        <v>1.0751015098948296</v>
      </c>
      <c r="AT308" s="35">
        <v>104.1</v>
      </c>
      <c r="AU308" s="21">
        <f t="shared" si="125"/>
        <v>28.390909090909091</v>
      </c>
      <c r="AV308" s="21">
        <f t="shared" si="126"/>
        <v>30.5</v>
      </c>
      <c r="AW308" s="83">
        <f t="shared" si="127"/>
        <v>2.1090909090909093</v>
      </c>
      <c r="AX308" s="21">
        <v>50.9</v>
      </c>
      <c r="AY308" s="21">
        <v>53.2</v>
      </c>
      <c r="AZ308" s="81">
        <f t="shared" si="128"/>
        <v>-73.599999999999994</v>
      </c>
      <c r="BA308" s="104"/>
      <c r="BB308" s="84"/>
      <c r="BC308" s="110"/>
      <c r="BD308" s="37">
        <f t="shared" si="133"/>
        <v>0</v>
      </c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2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2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DZ308" s="11"/>
      <c r="EA308" s="11"/>
      <c r="EB308" s="11"/>
      <c r="EC308" s="11"/>
      <c r="ED308" s="12"/>
      <c r="EE308" s="11"/>
      <c r="EF308" s="11"/>
      <c r="EG308" s="11"/>
      <c r="EH308" s="11"/>
      <c r="EI308" s="11"/>
      <c r="EJ308" s="11"/>
      <c r="EK308" s="11"/>
      <c r="EL308" s="11"/>
      <c r="EM308" s="11"/>
      <c r="EN308" s="11"/>
      <c r="EO308" s="11"/>
      <c r="EP308" s="11"/>
      <c r="EQ308" s="11"/>
      <c r="ER308" s="11"/>
      <c r="ES308" s="11"/>
      <c r="ET308" s="11"/>
      <c r="EU308" s="11"/>
      <c r="EV308" s="11"/>
      <c r="EW308" s="11"/>
      <c r="EX308" s="11"/>
      <c r="EY308" s="11"/>
      <c r="EZ308" s="11"/>
      <c r="FA308" s="11"/>
      <c r="FB308" s="11"/>
      <c r="FC308" s="11"/>
      <c r="FD308" s="11"/>
      <c r="FE308" s="11"/>
      <c r="FF308" s="12"/>
      <c r="FG308" s="11"/>
      <c r="FH308" s="11"/>
      <c r="FI308" s="11"/>
      <c r="FJ308" s="11"/>
      <c r="FK308" s="11"/>
      <c r="FL308" s="11"/>
      <c r="FM308" s="11"/>
      <c r="FN308" s="11"/>
      <c r="FO308" s="11"/>
      <c r="FP308" s="11"/>
      <c r="FQ308" s="11"/>
      <c r="FR308" s="11"/>
      <c r="FS308" s="11"/>
      <c r="FT308" s="11"/>
      <c r="FU308" s="11"/>
      <c r="FV308" s="11"/>
      <c r="FW308" s="11"/>
      <c r="FX308" s="11"/>
      <c r="FY308" s="11"/>
      <c r="FZ308" s="11"/>
      <c r="GA308" s="11"/>
      <c r="GB308" s="11"/>
      <c r="GC308" s="11"/>
      <c r="GD308" s="11"/>
      <c r="GE308" s="11"/>
      <c r="GF308" s="11"/>
      <c r="GG308" s="11"/>
      <c r="GH308" s="12"/>
      <c r="GI308" s="11"/>
      <c r="GJ308" s="11"/>
      <c r="GK308" s="11"/>
      <c r="GL308" s="11"/>
      <c r="GM308" s="11"/>
      <c r="GN308" s="11"/>
      <c r="GO308" s="11"/>
      <c r="GP308" s="11"/>
      <c r="GQ308" s="11"/>
      <c r="GR308" s="11"/>
      <c r="GS308" s="11"/>
      <c r="GT308" s="11"/>
      <c r="GU308" s="11"/>
      <c r="GV308" s="11"/>
      <c r="GW308" s="11"/>
      <c r="GX308" s="11"/>
      <c r="GY308" s="11"/>
      <c r="GZ308" s="11"/>
      <c r="HA308" s="11"/>
      <c r="HB308" s="11"/>
      <c r="HC308" s="11"/>
      <c r="HD308" s="11"/>
      <c r="HE308" s="11"/>
      <c r="HF308" s="11"/>
      <c r="HG308" s="11"/>
      <c r="HH308" s="11"/>
      <c r="HI308" s="11"/>
      <c r="HJ308" s="12"/>
      <c r="HK308" s="11"/>
      <c r="HL308" s="11"/>
    </row>
    <row r="309" spans="1:220" s="2" customFormat="1" ht="15" customHeight="1" x14ac:dyDescent="0.25">
      <c r="A309" s="16" t="s">
        <v>304</v>
      </c>
      <c r="B309" s="37">
        <v>8000</v>
      </c>
      <c r="C309" s="37">
        <v>14290.1</v>
      </c>
      <c r="D309" s="4">
        <f t="shared" si="124"/>
        <v>1.7862625000000001</v>
      </c>
      <c r="E309" s="13">
        <v>10</v>
      </c>
      <c r="F309" s="5" t="s">
        <v>373</v>
      </c>
      <c r="G309" s="5" t="s">
        <v>373</v>
      </c>
      <c r="H309" s="5" t="s">
        <v>373</v>
      </c>
      <c r="I309" s="13" t="s">
        <v>370</v>
      </c>
      <c r="J309" s="5" t="s">
        <v>373</v>
      </c>
      <c r="K309" s="5" t="s">
        <v>373</v>
      </c>
      <c r="L309" s="5" t="s">
        <v>373</v>
      </c>
      <c r="M309" s="13" t="s">
        <v>370</v>
      </c>
      <c r="N309" s="37">
        <v>1144.8</v>
      </c>
      <c r="O309" s="37">
        <v>762.6</v>
      </c>
      <c r="P309" s="4">
        <f t="shared" si="129"/>
        <v>0.66614255765199171</v>
      </c>
      <c r="Q309" s="13">
        <v>20</v>
      </c>
      <c r="R309" s="22">
        <v>1</v>
      </c>
      <c r="S309" s="13">
        <v>15</v>
      </c>
      <c r="T309" s="37">
        <v>308</v>
      </c>
      <c r="U309" s="37">
        <v>297.3</v>
      </c>
      <c r="V309" s="4">
        <f t="shared" si="130"/>
        <v>0.96525974025974026</v>
      </c>
      <c r="W309" s="13">
        <v>30</v>
      </c>
      <c r="X309" s="37">
        <v>41</v>
      </c>
      <c r="Y309" s="37">
        <v>0</v>
      </c>
      <c r="Z309" s="4">
        <f t="shared" si="131"/>
        <v>0</v>
      </c>
      <c r="AA309" s="13">
        <v>20</v>
      </c>
      <c r="AB309" s="37" t="s">
        <v>370</v>
      </c>
      <c r="AC309" s="37" t="s">
        <v>370</v>
      </c>
      <c r="AD309" s="4" t="s">
        <v>370</v>
      </c>
      <c r="AE309" s="13" t="s">
        <v>370</v>
      </c>
      <c r="AF309" s="5" t="s">
        <v>383</v>
      </c>
      <c r="AG309" s="5" t="s">
        <v>383</v>
      </c>
      <c r="AH309" s="5" t="s">
        <v>383</v>
      </c>
      <c r="AI309" s="13">
        <v>10</v>
      </c>
      <c r="AJ309" s="5">
        <v>27</v>
      </c>
      <c r="AK309" s="5">
        <v>9.1999999999999993</v>
      </c>
      <c r="AL309" s="4">
        <f t="shared" si="121"/>
        <v>0.34074074074074073</v>
      </c>
      <c r="AM309" s="13">
        <v>15</v>
      </c>
      <c r="AN309" s="37">
        <v>393</v>
      </c>
      <c r="AO309" s="37">
        <v>433</v>
      </c>
      <c r="AP309" s="4">
        <f t="shared" si="122"/>
        <v>1.1017811704834606</v>
      </c>
      <c r="AQ309" s="13">
        <v>20</v>
      </c>
      <c r="AR309" s="20">
        <f t="shared" si="132"/>
        <v>0.78684617601240292</v>
      </c>
      <c r="AS309" s="20">
        <f t="shared" si="123"/>
        <v>0.78684617601240292</v>
      </c>
      <c r="AT309" s="35">
        <v>854</v>
      </c>
      <c r="AU309" s="21">
        <f t="shared" si="125"/>
        <v>232.90909090909093</v>
      </c>
      <c r="AV309" s="21">
        <f t="shared" si="126"/>
        <v>183.3</v>
      </c>
      <c r="AW309" s="83">
        <f t="shared" si="127"/>
        <v>-49.609090909090924</v>
      </c>
      <c r="AX309" s="21">
        <v>72.5</v>
      </c>
      <c r="AY309" s="21">
        <v>85.5</v>
      </c>
      <c r="AZ309" s="81">
        <f t="shared" si="128"/>
        <v>25.300000000000011</v>
      </c>
      <c r="BA309" s="104"/>
      <c r="BB309" s="84"/>
      <c r="BC309" s="110"/>
      <c r="BD309" s="37">
        <f t="shared" si="133"/>
        <v>25.300000000000011</v>
      </c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2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2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  <c r="DY309" s="11"/>
      <c r="DZ309" s="11"/>
      <c r="EA309" s="11"/>
      <c r="EB309" s="11"/>
      <c r="EC309" s="11"/>
      <c r="ED309" s="12"/>
      <c r="EE309" s="11"/>
      <c r="EF309" s="11"/>
      <c r="EG309" s="11"/>
      <c r="EH309" s="11"/>
      <c r="EI309" s="11"/>
      <c r="EJ309" s="11"/>
      <c r="EK309" s="11"/>
      <c r="EL309" s="11"/>
      <c r="EM309" s="11"/>
      <c r="EN309" s="11"/>
      <c r="EO309" s="11"/>
      <c r="EP309" s="11"/>
      <c r="EQ309" s="11"/>
      <c r="ER309" s="11"/>
      <c r="ES309" s="11"/>
      <c r="ET309" s="11"/>
      <c r="EU309" s="11"/>
      <c r="EV309" s="11"/>
      <c r="EW309" s="11"/>
      <c r="EX309" s="11"/>
      <c r="EY309" s="11"/>
      <c r="EZ309" s="11"/>
      <c r="FA309" s="11"/>
      <c r="FB309" s="11"/>
      <c r="FC309" s="11"/>
      <c r="FD309" s="11"/>
      <c r="FE309" s="11"/>
      <c r="FF309" s="12"/>
      <c r="FG309" s="11"/>
      <c r="FH309" s="11"/>
      <c r="FI309" s="11"/>
      <c r="FJ309" s="11"/>
      <c r="FK309" s="11"/>
      <c r="FL309" s="11"/>
      <c r="FM309" s="11"/>
      <c r="FN309" s="11"/>
      <c r="FO309" s="11"/>
      <c r="FP309" s="11"/>
      <c r="FQ309" s="11"/>
      <c r="FR309" s="11"/>
      <c r="FS309" s="11"/>
      <c r="FT309" s="11"/>
      <c r="FU309" s="11"/>
      <c r="FV309" s="11"/>
      <c r="FW309" s="11"/>
      <c r="FX309" s="11"/>
      <c r="FY309" s="11"/>
      <c r="FZ309" s="11"/>
      <c r="GA309" s="11"/>
      <c r="GB309" s="11"/>
      <c r="GC309" s="11"/>
      <c r="GD309" s="11"/>
      <c r="GE309" s="11"/>
      <c r="GF309" s="11"/>
      <c r="GG309" s="11"/>
      <c r="GH309" s="12"/>
      <c r="GI309" s="11"/>
      <c r="GJ309" s="11"/>
      <c r="GK309" s="11"/>
      <c r="GL309" s="11"/>
      <c r="GM309" s="11"/>
      <c r="GN309" s="11"/>
      <c r="GO309" s="11"/>
      <c r="GP309" s="11"/>
      <c r="GQ309" s="11"/>
      <c r="GR309" s="11"/>
      <c r="GS309" s="11"/>
      <c r="GT309" s="11"/>
      <c r="GU309" s="11"/>
      <c r="GV309" s="11"/>
      <c r="GW309" s="11"/>
      <c r="GX309" s="11"/>
      <c r="GY309" s="11"/>
      <c r="GZ309" s="11"/>
      <c r="HA309" s="11"/>
      <c r="HB309" s="11"/>
      <c r="HC309" s="11"/>
      <c r="HD309" s="11"/>
      <c r="HE309" s="11"/>
      <c r="HF309" s="11"/>
      <c r="HG309" s="11"/>
      <c r="HH309" s="11"/>
      <c r="HI309" s="11"/>
      <c r="HJ309" s="12"/>
      <c r="HK309" s="11"/>
      <c r="HL309" s="11"/>
    </row>
    <row r="310" spans="1:220" s="2" customFormat="1" ht="15" customHeight="1" x14ac:dyDescent="0.25">
      <c r="A310" s="16" t="s">
        <v>305</v>
      </c>
      <c r="B310" s="37">
        <v>55932.6</v>
      </c>
      <c r="C310" s="37">
        <v>51752.4</v>
      </c>
      <c r="D310" s="4">
        <f t="shared" si="124"/>
        <v>0.92526362085796121</v>
      </c>
      <c r="E310" s="13">
        <v>10</v>
      </c>
      <c r="F310" s="5" t="s">
        <v>373</v>
      </c>
      <c r="G310" s="5" t="s">
        <v>373</v>
      </c>
      <c r="H310" s="5" t="s">
        <v>373</v>
      </c>
      <c r="I310" s="13" t="s">
        <v>370</v>
      </c>
      <c r="J310" s="5" t="s">
        <v>373</v>
      </c>
      <c r="K310" s="5" t="s">
        <v>373</v>
      </c>
      <c r="L310" s="5" t="s">
        <v>373</v>
      </c>
      <c r="M310" s="13" t="s">
        <v>370</v>
      </c>
      <c r="N310" s="37">
        <v>885.4</v>
      </c>
      <c r="O310" s="37">
        <v>671.7</v>
      </c>
      <c r="P310" s="4">
        <f t="shared" si="129"/>
        <v>0.75864016263835565</v>
      </c>
      <c r="Q310" s="13">
        <v>20</v>
      </c>
      <c r="R310" s="22">
        <v>1</v>
      </c>
      <c r="S310" s="13">
        <v>15</v>
      </c>
      <c r="T310" s="37">
        <v>211</v>
      </c>
      <c r="U310" s="37">
        <v>208.7</v>
      </c>
      <c r="V310" s="4">
        <f t="shared" si="130"/>
        <v>0.98909952606635065</v>
      </c>
      <c r="W310" s="13">
        <v>30</v>
      </c>
      <c r="X310" s="37">
        <v>11</v>
      </c>
      <c r="Y310" s="37">
        <v>0</v>
      </c>
      <c r="Z310" s="4">
        <f t="shared" si="131"/>
        <v>0</v>
      </c>
      <c r="AA310" s="13">
        <v>20</v>
      </c>
      <c r="AB310" s="37" t="s">
        <v>370</v>
      </c>
      <c r="AC310" s="37" t="s">
        <v>370</v>
      </c>
      <c r="AD310" s="4" t="s">
        <v>370</v>
      </c>
      <c r="AE310" s="13" t="s">
        <v>370</v>
      </c>
      <c r="AF310" s="5" t="s">
        <v>383</v>
      </c>
      <c r="AG310" s="5" t="s">
        <v>383</v>
      </c>
      <c r="AH310" s="5" t="s">
        <v>383</v>
      </c>
      <c r="AI310" s="13">
        <v>10</v>
      </c>
      <c r="AJ310" s="5">
        <v>27</v>
      </c>
      <c r="AK310" s="5">
        <v>10.6</v>
      </c>
      <c r="AL310" s="4">
        <f t="shared" si="121"/>
        <v>0.3925925925925926</v>
      </c>
      <c r="AM310" s="13">
        <v>15</v>
      </c>
      <c r="AN310" s="37">
        <v>384</v>
      </c>
      <c r="AO310" s="37">
        <v>303</v>
      </c>
      <c r="AP310" s="4">
        <f t="shared" si="122"/>
        <v>0.7890625</v>
      </c>
      <c r="AQ310" s="13">
        <v>20</v>
      </c>
      <c r="AR310" s="20">
        <f t="shared" si="132"/>
        <v>0.6982197240940472</v>
      </c>
      <c r="AS310" s="20">
        <f t="shared" si="123"/>
        <v>0.6982197240940472</v>
      </c>
      <c r="AT310" s="35">
        <v>1223</v>
      </c>
      <c r="AU310" s="21">
        <f t="shared" si="125"/>
        <v>333.54545454545456</v>
      </c>
      <c r="AV310" s="21">
        <f t="shared" si="126"/>
        <v>232.9</v>
      </c>
      <c r="AW310" s="83">
        <f t="shared" si="127"/>
        <v>-100.64545454545456</v>
      </c>
      <c r="AX310" s="21">
        <v>212.7</v>
      </c>
      <c r="AY310" s="21">
        <v>233.7</v>
      </c>
      <c r="AZ310" s="81">
        <f t="shared" si="128"/>
        <v>-213.49999999999997</v>
      </c>
      <c r="BA310" s="104"/>
      <c r="BB310" s="84"/>
      <c r="BC310" s="110"/>
      <c r="BD310" s="37">
        <f t="shared" si="133"/>
        <v>0</v>
      </c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2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2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  <c r="DZ310" s="11"/>
      <c r="EA310" s="11"/>
      <c r="EB310" s="11"/>
      <c r="EC310" s="11"/>
      <c r="ED310" s="12"/>
      <c r="EE310" s="11"/>
      <c r="EF310" s="11"/>
      <c r="EG310" s="11"/>
      <c r="EH310" s="11"/>
      <c r="EI310" s="11"/>
      <c r="EJ310" s="11"/>
      <c r="EK310" s="11"/>
      <c r="EL310" s="11"/>
      <c r="EM310" s="11"/>
      <c r="EN310" s="11"/>
      <c r="EO310" s="11"/>
      <c r="EP310" s="11"/>
      <c r="EQ310" s="11"/>
      <c r="ER310" s="11"/>
      <c r="ES310" s="11"/>
      <c r="ET310" s="11"/>
      <c r="EU310" s="11"/>
      <c r="EV310" s="11"/>
      <c r="EW310" s="11"/>
      <c r="EX310" s="11"/>
      <c r="EY310" s="11"/>
      <c r="EZ310" s="11"/>
      <c r="FA310" s="11"/>
      <c r="FB310" s="11"/>
      <c r="FC310" s="11"/>
      <c r="FD310" s="11"/>
      <c r="FE310" s="11"/>
      <c r="FF310" s="12"/>
      <c r="FG310" s="11"/>
      <c r="FH310" s="11"/>
      <c r="FI310" s="11"/>
      <c r="FJ310" s="11"/>
      <c r="FK310" s="11"/>
      <c r="FL310" s="11"/>
      <c r="FM310" s="11"/>
      <c r="FN310" s="11"/>
      <c r="FO310" s="11"/>
      <c r="FP310" s="11"/>
      <c r="FQ310" s="11"/>
      <c r="FR310" s="11"/>
      <c r="FS310" s="11"/>
      <c r="FT310" s="11"/>
      <c r="FU310" s="11"/>
      <c r="FV310" s="11"/>
      <c r="FW310" s="11"/>
      <c r="FX310" s="11"/>
      <c r="FY310" s="11"/>
      <c r="FZ310" s="11"/>
      <c r="GA310" s="11"/>
      <c r="GB310" s="11"/>
      <c r="GC310" s="11"/>
      <c r="GD310" s="11"/>
      <c r="GE310" s="11"/>
      <c r="GF310" s="11"/>
      <c r="GG310" s="11"/>
      <c r="GH310" s="12"/>
      <c r="GI310" s="11"/>
      <c r="GJ310" s="11"/>
      <c r="GK310" s="11"/>
      <c r="GL310" s="11"/>
      <c r="GM310" s="11"/>
      <c r="GN310" s="11"/>
      <c r="GO310" s="11"/>
      <c r="GP310" s="11"/>
      <c r="GQ310" s="11"/>
      <c r="GR310" s="11"/>
      <c r="GS310" s="11"/>
      <c r="GT310" s="11"/>
      <c r="GU310" s="11"/>
      <c r="GV310" s="11"/>
      <c r="GW310" s="11"/>
      <c r="GX310" s="11"/>
      <c r="GY310" s="11"/>
      <c r="GZ310" s="11"/>
      <c r="HA310" s="11"/>
      <c r="HB310" s="11"/>
      <c r="HC310" s="11"/>
      <c r="HD310" s="11"/>
      <c r="HE310" s="11"/>
      <c r="HF310" s="11"/>
      <c r="HG310" s="11"/>
      <c r="HH310" s="11"/>
      <c r="HI310" s="11"/>
      <c r="HJ310" s="12"/>
      <c r="HK310" s="11"/>
      <c r="HL310" s="11"/>
    </row>
    <row r="311" spans="1:220" s="2" customFormat="1" ht="15" customHeight="1" x14ac:dyDescent="0.25">
      <c r="A311" s="16" t="s">
        <v>306</v>
      </c>
      <c r="B311" s="37">
        <v>117386</v>
      </c>
      <c r="C311" s="37">
        <v>114281.4</v>
      </c>
      <c r="D311" s="4">
        <f t="shared" si="124"/>
        <v>0.97355221235922507</v>
      </c>
      <c r="E311" s="13">
        <v>10</v>
      </c>
      <c r="F311" s="5" t="s">
        <v>373</v>
      </c>
      <c r="G311" s="5" t="s">
        <v>373</v>
      </c>
      <c r="H311" s="5" t="s">
        <v>373</v>
      </c>
      <c r="I311" s="13" t="s">
        <v>370</v>
      </c>
      <c r="J311" s="5" t="s">
        <v>373</v>
      </c>
      <c r="K311" s="5" t="s">
        <v>373</v>
      </c>
      <c r="L311" s="5" t="s">
        <v>373</v>
      </c>
      <c r="M311" s="13" t="s">
        <v>370</v>
      </c>
      <c r="N311" s="37">
        <v>6124.5</v>
      </c>
      <c r="O311" s="37">
        <v>2733.5</v>
      </c>
      <c r="P311" s="4">
        <f t="shared" si="129"/>
        <v>0.44632214874683646</v>
      </c>
      <c r="Q311" s="13">
        <v>20</v>
      </c>
      <c r="R311" s="22">
        <v>1</v>
      </c>
      <c r="S311" s="13">
        <v>15</v>
      </c>
      <c r="T311" s="37">
        <v>38</v>
      </c>
      <c r="U311" s="37">
        <v>51.3</v>
      </c>
      <c r="V311" s="4">
        <f t="shared" si="130"/>
        <v>1.3499999999999999</v>
      </c>
      <c r="W311" s="13">
        <v>35</v>
      </c>
      <c r="X311" s="37">
        <v>0</v>
      </c>
      <c r="Y311" s="37">
        <v>0</v>
      </c>
      <c r="Z311" s="4">
        <f t="shared" si="131"/>
        <v>1</v>
      </c>
      <c r="AA311" s="13">
        <v>15</v>
      </c>
      <c r="AB311" s="37" t="s">
        <v>370</v>
      </c>
      <c r="AC311" s="37" t="s">
        <v>370</v>
      </c>
      <c r="AD311" s="4" t="s">
        <v>370</v>
      </c>
      <c r="AE311" s="13" t="s">
        <v>370</v>
      </c>
      <c r="AF311" s="5" t="s">
        <v>383</v>
      </c>
      <c r="AG311" s="5" t="s">
        <v>383</v>
      </c>
      <c r="AH311" s="5" t="s">
        <v>383</v>
      </c>
      <c r="AI311" s="13">
        <v>10</v>
      </c>
      <c r="AJ311" s="5">
        <v>27</v>
      </c>
      <c r="AK311" s="5">
        <v>26</v>
      </c>
      <c r="AL311" s="4">
        <f t="shared" si="121"/>
        <v>0.96296296296296291</v>
      </c>
      <c r="AM311" s="13">
        <v>15</v>
      </c>
      <c r="AN311" s="37">
        <v>73</v>
      </c>
      <c r="AO311" s="37">
        <v>137</v>
      </c>
      <c r="AP311" s="4">
        <f t="shared" si="122"/>
        <v>1.8767123287671232</v>
      </c>
      <c r="AQ311" s="13">
        <v>20</v>
      </c>
      <c r="AR311" s="20">
        <f t="shared" si="132"/>
        <v>1.1376204316793532</v>
      </c>
      <c r="AS311" s="20">
        <f t="shared" si="123"/>
        <v>1.1376204316793532</v>
      </c>
      <c r="AT311" s="35">
        <v>207.5</v>
      </c>
      <c r="AU311" s="21">
        <f t="shared" si="125"/>
        <v>56.590909090909093</v>
      </c>
      <c r="AV311" s="21">
        <f t="shared" si="126"/>
        <v>64.400000000000006</v>
      </c>
      <c r="AW311" s="83">
        <f t="shared" si="127"/>
        <v>7.8090909090909122</v>
      </c>
      <c r="AX311" s="21">
        <v>104.9</v>
      </c>
      <c r="AY311" s="21">
        <v>102.6</v>
      </c>
      <c r="AZ311" s="81">
        <f t="shared" si="128"/>
        <v>-143.1</v>
      </c>
      <c r="BA311" s="104"/>
      <c r="BB311" s="84"/>
      <c r="BC311" s="110"/>
      <c r="BD311" s="37">
        <f t="shared" si="133"/>
        <v>0</v>
      </c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2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2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  <c r="DY311" s="11"/>
      <c r="DZ311" s="11"/>
      <c r="EA311" s="11"/>
      <c r="EB311" s="11"/>
      <c r="EC311" s="11"/>
      <c r="ED311" s="12"/>
      <c r="EE311" s="11"/>
      <c r="EF311" s="11"/>
      <c r="EG311" s="11"/>
      <c r="EH311" s="11"/>
      <c r="EI311" s="11"/>
      <c r="EJ311" s="11"/>
      <c r="EK311" s="11"/>
      <c r="EL311" s="11"/>
      <c r="EM311" s="11"/>
      <c r="EN311" s="11"/>
      <c r="EO311" s="11"/>
      <c r="EP311" s="11"/>
      <c r="EQ311" s="11"/>
      <c r="ER311" s="11"/>
      <c r="ES311" s="11"/>
      <c r="ET311" s="11"/>
      <c r="EU311" s="11"/>
      <c r="EV311" s="11"/>
      <c r="EW311" s="11"/>
      <c r="EX311" s="11"/>
      <c r="EY311" s="11"/>
      <c r="EZ311" s="11"/>
      <c r="FA311" s="11"/>
      <c r="FB311" s="11"/>
      <c r="FC311" s="11"/>
      <c r="FD311" s="11"/>
      <c r="FE311" s="11"/>
      <c r="FF311" s="12"/>
      <c r="FG311" s="11"/>
      <c r="FH311" s="11"/>
      <c r="FI311" s="11"/>
      <c r="FJ311" s="11"/>
      <c r="FK311" s="11"/>
      <c r="FL311" s="11"/>
      <c r="FM311" s="11"/>
      <c r="FN311" s="11"/>
      <c r="FO311" s="11"/>
      <c r="FP311" s="11"/>
      <c r="FQ311" s="11"/>
      <c r="FR311" s="11"/>
      <c r="FS311" s="11"/>
      <c r="FT311" s="11"/>
      <c r="FU311" s="11"/>
      <c r="FV311" s="11"/>
      <c r="FW311" s="11"/>
      <c r="FX311" s="11"/>
      <c r="FY311" s="11"/>
      <c r="FZ311" s="11"/>
      <c r="GA311" s="11"/>
      <c r="GB311" s="11"/>
      <c r="GC311" s="11"/>
      <c r="GD311" s="11"/>
      <c r="GE311" s="11"/>
      <c r="GF311" s="11"/>
      <c r="GG311" s="11"/>
      <c r="GH311" s="12"/>
      <c r="GI311" s="11"/>
      <c r="GJ311" s="11"/>
      <c r="GK311" s="11"/>
      <c r="GL311" s="11"/>
      <c r="GM311" s="11"/>
      <c r="GN311" s="11"/>
      <c r="GO311" s="11"/>
      <c r="GP311" s="11"/>
      <c r="GQ311" s="11"/>
      <c r="GR311" s="11"/>
      <c r="GS311" s="11"/>
      <c r="GT311" s="11"/>
      <c r="GU311" s="11"/>
      <c r="GV311" s="11"/>
      <c r="GW311" s="11"/>
      <c r="GX311" s="11"/>
      <c r="GY311" s="11"/>
      <c r="GZ311" s="11"/>
      <c r="HA311" s="11"/>
      <c r="HB311" s="11"/>
      <c r="HC311" s="11"/>
      <c r="HD311" s="11"/>
      <c r="HE311" s="11"/>
      <c r="HF311" s="11"/>
      <c r="HG311" s="11"/>
      <c r="HH311" s="11"/>
      <c r="HI311" s="11"/>
      <c r="HJ311" s="12"/>
      <c r="HK311" s="11"/>
      <c r="HL311" s="11"/>
    </row>
    <row r="312" spans="1:220" s="2" customFormat="1" ht="15" customHeight="1" x14ac:dyDescent="0.25">
      <c r="A312" s="36" t="s">
        <v>307</v>
      </c>
      <c r="B312" s="37"/>
      <c r="C312" s="37"/>
      <c r="D312" s="4"/>
      <c r="E312" s="13"/>
      <c r="F312" s="5"/>
      <c r="G312" s="5"/>
      <c r="H312" s="5"/>
      <c r="I312" s="13"/>
      <c r="J312" s="5"/>
      <c r="K312" s="5"/>
      <c r="L312" s="5"/>
      <c r="M312" s="13"/>
      <c r="N312" s="37"/>
      <c r="O312" s="37"/>
      <c r="P312" s="4"/>
      <c r="Q312" s="13"/>
      <c r="R312" s="22"/>
      <c r="S312" s="13"/>
      <c r="T312" s="37"/>
      <c r="U312" s="37"/>
      <c r="V312" s="4"/>
      <c r="W312" s="13"/>
      <c r="X312" s="37"/>
      <c r="Y312" s="37"/>
      <c r="Z312" s="4"/>
      <c r="AA312" s="13"/>
      <c r="AB312" s="37"/>
      <c r="AC312" s="37"/>
      <c r="AD312" s="4"/>
      <c r="AE312" s="13"/>
      <c r="AF312" s="5"/>
      <c r="AG312" s="5"/>
      <c r="AH312" s="5"/>
      <c r="AI312" s="13"/>
      <c r="AJ312" s="5"/>
      <c r="AK312" s="5"/>
      <c r="AL312" s="4"/>
      <c r="AM312" s="13"/>
      <c r="AN312" s="37"/>
      <c r="AO312" s="37"/>
      <c r="AP312" s="4"/>
      <c r="AQ312" s="13"/>
      <c r="AR312" s="20"/>
      <c r="AS312" s="20"/>
      <c r="AT312" s="35"/>
      <c r="AU312" s="21"/>
      <c r="AV312" s="21"/>
      <c r="AW312" s="83"/>
      <c r="AX312" s="21"/>
      <c r="AY312" s="21"/>
      <c r="AZ312" s="81"/>
      <c r="BA312" s="104"/>
      <c r="BB312" s="84"/>
      <c r="BC312" s="110"/>
      <c r="BD312" s="37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2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2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  <c r="DY312" s="11"/>
      <c r="DZ312" s="11"/>
      <c r="EA312" s="11"/>
      <c r="EB312" s="11"/>
      <c r="EC312" s="11"/>
      <c r="ED312" s="12"/>
      <c r="EE312" s="11"/>
      <c r="EF312" s="11"/>
      <c r="EG312" s="11"/>
      <c r="EH312" s="11"/>
      <c r="EI312" s="11"/>
      <c r="EJ312" s="11"/>
      <c r="EK312" s="11"/>
      <c r="EL312" s="11"/>
      <c r="EM312" s="11"/>
      <c r="EN312" s="11"/>
      <c r="EO312" s="11"/>
      <c r="EP312" s="11"/>
      <c r="EQ312" s="11"/>
      <c r="ER312" s="11"/>
      <c r="ES312" s="11"/>
      <c r="ET312" s="11"/>
      <c r="EU312" s="11"/>
      <c r="EV312" s="11"/>
      <c r="EW312" s="11"/>
      <c r="EX312" s="11"/>
      <c r="EY312" s="11"/>
      <c r="EZ312" s="11"/>
      <c r="FA312" s="11"/>
      <c r="FB312" s="11"/>
      <c r="FC312" s="11"/>
      <c r="FD312" s="11"/>
      <c r="FE312" s="11"/>
      <c r="FF312" s="12"/>
      <c r="FG312" s="11"/>
      <c r="FH312" s="11"/>
      <c r="FI312" s="11"/>
      <c r="FJ312" s="11"/>
      <c r="FK312" s="11"/>
      <c r="FL312" s="11"/>
      <c r="FM312" s="11"/>
      <c r="FN312" s="11"/>
      <c r="FO312" s="11"/>
      <c r="FP312" s="11"/>
      <c r="FQ312" s="11"/>
      <c r="FR312" s="11"/>
      <c r="FS312" s="11"/>
      <c r="FT312" s="11"/>
      <c r="FU312" s="11"/>
      <c r="FV312" s="11"/>
      <c r="FW312" s="11"/>
      <c r="FX312" s="11"/>
      <c r="FY312" s="11"/>
      <c r="FZ312" s="11"/>
      <c r="GA312" s="11"/>
      <c r="GB312" s="11"/>
      <c r="GC312" s="11"/>
      <c r="GD312" s="11"/>
      <c r="GE312" s="11"/>
      <c r="GF312" s="11"/>
      <c r="GG312" s="11"/>
      <c r="GH312" s="12"/>
      <c r="GI312" s="11"/>
      <c r="GJ312" s="11"/>
      <c r="GK312" s="11"/>
      <c r="GL312" s="11"/>
      <c r="GM312" s="11"/>
      <c r="GN312" s="11"/>
      <c r="GO312" s="11"/>
      <c r="GP312" s="11"/>
      <c r="GQ312" s="11"/>
      <c r="GR312" s="11"/>
      <c r="GS312" s="11"/>
      <c r="GT312" s="11"/>
      <c r="GU312" s="11"/>
      <c r="GV312" s="11"/>
      <c r="GW312" s="11"/>
      <c r="GX312" s="11"/>
      <c r="GY312" s="11"/>
      <c r="GZ312" s="11"/>
      <c r="HA312" s="11"/>
      <c r="HB312" s="11"/>
      <c r="HC312" s="11"/>
      <c r="HD312" s="11"/>
      <c r="HE312" s="11"/>
      <c r="HF312" s="11"/>
      <c r="HG312" s="11"/>
      <c r="HH312" s="11"/>
      <c r="HI312" s="11"/>
      <c r="HJ312" s="12"/>
      <c r="HK312" s="11"/>
      <c r="HL312" s="11"/>
    </row>
    <row r="313" spans="1:220" s="2" customFormat="1" ht="15" customHeight="1" x14ac:dyDescent="0.25">
      <c r="A313" s="16" t="s">
        <v>308</v>
      </c>
      <c r="B313" s="37">
        <v>3263.2</v>
      </c>
      <c r="C313" s="37">
        <v>3480</v>
      </c>
      <c r="D313" s="4">
        <f t="shared" si="124"/>
        <v>1.0664378524148077</v>
      </c>
      <c r="E313" s="13">
        <v>10</v>
      </c>
      <c r="F313" s="5" t="s">
        <v>373</v>
      </c>
      <c r="G313" s="5" t="s">
        <v>373</v>
      </c>
      <c r="H313" s="5" t="s">
        <v>373</v>
      </c>
      <c r="I313" s="13" t="s">
        <v>370</v>
      </c>
      <c r="J313" s="5" t="s">
        <v>373</v>
      </c>
      <c r="K313" s="5" t="s">
        <v>373</v>
      </c>
      <c r="L313" s="5" t="s">
        <v>373</v>
      </c>
      <c r="M313" s="13" t="s">
        <v>370</v>
      </c>
      <c r="N313" s="37">
        <v>1222.3</v>
      </c>
      <c r="O313" s="37">
        <v>903.8</v>
      </c>
      <c r="P313" s="4">
        <f t="shared" si="129"/>
        <v>0.73942567291172379</v>
      </c>
      <c r="Q313" s="13">
        <v>20</v>
      </c>
      <c r="R313" s="22">
        <v>1</v>
      </c>
      <c r="S313" s="13">
        <v>15</v>
      </c>
      <c r="T313" s="37">
        <v>11</v>
      </c>
      <c r="U313" s="37">
        <v>0</v>
      </c>
      <c r="V313" s="4">
        <f t="shared" si="130"/>
        <v>0</v>
      </c>
      <c r="W313" s="13">
        <v>20</v>
      </c>
      <c r="X313" s="37">
        <v>0</v>
      </c>
      <c r="Y313" s="37">
        <v>0</v>
      </c>
      <c r="Z313" s="4">
        <f t="shared" si="131"/>
        <v>1</v>
      </c>
      <c r="AA313" s="13">
        <v>30</v>
      </c>
      <c r="AB313" s="37" t="s">
        <v>370</v>
      </c>
      <c r="AC313" s="37" t="s">
        <v>370</v>
      </c>
      <c r="AD313" s="4" t="s">
        <v>370</v>
      </c>
      <c r="AE313" s="13" t="s">
        <v>370</v>
      </c>
      <c r="AF313" s="5" t="s">
        <v>383</v>
      </c>
      <c r="AG313" s="5" t="s">
        <v>383</v>
      </c>
      <c r="AH313" s="5" t="s">
        <v>383</v>
      </c>
      <c r="AI313" s="13">
        <v>5</v>
      </c>
      <c r="AJ313" s="5">
        <v>23</v>
      </c>
      <c r="AK313" s="5">
        <v>5</v>
      </c>
      <c r="AL313" s="4">
        <f t="shared" ref="AL313:AL327" si="134">IF((AM313=0),0,IF(AJ313=0,1,IF(AK313&lt;0,0,AK313/AJ313)))</f>
        <v>0.21739130434782608</v>
      </c>
      <c r="AM313" s="13">
        <v>15</v>
      </c>
      <c r="AN313" s="37">
        <v>37</v>
      </c>
      <c r="AO313" s="37">
        <v>34</v>
      </c>
      <c r="AP313" s="4">
        <f t="shared" ref="AP313:AP327" si="135">IF((AQ313=0),0,IF(AN313=0,1,IF(AO313&lt;0,0,AO313/AN313)))</f>
        <v>0.91891891891891897</v>
      </c>
      <c r="AQ313" s="13">
        <v>20</v>
      </c>
      <c r="AR313" s="20">
        <f t="shared" si="132"/>
        <v>0.70840107635367933</v>
      </c>
      <c r="AS313" s="20">
        <f t="shared" ref="AS313:AS327" si="136">IF(AR313&gt;1.2,IF((AR313-1.2)*0.1+1.2&gt;1.3,1.3,(AR313-1.2)*0.1+1.2),AR313)</f>
        <v>0.70840107635367933</v>
      </c>
      <c r="AT313" s="35">
        <v>486</v>
      </c>
      <c r="AU313" s="21">
        <f t="shared" si="125"/>
        <v>132.54545454545453</v>
      </c>
      <c r="AV313" s="21">
        <f t="shared" si="126"/>
        <v>93.9</v>
      </c>
      <c r="AW313" s="83">
        <f t="shared" si="127"/>
        <v>-38.645454545454527</v>
      </c>
      <c r="AX313" s="21">
        <v>77.900000000000006</v>
      </c>
      <c r="AY313" s="21">
        <v>75.5</v>
      </c>
      <c r="AZ313" s="81">
        <f t="shared" si="128"/>
        <v>-59.5</v>
      </c>
      <c r="BA313" s="104"/>
      <c r="BB313" s="84"/>
      <c r="BC313" s="110"/>
      <c r="BD313" s="37">
        <f t="shared" si="133"/>
        <v>0</v>
      </c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2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2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  <c r="DY313" s="11"/>
      <c r="DZ313" s="11"/>
      <c r="EA313" s="11"/>
      <c r="EB313" s="11"/>
      <c r="EC313" s="11"/>
      <c r="ED313" s="12"/>
      <c r="EE313" s="11"/>
      <c r="EF313" s="11"/>
      <c r="EG313" s="11"/>
      <c r="EH313" s="11"/>
      <c r="EI313" s="11"/>
      <c r="EJ313" s="11"/>
      <c r="EK313" s="11"/>
      <c r="EL313" s="11"/>
      <c r="EM313" s="11"/>
      <c r="EN313" s="11"/>
      <c r="EO313" s="11"/>
      <c r="EP313" s="11"/>
      <c r="EQ313" s="11"/>
      <c r="ER313" s="11"/>
      <c r="ES313" s="11"/>
      <c r="ET313" s="11"/>
      <c r="EU313" s="11"/>
      <c r="EV313" s="11"/>
      <c r="EW313" s="11"/>
      <c r="EX313" s="11"/>
      <c r="EY313" s="11"/>
      <c r="EZ313" s="11"/>
      <c r="FA313" s="11"/>
      <c r="FB313" s="11"/>
      <c r="FC313" s="11"/>
      <c r="FD313" s="11"/>
      <c r="FE313" s="11"/>
      <c r="FF313" s="12"/>
      <c r="FG313" s="11"/>
      <c r="FH313" s="11"/>
      <c r="FI313" s="11"/>
      <c r="FJ313" s="11"/>
      <c r="FK313" s="11"/>
      <c r="FL313" s="11"/>
      <c r="FM313" s="11"/>
      <c r="FN313" s="11"/>
      <c r="FO313" s="11"/>
      <c r="FP313" s="11"/>
      <c r="FQ313" s="11"/>
      <c r="FR313" s="11"/>
      <c r="FS313" s="11"/>
      <c r="FT313" s="11"/>
      <c r="FU313" s="11"/>
      <c r="FV313" s="11"/>
      <c r="FW313" s="11"/>
      <c r="FX313" s="11"/>
      <c r="FY313" s="11"/>
      <c r="FZ313" s="11"/>
      <c r="GA313" s="11"/>
      <c r="GB313" s="11"/>
      <c r="GC313" s="11"/>
      <c r="GD313" s="11"/>
      <c r="GE313" s="11"/>
      <c r="GF313" s="11"/>
      <c r="GG313" s="11"/>
      <c r="GH313" s="12"/>
      <c r="GI313" s="11"/>
      <c r="GJ313" s="11"/>
      <c r="GK313" s="11"/>
      <c r="GL313" s="11"/>
      <c r="GM313" s="11"/>
      <c r="GN313" s="11"/>
      <c r="GO313" s="11"/>
      <c r="GP313" s="11"/>
      <c r="GQ313" s="11"/>
      <c r="GR313" s="11"/>
      <c r="GS313" s="11"/>
      <c r="GT313" s="11"/>
      <c r="GU313" s="11"/>
      <c r="GV313" s="11"/>
      <c r="GW313" s="11"/>
      <c r="GX313" s="11"/>
      <c r="GY313" s="11"/>
      <c r="GZ313" s="11"/>
      <c r="HA313" s="11"/>
      <c r="HB313" s="11"/>
      <c r="HC313" s="11"/>
      <c r="HD313" s="11"/>
      <c r="HE313" s="11"/>
      <c r="HF313" s="11"/>
      <c r="HG313" s="11"/>
      <c r="HH313" s="11"/>
      <c r="HI313" s="11"/>
      <c r="HJ313" s="12"/>
      <c r="HK313" s="11"/>
      <c r="HL313" s="11"/>
    </row>
    <row r="314" spans="1:220" s="2" customFormat="1" ht="15" customHeight="1" x14ac:dyDescent="0.25">
      <c r="A314" s="16" t="s">
        <v>309</v>
      </c>
      <c r="B314" s="37">
        <v>24430.3</v>
      </c>
      <c r="C314" s="37">
        <v>24673.200000000001</v>
      </c>
      <c r="D314" s="4">
        <f t="shared" si="124"/>
        <v>1.0099425713151293</v>
      </c>
      <c r="E314" s="13">
        <v>10</v>
      </c>
      <c r="F314" s="5" t="s">
        <v>373</v>
      </c>
      <c r="G314" s="5" t="s">
        <v>373</v>
      </c>
      <c r="H314" s="5" t="s">
        <v>373</v>
      </c>
      <c r="I314" s="13" t="s">
        <v>370</v>
      </c>
      <c r="J314" s="5" t="s">
        <v>373</v>
      </c>
      <c r="K314" s="5" t="s">
        <v>373</v>
      </c>
      <c r="L314" s="5" t="s">
        <v>373</v>
      </c>
      <c r="M314" s="13" t="s">
        <v>370</v>
      </c>
      <c r="N314" s="37">
        <v>2624.7</v>
      </c>
      <c r="O314" s="37">
        <v>2075.5</v>
      </c>
      <c r="P314" s="4">
        <f t="shared" si="129"/>
        <v>0.79075703889968385</v>
      </c>
      <c r="Q314" s="13">
        <v>20</v>
      </c>
      <c r="R314" s="22">
        <v>1</v>
      </c>
      <c r="S314" s="13">
        <v>15</v>
      </c>
      <c r="T314" s="37">
        <v>36</v>
      </c>
      <c r="U314" s="37">
        <v>0</v>
      </c>
      <c r="V314" s="4">
        <f t="shared" si="130"/>
        <v>0</v>
      </c>
      <c r="W314" s="13">
        <v>15</v>
      </c>
      <c r="X314" s="37">
        <v>0</v>
      </c>
      <c r="Y314" s="37">
        <v>0</v>
      </c>
      <c r="Z314" s="4">
        <f t="shared" si="131"/>
        <v>1</v>
      </c>
      <c r="AA314" s="13">
        <v>35</v>
      </c>
      <c r="AB314" s="37" t="s">
        <v>370</v>
      </c>
      <c r="AC314" s="37" t="s">
        <v>370</v>
      </c>
      <c r="AD314" s="4" t="s">
        <v>370</v>
      </c>
      <c r="AE314" s="13" t="s">
        <v>370</v>
      </c>
      <c r="AF314" s="5" t="s">
        <v>383</v>
      </c>
      <c r="AG314" s="5" t="s">
        <v>383</v>
      </c>
      <c r="AH314" s="5" t="s">
        <v>383</v>
      </c>
      <c r="AI314" s="13">
        <v>5</v>
      </c>
      <c r="AJ314" s="5">
        <v>23</v>
      </c>
      <c r="AK314" s="5">
        <v>27.1</v>
      </c>
      <c r="AL314" s="4">
        <f t="shared" si="134"/>
        <v>1.1782608695652175</v>
      </c>
      <c r="AM314" s="13">
        <v>15</v>
      </c>
      <c r="AN314" s="37">
        <v>120</v>
      </c>
      <c r="AO314" s="37">
        <v>101</v>
      </c>
      <c r="AP314" s="4">
        <f t="shared" si="135"/>
        <v>0.84166666666666667</v>
      </c>
      <c r="AQ314" s="13">
        <v>20</v>
      </c>
      <c r="AR314" s="20">
        <f t="shared" si="132"/>
        <v>0.84939856052274276</v>
      </c>
      <c r="AS314" s="20">
        <f t="shared" si="136"/>
        <v>0.84939856052274276</v>
      </c>
      <c r="AT314" s="35">
        <v>354</v>
      </c>
      <c r="AU314" s="21">
        <f t="shared" si="125"/>
        <v>96.545454545454533</v>
      </c>
      <c r="AV314" s="21">
        <f t="shared" si="126"/>
        <v>82</v>
      </c>
      <c r="AW314" s="83">
        <f t="shared" si="127"/>
        <v>-14.545454545454533</v>
      </c>
      <c r="AX314" s="21">
        <v>119.4</v>
      </c>
      <c r="AY314" s="21">
        <v>103</v>
      </c>
      <c r="AZ314" s="81">
        <f t="shared" si="128"/>
        <v>-140.4</v>
      </c>
      <c r="BA314" s="104"/>
      <c r="BB314" s="84"/>
      <c r="BC314" s="110"/>
      <c r="BD314" s="37">
        <f t="shared" si="133"/>
        <v>0</v>
      </c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2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2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  <c r="DY314" s="11"/>
      <c r="DZ314" s="11"/>
      <c r="EA314" s="11"/>
      <c r="EB314" s="11"/>
      <c r="EC314" s="11"/>
      <c r="ED314" s="12"/>
      <c r="EE314" s="11"/>
      <c r="EF314" s="11"/>
      <c r="EG314" s="11"/>
      <c r="EH314" s="11"/>
      <c r="EI314" s="11"/>
      <c r="EJ314" s="11"/>
      <c r="EK314" s="11"/>
      <c r="EL314" s="11"/>
      <c r="EM314" s="11"/>
      <c r="EN314" s="11"/>
      <c r="EO314" s="11"/>
      <c r="EP314" s="11"/>
      <c r="EQ314" s="11"/>
      <c r="ER314" s="11"/>
      <c r="ES314" s="11"/>
      <c r="ET314" s="11"/>
      <c r="EU314" s="11"/>
      <c r="EV314" s="11"/>
      <c r="EW314" s="11"/>
      <c r="EX314" s="11"/>
      <c r="EY314" s="11"/>
      <c r="EZ314" s="11"/>
      <c r="FA314" s="11"/>
      <c r="FB314" s="11"/>
      <c r="FC314" s="11"/>
      <c r="FD314" s="11"/>
      <c r="FE314" s="11"/>
      <c r="FF314" s="12"/>
      <c r="FG314" s="11"/>
      <c r="FH314" s="11"/>
      <c r="FI314" s="11"/>
      <c r="FJ314" s="11"/>
      <c r="FK314" s="11"/>
      <c r="FL314" s="11"/>
      <c r="FM314" s="11"/>
      <c r="FN314" s="11"/>
      <c r="FO314" s="11"/>
      <c r="FP314" s="11"/>
      <c r="FQ314" s="11"/>
      <c r="FR314" s="11"/>
      <c r="FS314" s="11"/>
      <c r="FT314" s="11"/>
      <c r="FU314" s="11"/>
      <c r="FV314" s="11"/>
      <c r="FW314" s="11"/>
      <c r="FX314" s="11"/>
      <c r="FY314" s="11"/>
      <c r="FZ314" s="11"/>
      <c r="GA314" s="11"/>
      <c r="GB314" s="11"/>
      <c r="GC314" s="11"/>
      <c r="GD314" s="11"/>
      <c r="GE314" s="11"/>
      <c r="GF314" s="11"/>
      <c r="GG314" s="11"/>
      <c r="GH314" s="12"/>
      <c r="GI314" s="11"/>
      <c r="GJ314" s="11"/>
      <c r="GK314" s="11"/>
      <c r="GL314" s="11"/>
      <c r="GM314" s="11"/>
      <c r="GN314" s="11"/>
      <c r="GO314" s="11"/>
      <c r="GP314" s="11"/>
      <c r="GQ314" s="11"/>
      <c r="GR314" s="11"/>
      <c r="GS314" s="11"/>
      <c r="GT314" s="11"/>
      <c r="GU314" s="11"/>
      <c r="GV314" s="11"/>
      <c r="GW314" s="11"/>
      <c r="GX314" s="11"/>
      <c r="GY314" s="11"/>
      <c r="GZ314" s="11"/>
      <c r="HA314" s="11"/>
      <c r="HB314" s="11"/>
      <c r="HC314" s="11"/>
      <c r="HD314" s="11"/>
      <c r="HE314" s="11"/>
      <c r="HF314" s="11"/>
      <c r="HG314" s="11"/>
      <c r="HH314" s="11"/>
      <c r="HI314" s="11"/>
      <c r="HJ314" s="12"/>
      <c r="HK314" s="11"/>
      <c r="HL314" s="11"/>
    </row>
    <row r="315" spans="1:220" s="2" customFormat="1" ht="15" customHeight="1" x14ac:dyDescent="0.25">
      <c r="A315" s="16" t="s">
        <v>310</v>
      </c>
      <c r="B315" s="37">
        <v>1376.3</v>
      </c>
      <c r="C315" s="37">
        <v>1212</v>
      </c>
      <c r="D315" s="4">
        <f t="shared" si="124"/>
        <v>0.88062195742207372</v>
      </c>
      <c r="E315" s="13">
        <v>10</v>
      </c>
      <c r="F315" s="5" t="s">
        <v>373</v>
      </c>
      <c r="G315" s="5" t="s">
        <v>373</v>
      </c>
      <c r="H315" s="5" t="s">
        <v>373</v>
      </c>
      <c r="I315" s="13" t="s">
        <v>370</v>
      </c>
      <c r="J315" s="5" t="s">
        <v>373</v>
      </c>
      <c r="K315" s="5" t="s">
        <v>373</v>
      </c>
      <c r="L315" s="5" t="s">
        <v>373</v>
      </c>
      <c r="M315" s="13" t="s">
        <v>370</v>
      </c>
      <c r="N315" s="37">
        <v>610</v>
      </c>
      <c r="O315" s="37">
        <v>712.4</v>
      </c>
      <c r="P315" s="4">
        <f t="shared" si="129"/>
        <v>1.1678688524590164</v>
      </c>
      <c r="Q315" s="13">
        <v>20</v>
      </c>
      <c r="R315" s="22">
        <v>1</v>
      </c>
      <c r="S315" s="13">
        <v>15</v>
      </c>
      <c r="T315" s="37">
        <v>25</v>
      </c>
      <c r="U315" s="37">
        <v>0</v>
      </c>
      <c r="V315" s="4">
        <f t="shared" si="130"/>
        <v>0</v>
      </c>
      <c r="W315" s="13">
        <v>10</v>
      </c>
      <c r="X315" s="37">
        <v>14</v>
      </c>
      <c r="Y315" s="37">
        <v>4.8</v>
      </c>
      <c r="Z315" s="4">
        <f t="shared" si="131"/>
        <v>0.34285714285714286</v>
      </c>
      <c r="AA315" s="13">
        <v>40</v>
      </c>
      <c r="AB315" s="37" t="s">
        <v>370</v>
      </c>
      <c r="AC315" s="37" t="s">
        <v>370</v>
      </c>
      <c r="AD315" s="4" t="s">
        <v>370</v>
      </c>
      <c r="AE315" s="13" t="s">
        <v>370</v>
      </c>
      <c r="AF315" s="5" t="s">
        <v>383</v>
      </c>
      <c r="AG315" s="5" t="s">
        <v>383</v>
      </c>
      <c r="AH315" s="5" t="s">
        <v>383</v>
      </c>
      <c r="AI315" s="13">
        <v>5</v>
      </c>
      <c r="AJ315" s="5">
        <v>23</v>
      </c>
      <c r="AK315" s="5">
        <v>4.9000000000000004</v>
      </c>
      <c r="AL315" s="4">
        <f t="shared" si="134"/>
        <v>0.21304347826086958</v>
      </c>
      <c r="AM315" s="13">
        <v>15</v>
      </c>
      <c r="AN315" s="37">
        <v>61</v>
      </c>
      <c r="AO315" s="37">
        <v>70</v>
      </c>
      <c r="AP315" s="4">
        <f t="shared" si="135"/>
        <v>1.1475409836065573</v>
      </c>
      <c r="AQ315" s="13">
        <v>20</v>
      </c>
      <c r="AR315" s="20">
        <f t="shared" si="132"/>
        <v>0.66941810910562294</v>
      </c>
      <c r="AS315" s="20">
        <f t="shared" si="136"/>
        <v>0.66941810910562294</v>
      </c>
      <c r="AT315" s="35">
        <v>775</v>
      </c>
      <c r="AU315" s="21">
        <f t="shared" si="125"/>
        <v>211.36363636363637</v>
      </c>
      <c r="AV315" s="21">
        <f t="shared" si="126"/>
        <v>141.5</v>
      </c>
      <c r="AW315" s="83">
        <f t="shared" si="127"/>
        <v>-69.863636363636374</v>
      </c>
      <c r="AX315" s="21">
        <v>84.7</v>
      </c>
      <c r="AY315" s="21">
        <v>82.3</v>
      </c>
      <c r="AZ315" s="81">
        <f t="shared" si="128"/>
        <v>-25.5</v>
      </c>
      <c r="BA315" s="104"/>
      <c r="BB315" s="84"/>
      <c r="BC315" s="110"/>
      <c r="BD315" s="37">
        <f t="shared" si="133"/>
        <v>0</v>
      </c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2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2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  <c r="DY315" s="11"/>
      <c r="DZ315" s="11"/>
      <c r="EA315" s="11"/>
      <c r="EB315" s="11"/>
      <c r="EC315" s="11"/>
      <c r="ED315" s="12"/>
      <c r="EE315" s="11"/>
      <c r="EF315" s="11"/>
      <c r="EG315" s="11"/>
      <c r="EH315" s="11"/>
      <c r="EI315" s="11"/>
      <c r="EJ315" s="11"/>
      <c r="EK315" s="11"/>
      <c r="EL315" s="11"/>
      <c r="EM315" s="11"/>
      <c r="EN315" s="11"/>
      <c r="EO315" s="11"/>
      <c r="EP315" s="11"/>
      <c r="EQ315" s="11"/>
      <c r="ER315" s="11"/>
      <c r="ES315" s="11"/>
      <c r="ET315" s="11"/>
      <c r="EU315" s="11"/>
      <c r="EV315" s="11"/>
      <c r="EW315" s="11"/>
      <c r="EX315" s="11"/>
      <c r="EY315" s="11"/>
      <c r="EZ315" s="11"/>
      <c r="FA315" s="11"/>
      <c r="FB315" s="11"/>
      <c r="FC315" s="11"/>
      <c r="FD315" s="11"/>
      <c r="FE315" s="11"/>
      <c r="FF315" s="12"/>
      <c r="FG315" s="11"/>
      <c r="FH315" s="11"/>
      <c r="FI315" s="11"/>
      <c r="FJ315" s="11"/>
      <c r="FK315" s="11"/>
      <c r="FL315" s="11"/>
      <c r="FM315" s="11"/>
      <c r="FN315" s="11"/>
      <c r="FO315" s="11"/>
      <c r="FP315" s="11"/>
      <c r="FQ315" s="11"/>
      <c r="FR315" s="11"/>
      <c r="FS315" s="11"/>
      <c r="FT315" s="11"/>
      <c r="FU315" s="11"/>
      <c r="FV315" s="11"/>
      <c r="FW315" s="11"/>
      <c r="FX315" s="11"/>
      <c r="FY315" s="11"/>
      <c r="FZ315" s="11"/>
      <c r="GA315" s="11"/>
      <c r="GB315" s="11"/>
      <c r="GC315" s="11"/>
      <c r="GD315" s="11"/>
      <c r="GE315" s="11"/>
      <c r="GF315" s="11"/>
      <c r="GG315" s="11"/>
      <c r="GH315" s="12"/>
      <c r="GI315" s="11"/>
      <c r="GJ315" s="11"/>
      <c r="GK315" s="11"/>
      <c r="GL315" s="11"/>
      <c r="GM315" s="11"/>
      <c r="GN315" s="11"/>
      <c r="GO315" s="11"/>
      <c r="GP315" s="11"/>
      <c r="GQ315" s="11"/>
      <c r="GR315" s="11"/>
      <c r="GS315" s="11"/>
      <c r="GT315" s="11"/>
      <c r="GU315" s="11"/>
      <c r="GV315" s="11"/>
      <c r="GW315" s="11"/>
      <c r="GX315" s="11"/>
      <c r="GY315" s="11"/>
      <c r="GZ315" s="11"/>
      <c r="HA315" s="11"/>
      <c r="HB315" s="11"/>
      <c r="HC315" s="11"/>
      <c r="HD315" s="11"/>
      <c r="HE315" s="11"/>
      <c r="HF315" s="11"/>
      <c r="HG315" s="11"/>
      <c r="HH315" s="11"/>
      <c r="HI315" s="11"/>
      <c r="HJ315" s="12"/>
      <c r="HK315" s="11"/>
      <c r="HL315" s="11"/>
    </row>
    <row r="316" spans="1:220" s="2" customFormat="1" ht="15" customHeight="1" x14ac:dyDescent="0.25">
      <c r="A316" s="16" t="s">
        <v>311</v>
      </c>
      <c r="B316" s="37">
        <v>1297.7</v>
      </c>
      <c r="C316" s="37">
        <v>1696.2</v>
      </c>
      <c r="D316" s="4">
        <f t="shared" si="124"/>
        <v>1.3070817600369886</v>
      </c>
      <c r="E316" s="13">
        <v>10</v>
      </c>
      <c r="F316" s="5" t="s">
        <v>373</v>
      </c>
      <c r="G316" s="5" t="s">
        <v>373</v>
      </c>
      <c r="H316" s="5" t="s">
        <v>373</v>
      </c>
      <c r="I316" s="13" t="s">
        <v>370</v>
      </c>
      <c r="J316" s="5" t="s">
        <v>373</v>
      </c>
      <c r="K316" s="5" t="s">
        <v>373</v>
      </c>
      <c r="L316" s="5" t="s">
        <v>373</v>
      </c>
      <c r="M316" s="13" t="s">
        <v>370</v>
      </c>
      <c r="N316" s="37">
        <v>221.4</v>
      </c>
      <c r="O316" s="37">
        <v>154.19999999999999</v>
      </c>
      <c r="P316" s="4">
        <f t="shared" si="129"/>
        <v>0.6964769647696476</v>
      </c>
      <c r="Q316" s="13">
        <v>20</v>
      </c>
      <c r="R316" s="22">
        <v>1</v>
      </c>
      <c r="S316" s="13">
        <v>15</v>
      </c>
      <c r="T316" s="37">
        <v>43</v>
      </c>
      <c r="U316" s="37">
        <v>0</v>
      </c>
      <c r="V316" s="4">
        <f t="shared" si="130"/>
        <v>0</v>
      </c>
      <c r="W316" s="13">
        <v>20</v>
      </c>
      <c r="X316" s="37">
        <v>16</v>
      </c>
      <c r="Y316" s="37">
        <v>0</v>
      </c>
      <c r="Z316" s="4">
        <f t="shared" si="131"/>
        <v>0</v>
      </c>
      <c r="AA316" s="13">
        <v>30</v>
      </c>
      <c r="AB316" s="37" t="s">
        <v>370</v>
      </c>
      <c r="AC316" s="37" t="s">
        <v>370</v>
      </c>
      <c r="AD316" s="4" t="s">
        <v>370</v>
      </c>
      <c r="AE316" s="13" t="s">
        <v>370</v>
      </c>
      <c r="AF316" s="5" t="s">
        <v>383</v>
      </c>
      <c r="AG316" s="5" t="s">
        <v>383</v>
      </c>
      <c r="AH316" s="5" t="s">
        <v>383</v>
      </c>
      <c r="AI316" s="13">
        <v>5</v>
      </c>
      <c r="AJ316" s="5">
        <v>23</v>
      </c>
      <c r="AK316" s="5">
        <v>3.2</v>
      </c>
      <c r="AL316" s="4">
        <f t="shared" si="134"/>
        <v>0.1391304347826087</v>
      </c>
      <c r="AM316" s="13">
        <v>15</v>
      </c>
      <c r="AN316" s="37">
        <v>110</v>
      </c>
      <c r="AO316" s="37">
        <v>110</v>
      </c>
      <c r="AP316" s="4">
        <f t="shared" si="135"/>
        <v>1</v>
      </c>
      <c r="AQ316" s="13">
        <v>20</v>
      </c>
      <c r="AR316" s="20">
        <f t="shared" si="132"/>
        <v>0.49297933398078431</v>
      </c>
      <c r="AS316" s="20">
        <f t="shared" si="136"/>
        <v>0.49297933398078431</v>
      </c>
      <c r="AT316" s="35">
        <v>822</v>
      </c>
      <c r="AU316" s="21">
        <f t="shared" si="125"/>
        <v>224.18181818181819</v>
      </c>
      <c r="AV316" s="21">
        <f t="shared" si="126"/>
        <v>110.5</v>
      </c>
      <c r="AW316" s="83">
        <f t="shared" si="127"/>
        <v>-113.68181818181819</v>
      </c>
      <c r="AX316" s="21">
        <v>134.6</v>
      </c>
      <c r="AY316" s="21">
        <v>43.1</v>
      </c>
      <c r="AZ316" s="81">
        <f t="shared" si="128"/>
        <v>-67.199999999999989</v>
      </c>
      <c r="BA316" s="104"/>
      <c r="BB316" s="84"/>
      <c r="BC316" s="110"/>
      <c r="BD316" s="37">
        <f t="shared" si="133"/>
        <v>0</v>
      </c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2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2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DZ316" s="11"/>
      <c r="EA316" s="11"/>
      <c r="EB316" s="11"/>
      <c r="EC316" s="11"/>
      <c r="ED316" s="12"/>
      <c r="EE316" s="11"/>
      <c r="EF316" s="11"/>
      <c r="EG316" s="11"/>
      <c r="EH316" s="11"/>
      <c r="EI316" s="11"/>
      <c r="EJ316" s="11"/>
      <c r="EK316" s="11"/>
      <c r="EL316" s="11"/>
      <c r="EM316" s="11"/>
      <c r="EN316" s="11"/>
      <c r="EO316" s="11"/>
      <c r="EP316" s="11"/>
      <c r="EQ316" s="11"/>
      <c r="ER316" s="11"/>
      <c r="ES316" s="11"/>
      <c r="ET316" s="11"/>
      <c r="EU316" s="11"/>
      <c r="EV316" s="11"/>
      <c r="EW316" s="11"/>
      <c r="EX316" s="11"/>
      <c r="EY316" s="11"/>
      <c r="EZ316" s="11"/>
      <c r="FA316" s="11"/>
      <c r="FB316" s="11"/>
      <c r="FC316" s="11"/>
      <c r="FD316" s="11"/>
      <c r="FE316" s="11"/>
      <c r="FF316" s="12"/>
      <c r="FG316" s="11"/>
      <c r="FH316" s="11"/>
      <c r="FI316" s="11"/>
      <c r="FJ316" s="11"/>
      <c r="FK316" s="11"/>
      <c r="FL316" s="11"/>
      <c r="FM316" s="11"/>
      <c r="FN316" s="11"/>
      <c r="FO316" s="11"/>
      <c r="FP316" s="11"/>
      <c r="FQ316" s="11"/>
      <c r="FR316" s="11"/>
      <c r="FS316" s="11"/>
      <c r="FT316" s="11"/>
      <c r="FU316" s="11"/>
      <c r="FV316" s="11"/>
      <c r="FW316" s="11"/>
      <c r="FX316" s="11"/>
      <c r="FY316" s="11"/>
      <c r="FZ316" s="11"/>
      <c r="GA316" s="11"/>
      <c r="GB316" s="11"/>
      <c r="GC316" s="11"/>
      <c r="GD316" s="11"/>
      <c r="GE316" s="11"/>
      <c r="GF316" s="11"/>
      <c r="GG316" s="11"/>
      <c r="GH316" s="12"/>
      <c r="GI316" s="11"/>
      <c r="GJ316" s="11"/>
      <c r="GK316" s="11"/>
      <c r="GL316" s="11"/>
      <c r="GM316" s="11"/>
      <c r="GN316" s="11"/>
      <c r="GO316" s="11"/>
      <c r="GP316" s="11"/>
      <c r="GQ316" s="11"/>
      <c r="GR316" s="11"/>
      <c r="GS316" s="11"/>
      <c r="GT316" s="11"/>
      <c r="GU316" s="11"/>
      <c r="GV316" s="11"/>
      <c r="GW316" s="11"/>
      <c r="GX316" s="11"/>
      <c r="GY316" s="11"/>
      <c r="GZ316" s="11"/>
      <c r="HA316" s="11"/>
      <c r="HB316" s="11"/>
      <c r="HC316" s="11"/>
      <c r="HD316" s="11"/>
      <c r="HE316" s="11"/>
      <c r="HF316" s="11"/>
      <c r="HG316" s="11"/>
      <c r="HH316" s="11"/>
      <c r="HI316" s="11"/>
      <c r="HJ316" s="12"/>
      <c r="HK316" s="11"/>
      <c r="HL316" s="11"/>
    </row>
    <row r="317" spans="1:220" s="2" customFormat="1" ht="15" customHeight="1" x14ac:dyDescent="0.25">
      <c r="A317" s="16" t="s">
        <v>312</v>
      </c>
      <c r="B317" s="37">
        <v>0</v>
      </c>
      <c r="C317" s="37">
        <v>0</v>
      </c>
      <c r="D317" s="4">
        <f t="shared" si="124"/>
        <v>0</v>
      </c>
      <c r="E317" s="13">
        <v>0</v>
      </c>
      <c r="F317" s="5" t="s">
        <v>373</v>
      </c>
      <c r="G317" s="5" t="s">
        <v>373</v>
      </c>
      <c r="H317" s="5" t="s">
        <v>373</v>
      </c>
      <c r="I317" s="13" t="s">
        <v>370</v>
      </c>
      <c r="J317" s="5" t="s">
        <v>373</v>
      </c>
      <c r="K317" s="5" t="s">
        <v>373</v>
      </c>
      <c r="L317" s="5" t="s">
        <v>373</v>
      </c>
      <c r="M317" s="13" t="s">
        <v>370</v>
      </c>
      <c r="N317" s="37">
        <v>142.4</v>
      </c>
      <c r="O317" s="37">
        <v>227.8</v>
      </c>
      <c r="P317" s="4">
        <f t="shared" si="129"/>
        <v>1.5997191011235956</v>
      </c>
      <c r="Q317" s="13">
        <v>20</v>
      </c>
      <c r="R317" s="22">
        <v>1</v>
      </c>
      <c r="S317" s="13">
        <v>15</v>
      </c>
      <c r="T317" s="37">
        <v>26</v>
      </c>
      <c r="U317" s="37">
        <v>0</v>
      </c>
      <c r="V317" s="4">
        <f t="shared" si="130"/>
        <v>0</v>
      </c>
      <c r="W317" s="13">
        <v>20</v>
      </c>
      <c r="X317" s="37">
        <v>10</v>
      </c>
      <c r="Y317" s="37">
        <v>0.2</v>
      </c>
      <c r="Z317" s="4">
        <f t="shared" si="131"/>
        <v>0.02</v>
      </c>
      <c r="AA317" s="13">
        <v>30</v>
      </c>
      <c r="AB317" s="37" t="s">
        <v>370</v>
      </c>
      <c r="AC317" s="37" t="s">
        <v>370</v>
      </c>
      <c r="AD317" s="4" t="s">
        <v>370</v>
      </c>
      <c r="AE317" s="13" t="s">
        <v>370</v>
      </c>
      <c r="AF317" s="5" t="s">
        <v>383</v>
      </c>
      <c r="AG317" s="5" t="s">
        <v>383</v>
      </c>
      <c r="AH317" s="5" t="s">
        <v>383</v>
      </c>
      <c r="AI317" s="13">
        <v>5</v>
      </c>
      <c r="AJ317" s="5">
        <v>23</v>
      </c>
      <c r="AK317" s="5">
        <v>20.100000000000001</v>
      </c>
      <c r="AL317" s="4">
        <f t="shared" si="134"/>
        <v>0.87391304347826093</v>
      </c>
      <c r="AM317" s="13">
        <v>15</v>
      </c>
      <c r="AN317" s="37">
        <v>68</v>
      </c>
      <c r="AO317" s="37">
        <v>87</v>
      </c>
      <c r="AP317" s="4">
        <f t="shared" si="135"/>
        <v>1.2794117647058822</v>
      </c>
      <c r="AQ317" s="13">
        <v>20</v>
      </c>
      <c r="AR317" s="20">
        <f t="shared" si="132"/>
        <v>0.71909427473969556</v>
      </c>
      <c r="AS317" s="20">
        <f t="shared" si="136"/>
        <v>0.71909427473969556</v>
      </c>
      <c r="AT317" s="35">
        <v>779</v>
      </c>
      <c r="AU317" s="21">
        <f t="shared" si="125"/>
        <v>212.45454545454544</v>
      </c>
      <c r="AV317" s="21">
        <f t="shared" si="126"/>
        <v>152.80000000000001</v>
      </c>
      <c r="AW317" s="83">
        <f t="shared" si="127"/>
        <v>-59.654545454545428</v>
      </c>
      <c r="AX317" s="21">
        <v>38.799999999999997</v>
      </c>
      <c r="AY317" s="21">
        <v>82.3</v>
      </c>
      <c r="AZ317" s="81">
        <f t="shared" si="128"/>
        <v>31.700000000000017</v>
      </c>
      <c r="BA317" s="104"/>
      <c r="BB317" s="84"/>
      <c r="BC317" s="110"/>
      <c r="BD317" s="37">
        <f t="shared" si="133"/>
        <v>31.700000000000017</v>
      </c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2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2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  <c r="DZ317" s="11"/>
      <c r="EA317" s="11"/>
      <c r="EB317" s="11"/>
      <c r="EC317" s="11"/>
      <c r="ED317" s="12"/>
      <c r="EE317" s="11"/>
      <c r="EF317" s="11"/>
      <c r="EG317" s="11"/>
      <c r="EH317" s="11"/>
      <c r="EI317" s="11"/>
      <c r="EJ317" s="11"/>
      <c r="EK317" s="11"/>
      <c r="EL317" s="11"/>
      <c r="EM317" s="11"/>
      <c r="EN317" s="11"/>
      <c r="EO317" s="11"/>
      <c r="EP317" s="11"/>
      <c r="EQ317" s="11"/>
      <c r="ER317" s="11"/>
      <c r="ES317" s="11"/>
      <c r="ET317" s="11"/>
      <c r="EU317" s="11"/>
      <c r="EV317" s="11"/>
      <c r="EW317" s="11"/>
      <c r="EX317" s="11"/>
      <c r="EY317" s="11"/>
      <c r="EZ317" s="11"/>
      <c r="FA317" s="11"/>
      <c r="FB317" s="11"/>
      <c r="FC317" s="11"/>
      <c r="FD317" s="11"/>
      <c r="FE317" s="11"/>
      <c r="FF317" s="12"/>
      <c r="FG317" s="11"/>
      <c r="FH317" s="11"/>
      <c r="FI317" s="11"/>
      <c r="FJ317" s="11"/>
      <c r="FK317" s="11"/>
      <c r="FL317" s="11"/>
      <c r="FM317" s="11"/>
      <c r="FN317" s="11"/>
      <c r="FO317" s="11"/>
      <c r="FP317" s="11"/>
      <c r="FQ317" s="11"/>
      <c r="FR317" s="11"/>
      <c r="FS317" s="11"/>
      <c r="FT317" s="11"/>
      <c r="FU317" s="11"/>
      <c r="FV317" s="11"/>
      <c r="FW317" s="11"/>
      <c r="FX317" s="11"/>
      <c r="FY317" s="11"/>
      <c r="FZ317" s="11"/>
      <c r="GA317" s="11"/>
      <c r="GB317" s="11"/>
      <c r="GC317" s="11"/>
      <c r="GD317" s="11"/>
      <c r="GE317" s="11"/>
      <c r="GF317" s="11"/>
      <c r="GG317" s="11"/>
      <c r="GH317" s="12"/>
      <c r="GI317" s="11"/>
      <c r="GJ317" s="11"/>
      <c r="GK317" s="11"/>
      <c r="GL317" s="11"/>
      <c r="GM317" s="11"/>
      <c r="GN317" s="11"/>
      <c r="GO317" s="11"/>
      <c r="GP317" s="11"/>
      <c r="GQ317" s="11"/>
      <c r="GR317" s="11"/>
      <c r="GS317" s="11"/>
      <c r="GT317" s="11"/>
      <c r="GU317" s="11"/>
      <c r="GV317" s="11"/>
      <c r="GW317" s="11"/>
      <c r="GX317" s="11"/>
      <c r="GY317" s="11"/>
      <c r="GZ317" s="11"/>
      <c r="HA317" s="11"/>
      <c r="HB317" s="11"/>
      <c r="HC317" s="11"/>
      <c r="HD317" s="11"/>
      <c r="HE317" s="11"/>
      <c r="HF317" s="11"/>
      <c r="HG317" s="11"/>
      <c r="HH317" s="11"/>
      <c r="HI317" s="11"/>
      <c r="HJ317" s="12"/>
      <c r="HK317" s="11"/>
      <c r="HL317" s="11"/>
    </row>
    <row r="318" spans="1:220" s="2" customFormat="1" ht="15" customHeight="1" x14ac:dyDescent="0.25">
      <c r="A318" s="16" t="s">
        <v>313</v>
      </c>
      <c r="B318" s="37">
        <v>39562</v>
      </c>
      <c r="C318" s="37">
        <v>36402</v>
      </c>
      <c r="D318" s="4">
        <f t="shared" si="124"/>
        <v>0.92012537283251605</v>
      </c>
      <c r="E318" s="13">
        <v>10</v>
      </c>
      <c r="F318" s="5" t="s">
        <v>373</v>
      </c>
      <c r="G318" s="5" t="s">
        <v>373</v>
      </c>
      <c r="H318" s="5" t="s">
        <v>373</v>
      </c>
      <c r="I318" s="13" t="s">
        <v>370</v>
      </c>
      <c r="J318" s="5" t="s">
        <v>373</v>
      </c>
      <c r="K318" s="5" t="s">
        <v>373</v>
      </c>
      <c r="L318" s="5" t="s">
        <v>373</v>
      </c>
      <c r="M318" s="13" t="s">
        <v>370</v>
      </c>
      <c r="N318" s="37">
        <v>533.4</v>
      </c>
      <c r="O318" s="37">
        <v>606.4</v>
      </c>
      <c r="P318" s="4">
        <f t="shared" si="129"/>
        <v>1.1368578927634045</v>
      </c>
      <c r="Q318" s="13">
        <v>20</v>
      </c>
      <c r="R318" s="22">
        <v>1</v>
      </c>
      <c r="S318" s="13">
        <v>15</v>
      </c>
      <c r="T318" s="37">
        <v>32</v>
      </c>
      <c r="U318" s="37">
        <v>0</v>
      </c>
      <c r="V318" s="4">
        <f t="shared" si="130"/>
        <v>0</v>
      </c>
      <c r="W318" s="13">
        <v>20</v>
      </c>
      <c r="X318" s="37">
        <v>2</v>
      </c>
      <c r="Y318" s="37">
        <v>0</v>
      </c>
      <c r="Z318" s="4">
        <f t="shared" si="131"/>
        <v>0</v>
      </c>
      <c r="AA318" s="13">
        <v>30</v>
      </c>
      <c r="AB318" s="37" t="s">
        <v>370</v>
      </c>
      <c r="AC318" s="37" t="s">
        <v>370</v>
      </c>
      <c r="AD318" s="4" t="s">
        <v>370</v>
      </c>
      <c r="AE318" s="13" t="s">
        <v>370</v>
      </c>
      <c r="AF318" s="5" t="s">
        <v>383</v>
      </c>
      <c r="AG318" s="5" t="s">
        <v>383</v>
      </c>
      <c r="AH318" s="5" t="s">
        <v>383</v>
      </c>
      <c r="AI318" s="13">
        <v>5</v>
      </c>
      <c r="AJ318" s="5">
        <v>23</v>
      </c>
      <c r="AK318" s="5">
        <v>2.2000000000000002</v>
      </c>
      <c r="AL318" s="4">
        <f t="shared" si="134"/>
        <v>9.5652173913043481E-2</v>
      </c>
      <c r="AM318" s="13">
        <v>15</v>
      </c>
      <c r="AN318" s="37">
        <v>95</v>
      </c>
      <c r="AO318" s="37">
        <v>86</v>
      </c>
      <c r="AP318" s="4">
        <f t="shared" si="135"/>
        <v>0.90526315789473688</v>
      </c>
      <c r="AQ318" s="13">
        <v>20</v>
      </c>
      <c r="AR318" s="20">
        <f t="shared" si="132"/>
        <v>0.51137274884756656</v>
      </c>
      <c r="AS318" s="20">
        <f t="shared" si="136"/>
        <v>0.51137274884756656</v>
      </c>
      <c r="AT318" s="35">
        <v>422</v>
      </c>
      <c r="AU318" s="21">
        <f t="shared" si="125"/>
        <v>115.09090909090909</v>
      </c>
      <c r="AV318" s="21">
        <f t="shared" si="126"/>
        <v>58.9</v>
      </c>
      <c r="AW318" s="83">
        <f t="shared" si="127"/>
        <v>-56.190909090909095</v>
      </c>
      <c r="AX318" s="21">
        <v>37.9</v>
      </c>
      <c r="AY318" s="21">
        <v>55.6</v>
      </c>
      <c r="AZ318" s="81">
        <f t="shared" si="128"/>
        <v>-34.6</v>
      </c>
      <c r="BA318" s="104"/>
      <c r="BB318" s="84"/>
      <c r="BC318" s="110"/>
      <c r="BD318" s="37">
        <f t="shared" si="133"/>
        <v>0</v>
      </c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2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2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DZ318" s="11"/>
      <c r="EA318" s="11"/>
      <c r="EB318" s="11"/>
      <c r="EC318" s="11"/>
      <c r="ED318" s="12"/>
      <c r="EE318" s="11"/>
      <c r="EF318" s="11"/>
      <c r="EG318" s="11"/>
      <c r="EH318" s="11"/>
      <c r="EI318" s="11"/>
      <c r="EJ318" s="11"/>
      <c r="EK318" s="11"/>
      <c r="EL318" s="11"/>
      <c r="EM318" s="11"/>
      <c r="EN318" s="11"/>
      <c r="EO318" s="11"/>
      <c r="EP318" s="11"/>
      <c r="EQ318" s="11"/>
      <c r="ER318" s="11"/>
      <c r="ES318" s="11"/>
      <c r="ET318" s="11"/>
      <c r="EU318" s="11"/>
      <c r="EV318" s="11"/>
      <c r="EW318" s="11"/>
      <c r="EX318" s="11"/>
      <c r="EY318" s="11"/>
      <c r="EZ318" s="11"/>
      <c r="FA318" s="11"/>
      <c r="FB318" s="11"/>
      <c r="FC318" s="11"/>
      <c r="FD318" s="11"/>
      <c r="FE318" s="11"/>
      <c r="FF318" s="12"/>
      <c r="FG318" s="11"/>
      <c r="FH318" s="11"/>
      <c r="FI318" s="11"/>
      <c r="FJ318" s="11"/>
      <c r="FK318" s="11"/>
      <c r="FL318" s="11"/>
      <c r="FM318" s="11"/>
      <c r="FN318" s="11"/>
      <c r="FO318" s="11"/>
      <c r="FP318" s="11"/>
      <c r="FQ318" s="11"/>
      <c r="FR318" s="11"/>
      <c r="FS318" s="11"/>
      <c r="FT318" s="11"/>
      <c r="FU318" s="11"/>
      <c r="FV318" s="11"/>
      <c r="FW318" s="11"/>
      <c r="FX318" s="11"/>
      <c r="FY318" s="11"/>
      <c r="FZ318" s="11"/>
      <c r="GA318" s="11"/>
      <c r="GB318" s="11"/>
      <c r="GC318" s="11"/>
      <c r="GD318" s="11"/>
      <c r="GE318" s="11"/>
      <c r="GF318" s="11"/>
      <c r="GG318" s="11"/>
      <c r="GH318" s="12"/>
      <c r="GI318" s="11"/>
      <c r="GJ318" s="11"/>
      <c r="GK318" s="11"/>
      <c r="GL318" s="11"/>
      <c r="GM318" s="11"/>
      <c r="GN318" s="11"/>
      <c r="GO318" s="11"/>
      <c r="GP318" s="11"/>
      <c r="GQ318" s="11"/>
      <c r="GR318" s="11"/>
      <c r="GS318" s="11"/>
      <c r="GT318" s="11"/>
      <c r="GU318" s="11"/>
      <c r="GV318" s="11"/>
      <c r="GW318" s="11"/>
      <c r="GX318" s="11"/>
      <c r="GY318" s="11"/>
      <c r="GZ318" s="11"/>
      <c r="HA318" s="11"/>
      <c r="HB318" s="11"/>
      <c r="HC318" s="11"/>
      <c r="HD318" s="11"/>
      <c r="HE318" s="11"/>
      <c r="HF318" s="11"/>
      <c r="HG318" s="11"/>
      <c r="HH318" s="11"/>
      <c r="HI318" s="11"/>
      <c r="HJ318" s="12"/>
      <c r="HK318" s="11"/>
      <c r="HL318" s="11"/>
    </row>
    <row r="319" spans="1:220" s="2" customFormat="1" ht="15" customHeight="1" x14ac:dyDescent="0.25">
      <c r="A319" s="16" t="s">
        <v>314</v>
      </c>
      <c r="B319" s="37">
        <v>7486</v>
      </c>
      <c r="C319" s="37">
        <v>9600.4</v>
      </c>
      <c r="D319" s="4">
        <f t="shared" si="124"/>
        <v>1.2824472348383649</v>
      </c>
      <c r="E319" s="13">
        <v>10</v>
      </c>
      <c r="F319" s="5" t="s">
        <v>373</v>
      </c>
      <c r="G319" s="5" t="s">
        <v>373</v>
      </c>
      <c r="H319" s="5" t="s">
        <v>373</v>
      </c>
      <c r="I319" s="13" t="s">
        <v>370</v>
      </c>
      <c r="J319" s="5" t="s">
        <v>373</v>
      </c>
      <c r="K319" s="5" t="s">
        <v>373</v>
      </c>
      <c r="L319" s="5" t="s">
        <v>373</v>
      </c>
      <c r="M319" s="13" t="s">
        <v>370</v>
      </c>
      <c r="N319" s="37">
        <v>1052.7</v>
      </c>
      <c r="O319" s="37">
        <v>684.8</v>
      </c>
      <c r="P319" s="4">
        <f t="shared" si="129"/>
        <v>0.65051771634843725</v>
      </c>
      <c r="Q319" s="13">
        <v>20</v>
      </c>
      <c r="R319" s="22">
        <v>1</v>
      </c>
      <c r="S319" s="13">
        <v>15</v>
      </c>
      <c r="T319" s="37">
        <v>4</v>
      </c>
      <c r="U319" s="37">
        <v>0</v>
      </c>
      <c r="V319" s="4">
        <f t="shared" si="130"/>
        <v>0</v>
      </c>
      <c r="W319" s="13">
        <v>20</v>
      </c>
      <c r="X319" s="37">
        <v>8</v>
      </c>
      <c r="Y319" s="37">
        <v>0</v>
      </c>
      <c r="Z319" s="4">
        <f t="shared" si="131"/>
        <v>0</v>
      </c>
      <c r="AA319" s="13">
        <v>30</v>
      </c>
      <c r="AB319" s="37" t="s">
        <v>370</v>
      </c>
      <c r="AC319" s="37" t="s">
        <v>370</v>
      </c>
      <c r="AD319" s="4" t="s">
        <v>370</v>
      </c>
      <c r="AE319" s="13" t="s">
        <v>370</v>
      </c>
      <c r="AF319" s="5" t="s">
        <v>383</v>
      </c>
      <c r="AG319" s="5" t="s">
        <v>383</v>
      </c>
      <c r="AH319" s="5" t="s">
        <v>383</v>
      </c>
      <c r="AI319" s="13">
        <v>5</v>
      </c>
      <c r="AJ319" s="5">
        <v>23</v>
      </c>
      <c r="AK319" s="5">
        <v>8.6</v>
      </c>
      <c r="AL319" s="4">
        <f t="shared" si="134"/>
        <v>0.37391304347826088</v>
      </c>
      <c r="AM319" s="13">
        <v>15</v>
      </c>
      <c r="AN319" s="37">
        <v>18</v>
      </c>
      <c r="AO319" s="37">
        <v>13</v>
      </c>
      <c r="AP319" s="4">
        <f t="shared" si="135"/>
        <v>0.72222222222222221</v>
      </c>
      <c r="AQ319" s="13">
        <v>20</v>
      </c>
      <c r="AR319" s="20">
        <f t="shared" si="132"/>
        <v>0.46836897516900577</v>
      </c>
      <c r="AS319" s="20">
        <f t="shared" si="136"/>
        <v>0.46836897516900577</v>
      </c>
      <c r="AT319" s="35">
        <v>571</v>
      </c>
      <c r="AU319" s="21">
        <f t="shared" si="125"/>
        <v>155.72727272727272</v>
      </c>
      <c r="AV319" s="21">
        <f t="shared" si="126"/>
        <v>72.900000000000006</v>
      </c>
      <c r="AW319" s="83">
        <f t="shared" si="127"/>
        <v>-82.827272727272714</v>
      </c>
      <c r="AX319" s="21">
        <v>74.900000000000006</v>
      </c>
      <c r="AY319" s="21">
        <v>141.69999999999999</v>
      </c>
      <c r="AZ319" s="81">
        <f t="shared" si="128"/>
        <v>-143.69999999999999</v>
      </c>
      <c r="BA319" s="104"/>
      <c r="BB319" s="84"/>
      <c r="BC319" s="110"/>
      <c r="BD319" s="37">
        <f t="shared" si="133"/>
        <v>0</v>
      </c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2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2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DZ319" s="11"/>
      <c r="EA319" s="11"/>
      <c r="EB319" s="11"/>
      <c r="EC319" s="11"/>
      <c r="ED319" s="12"/>
      <c r="EE319" s="11"/>
      <c r="EF319" s="11"/>
      <c r="EG319" s="11"/>
      <c r="EH319" s="11"/>
      <c r="EI319" s="11"/>
      <c r="EJ319" s="11"/>
      <c r="EK319" s="11"/>
      <c r="EL319" s="11"/>
      <c r="EM319" s="11"/>
      <c r="EN319" s="11"/>
      <c r="EO319" s="11"/>
      <c r="EP319" s="11"/>
      <c r="EQ319" s="11"/>
      <c r="ER319" s="11"/>
      <c r="ES319" s="11"/>
      <c r="ET319" s="11"/>
      <c r="EU319" s="11"/>
      <c r="EV319" s="11"/>
      <c r="EW319" s="11"/>
      <c r="EX319" s="11"/>
      <c r="EY319" s="11"/>
      <c r="EZ319" s="11"/>
      <c r="FA319" s="11"/>
      <c r="FB319" s="11"/>
      <c r="FC319" s="11"/>
      <c r="FD319" s="11"/>
      <c r="FE319" s="11"/>
      <c r="FF319" s="12"/>
      <c r="FG319" s="11"/>
      <c r="FH319" s="11"/>
      <c r="FI319" s="11"/>
      <c r="FJ319" s="11"/>
      <c r="FK319" s="11"/>
      <c r="FL319" s="11"/>
      <c r="FM319" s="11"/>
      <c r="FN319" s="11"/>
      <c r="FO319" s="11"/>
      <c r="FP319" s="11"/>
      <c r="FQ319" s="11"/>
      <c r="FR319" s="11"/>
      <c r="FS319" s="11"/>
      <c r="FT319" s="11"/>
      <c r="FU319" s="11"/>
      <c r="FV319" s="11"/>
      <c r="FW319" s="11"/>
      <c r="FX319" s="11"/>
      <c r="FY319" s="11"/>
      <c r="FZ319" s="11"/>
      <c r="GA319" s="11"/>
      <c r="GB319" s="11"/>
      <c r="GC319" s="11"/>
      <c r="GD319" s="11"/>
      <c r="GE319" s="11"/>
      <c r="GF319" s="11"/>
      <c r="GG319" s="11"/>
      <c r="GH319" s="12"/>
      <c r="GI319" s="11"/>
      <c r="GJ319" s="11"/>
      <c r="GK319" s="11"/>
      <c r="GL319" s="11"/>
      <c r="GM319" s="11"/>
      <c r="GN319" s="11"/>
      <c r="GO319" s="11"/>
      <c r="GP319" s="11"/>
      <c r="GQ319" s="11"/>
      <c r="GR319" s="11"/>
      <c r="GS319" s="11"/>
      <c r="GT319" s="11"/>
      <c r="GU319" s="11"/>
      <c r="GV319" s="11"/>
      <c r="GW319" s="11"/>
      <c r="GX319" s="11"/>
      <c r="GY319" s="11"/>
      <c r="GZ319" s="11"/>
      <c r="HA319" s="11"/>
      <c r="HB319" s="11"/>
      <c r="HC319" s="11"/>
      <c r="HD319" s="11"/>
      <c r="HE319" s="11"/>
      <c r="HF319" s="11"/>
      <c r="HG319" s="11"/>
      <c r="HH319" s="11"/>
      <c r="HI319" s="11"/>
      <c r="HJ319" s="12"/>
      <c r="HK319" s="11"/>
      <c r="HL319" s="11"/>
    </row>
    <row r="320" spans="1:220" s="2" customFormat="1" ht="15" customHeight="1" x14ac:dyDescent="0.25">
      <c r="A320" s="16" t="s">
        <v>315</v>
      </c>
      <c r="B320" s="37">
        <v>3547</v>
      </c>
      <c r="C320" s="37">
        <v>5110</v>
      </c>
      <c r="D320" s="4">
        <f t="shared" si="124"/>
        <v>1.4406540738652382</v>
      </c>
      <c r="E320" s="13">
        <v>10</v>
      </c>
      <c r="F320" s="5" t="s">
        <v>373</v>
      </c>
      <c r="G320" s="5" t="s">
        <v>373</v>
      </c>
      <c r="H320" s="5" t="s">
        <v>373</v>
      </c>
      <c r="I320" s="13" t="s">
        <v>370</v>
      </c>
      <c r="J320" s="5" t="s">
        <v>373</v>
      </c>
      <c r="K320" s="5" t="s">
        <v>373</v>
      </c>
      <c r="L320" s="5" t="s">
        <v>373</v>
      </c>
      <c r="M320" s="13" t="s">
        <v>370</v>
      </c>
      <c r="N320" s="37">
        <v>475.8</v>
      </c>
      <c r="O320" s="37">
        <v>486.2</v>
      </c>
      <c r="P320" s="4">
        <f t="shared" si="129"/>
        <v>1.0218579234972678</v>
      </c>
      <c r="Q320" s="13">
        <v>20</v>
      </c>
      <c r="R320" s="22">
        <v>1</v>
      </c>
      <c r="S320" s="13">
        <v>15</v>
      </c>
      <c r="T320" s="37">
        <v>366</v>
      </c>
      <c r="U320" s="37">
        <v>77.2</v>
      </c>
      <c r="V320" s="4">
        <f t="shared" si="130"/>
        <v>0.21092896174863388</v>
      </c>
      <c r="W320" s="13">
        <v>30</v>
      </c>
      <c r="X320" s="37">
        <v>4</v>
      </c>
      <c r="Y320" s="37">
        <v>39</v>
      </c>
      <c r="Z320" s="4">
        <f t="shared" si="131"/>
        <v>9.75</v>
      </c>
      <c r="AA320" s="13">
        <v>20</v>
      </c>
      <c r="AB320" s="37" t="s">
        <v>370</v>
      </c>
      <c r="AC320" s="37" t="s">
        <v>370</v>
      </c>
      <c r="AD320" s="4" t="s">
        <v>370</v>
      </c>
      <c r="AE320" s="13" t="s">
        <v>370</v>
      </c>
      <c r="AF320" s="5" t="s">
        <v>383</v>
      </c>
      <c r="AG320" s="5" t="s">
        <v>383</v>
      </c>
      <c r="AH320" s="5" t="s">
        <v>383</v>
      </c>
      <c r="AI320" s="13">
        <v>5</v>
      </c>
      <c r="AJ320" s="5">
        <v>23</v>
      </c>
      <c r="AK320" s="5">
        <v>12.6</v>
      </c>
      <c r="AL320" s="4">
        <f t="shared" si="134"/>
        <v>0.54782608695652169</v>
      </c>
      <c r="AM320" s="13">
        <v>15</v>
      </c>
      <c r="AN320" s="37">
        <v>343</v>
      </c>
      <c r="AO320" s="37">
        <v>145</v>
      </c>
      <c r="AP320" s="4">
        <f t="shared" si="135"/>
        <v>0.42274052478134111</v>
      </c>
      <c r="AQ320" s="13">
        <v>20</v>
      </c>
      <c r="AR320" s="20">
        <f t="shared" si="132"/>
        <v>2.0603366912387031</v>
      </c>
      <c r="AS320" s="20">
        <f t="shared" si="136"/>
        <v>1.2860336691238703</v>
      </c>
      <c r="AT320" s="35">
        <v>305</v>
      </c>
      <c r="AU320" s="21">
        <f t="shared" si="125"/>
        <v>83.181818181818187</v>
      </c>
      <c r="AV320" s="21">
        <f t="shared" si="126"/>
        <v>107</v>
      </c>
      <c r="AW320" s="83">
        <f t="shared" si="127"/>
        <v>23.818181818181813</v>
      </c>
      <c r="AX320" s="21">
        <v>131.19999999999999</v>
      </c>
      <c r="AY320" s="21">
        <v>140.19999999999999</v>
      </c>
      <c r="AZ320" s="81">
        <f t="shared" si="128"/>
        <v>-164.39999999999998</v>
      </c>
      <c r="BA320" s="104"/>
      <c r="BB320" s="84"/>
      <c r="BC320" s="110"/>
      <c r="BD320" s="37">
        <f t="shared" si="133"/>
        <v>0</v>
      </c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2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2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2"/>
      <c r="EE320" s="11"/>
      <c r="EF320" s="11"/>
      <c r="EG320" s="11"/>
      <c r="EH320" s="11"/>
      <c r="EI320" s="11"/>
      <c r="EJ320" s="11"/>
      <c r="EK320" s="11"/>
      <c r="EL320" s="11"/>
      <c r="EM320" s="11"/>
      <c r="EN320" s="11"/>
      <c r="EO320" s="11"/>
      <c r="EP320" s="11"/>
      <c r="EQ320" s="11"/>
      <c r="ER320" s="11"/>
      <c r="ES320" s="11"/>
      <c r="ET320" s="11"/>
      <c r="EU320" s="11"/>
      <c r="EV320" s="11"/>
      <c r="EW320" s="11"/>
      <c r="EX320" s="11"/>
      <c r="EY320" s="11"/>
      <c r="EZ320" s="11"/>
      <c r="FA320" s="11"/>
      <c r="FB320" s="11"/>
      <c r="FC320" s="11"/>
      <c r="FD320" s="11"/>
      <c r="FE320" s="11"/>
      <c r="FF320" s="12"/>
      <c r="FG320" s="11"/>
      <c r="FH320" s="11"/>
      <c r="FI320" s="11"/>
      <c r="FJ320" s="11"/>
      <c r="FK320" s="11"/>
      <c r="FL320" s="11"/>
      <c r="FM320" s="11"/>
      <c r="FN320" s="11"/>
      <c r="FO320" s="11"/>
      <c r="FP320" s="11"/>
      <c r="FQ320" s="11"/>
      <c r="FR320" s="11"/>
      <c r="FS320" s="11"/>
      <c r="FT320" s="11"/>
      <c r="FU320" s="11"/>
      <c r="FV320" s="11"/>
      <c r="FW320" s="11"/>
      <c r="FX320" s="11"/>
      <c r="FY320" s="11"/>
      <c r="FZ320" s="11"/>
      <c r="GA320" s="11"/>
      <c r="GB320" s="11"/>
      <c r="GC320" s="11"/>
      <c r="GD320" s="11"/>
      <c r="GE320" s="11"/>
      <c r="GF320" s="11"/>
      <c r="GG320" s="11"/>
      <c r="GH320" s="12"/>
      <c r="GI320" s="11"/>
      <c r="GJ320" s="11"/>
      <c r="GK320" s="11"/>
      <c r="GL320" s="11"/>
      <c r="GM320" s="11"/>
      <c r="GN320" s="11"/>
      <c r="GO320" s="11"/>
      <c r="GP320" s="11"/>
      <c r="GQ320" s="11"/>
      <c r="GR320" s="11"/>
      <c r="GS320" s="11"/>
      <c r="GT320" s="11"/>
      <c r="GU320" s="11"/>
      <c r="GV320" s="11"/>
      <c r="GW320" s="11"/>
      <c r="GX320" s="11"/>
      <c r="GY320" s="11"/>
      <c r="GZ320" s="11"/>
      <c r="HA320" s="11"/>
      <c r="HB320" s="11"/>
      <c r="HC320" s="11"/>
      <c r="HD320" s="11"/>
      <c r="HE320" s="11"/>
      <c r="HF320" s="11"/>
      <c r="HG320" s="11"/>
      <c r="HH320" s="11"/>
      <c r="HI320" s="11"/>
      <c r="HJ320" s="12"/>
      <c r="HK320" s="11"/>
      <c r="HL320" s="11"/>
    </row>
    <row r="321" spans="1:220" s="2" customFormat="1" ht="15" customHeight="1" x14ac:dyDescent="0.25">
      <c r="A321" s="16" t="s">
        <v>316</v>
      </c>
      <c r="B321" s="37">
        <v>0</v>
      </c>
      <c r="C321" s="37">
        <v>0</v>
      </c>
      <c r="D321" s="4">
        <f t="shared" si="124"/>
        <v>0</v>
      </c>
      <c r="E321" s="13">
        <v>0</v>
      </c>
      <c r="F321" s="5" t="s">
        <v>373</v>
      </c>
      <c r="G321" s="5" t="s">
        <v>373</v>
      </c>
      <c r="H321" s="5" t="s">
        <v>373</v>
      </c>
      <c r="I321" s="13" t="s">
        <v>370</v>
      </c>
      <c r="J321" s="5" t="s">
        <v>373</v>
      </c>
      <c r="K321" s="5" t="s">
        <v>373</v>
      </c>
      <c r="L321" s="5" t="s">
        <v>373</v>
      </c>
      <c r="M321" s="13" t="s">
        <v>370</v>
      </c>
      <c r="N321" s="37">
        <v>701.1</v>
      </c>
      <c r="O321" s="37">
        <v>2209.5</v>
      </c>
      <c r="P321" s="4">
        <f t="shared" si="129"/>
        <v>3.1514762516046213</v>
      </c>
      <c r="Q321" s="13">
        <v>20</v>
      </c>
      <c r="R321" s="22">
        <v>1</v>
      </c>
      <c r="S321" s="13">
        <v>15</v>
      </c>
      <c r="T321" s="37">
        <v>14</v>
      </c>
      <c r="U321" s="37">
        <v>0</v>
      </c>
      <c r="V321" s="4">
        <f t="shared" si="130"/>
        <v>0</v>
      </c>
      <c r="W321" s="13">
        <v>10</v>
      </c>
      <c r="X321" s="37">
        <v>8</v>
      </c>
      <c r="Y321" s="37">
        <v>0</v>
      </c>
      <c r="Z321" s="4">
        <f t="shared" si="131"/>
        <v>0</v>
      </c>
      <c r="AA321" s="13">
        <v>40</v>
      </c>
      <c r="AB321" s="37" t="s">
        <v>370</v>
      </c>
      <c r="AC321" s="37" t="s">
        <v>370</v>
      </c>
      <c r="AD321" s="4" t="s">
        <v>370</v>
      </c>
      <c r="AE321" s="13" t="s">
        <v>370</v>
      </c>
      <c r="AF321" s="5" t="s">
        <v>383</v>
      </c>
      <c r="AG321" s="5" t="s">
        <v>383</v>
      </c>
      <c r="AH321" s="5" t="s">
        <v>383</v>
      </c>
      <c r="AI321" s="13">
        <v>5</v>
      </c>
      <c r="AJ321" s="5">
        <v>23</v>
      </c>
      <c r="AK321" s="5">
        <v>0</v>
      </c>
      <c r="AL321" s="4">
        <f t="shared" si="134"/>
        <v>0</v>
      </c>
      <c r="AM321" s="13">
        <v>15</v>
      </c>
      <c r="AN321" s="37">
        <v>38</v>
      </c>
      <c r="AO321" s="37">
        <v>42</v>
      </c>
      <c r="AP321" s="4">
        <f t="shared" si="135"/>
        <v>1.1052631578947369</v>
      </c>
      <c r="AQ321" s="13">
        <v>20</v>
      </c>
      <c r="AR321" s="20">
        <f t="shared" si="132"/>
        <v>0.834456568249893</v>
      </c>
      <c r="AS321" s="20">
        <f t="shared" si="136"/>
        <v>0.834456568249893</v>
      </c>
      <c r="AT321" s="35">
        <v>178</v>
      </c>
      <c r="AU321" s="21">
        <f t="shared" si="125"/>
        <v>48.545454545454547</v>
      </c>
      <c r="AV321" s="21">
        <f t="shared" si="126"/>
        <v>40.5</v>
      </c>
      <c r="AW321" s="83">
        <f t="shared" si="127"/>
        <v>-8.0454545454545467</v>
      </c>
      <c r="AX321" s="21">
        <v>94.7</v>
      </c>
      <c r="AY321" s="21">
        <v>79.599999999999994</v>
      </c>
      <c r="AZ321" s="81">
        <f t="shared" si="128"/>
        <v>-133.80000000000001</v>
      </c>
      <c r="BA321" s="104"/>
      <c r="BB321" s="84"/>
      <c r="BC321" s="110"/>
      <c r="BD321" s="37">
        <f t="shared" si="133"/>
        <v>0</v>
      </c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2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2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DZ321" s="11"/>
      <c r="EA321" s="11"/>
      <c r="EB321" s="11"/>
      <c r="EC321" s="11"/>
      <c r="ED321" s="12"/>
      <c r="EE321" s="11"/>
      <c r="EF321" s="11"/>
      <c r="EG321" s="11"/>
      <c r="EH321" s="11"/>
      <c r="EI321" s="11"/>
      <c r="EJ321" s="11"/>
      <c r="EK321" s="11"/>
      <c r="EL321" s="11"/>
      <c r="EM321" s="11"/>
      <c r="EN321" s="11"/>
      <c r="EO321" s="11"/>
      <c r="EP321" s="11"/>
      <c r="EQ321" s="11"/>
      <c r="ER321" s="11"/>
      <c r="ES321" s="11"/>
      <c r="ET321" s="11"/>
      <c r="EU321" s="11"/>
      <c r="EV321" s="11"/>
      <c r="EW321" s="11"/>
      <c r="EX321" s="11"/>
      <c r="EY321" s="11"/>
      <c r="EZ321" s="11"/>
      <c r="FA321" s="11"/>
      <c r="FB321" s="11"/>
      <c r="FC321" s="11"/>
      <c r="FD321" s="11"/>
      <c r="FE321" s="11"/>
      <c r="FF321" s="12"/>
      <c r="FG321" s="11"/>
      <c r="FH321" s="11"/>
      <c r="FI321" s="11"/>
      <c r="FJ321" s="11"/>
      <c r="FK321" s="11"/>
      <c r="FL321" s="11"/>
      <c r="FM321" s="11"/>
      <c r="FN321" s="11"/>
      <c r="FO321" s="11"/>
      <c r="FP321" s="11"/>
      <c r="FQ321" s="11"/>
      <c r="FR321" s="11"/>
      <c r="FS321" s="11"/>
      <c r="FT321" s="11"/>
      <c r="FU321" s="11"/>
      <c r="FV321" s="11"/>
      <c r="FW321" s="11"/>
      <c r="FX321" s="11"/>
      <c r="FY321" s="11"/>
      <c r="FZ321" s="11"/>
      <c r="GA321" s="11"/>
      <c r="GB321" s="11"/>
      <c r="GC321" s="11"/>
      <c r="GD321" s="11"/>
      <c r="GE321" s="11"/>
      <c r="GF321" s="11"/>
      <c r="GG321" s="11"/>
      <c r="GH321" s="12"/>
      <c r="GI321" s="11"/>
      <c r="GJ321" s="11"/>
      <c r="GK321" s="11"/>
      <c r="GL321" s="11"/>
      <c r="GM321" s="11"/>
      <c r="GN321" s="11"/>
      <c r="GO321" s="11"/>
      <c r="GP321" s="11"/>
      <c r="GQ321" s="11"/>
      <c r="GR321" s="11"/>
      <c r="GS321" s="11"/>
      <c r="GT321" s="11"/>
      <c r="GU321" s="11"/>
      <c r="GV321" s="11"/>
      <c r="GW321" s="11"/>
      <c r="GX321" s="11"/>
      <c r="GY321" s="11"/>
      <c r="GZ321" s="11"/>
      <c r="HA321" s="11"/>
      <c r="HB321" s="11"/>
      <c r="HC321" s="11"/>
      <c r="HD321" s="11"/>
      <c r="HE321" s="11"/>
      <c r="HF321" s="11"/>
      <c r="HG321" s="11"/>
      <c r="HH321" s="11"/>
      <c r="HI321" s="11"/>
      <c r="HJ321" s="12"/>
      <c r="HK321" s="11"/>
      <c r="HL321" s="11"/>
    </row>
    <row r="322" spans="1:220" s="2" customFormat="1" ht="15" customHeight="1" x14ac:dyDescent="0.25">
      <c r="A322" s="16" t="s">
        <v>317</v>
      </c>
      <c r="B322" s="37">
        <v>0</v>
      </c>
      <c r="C322" s="37">
        <v>0</v>
      </c>
      <c r="D322" s="4">
        <f t="shared" si="124"/>
        <v>0</v>
      </c>
      <c r="E322" s="13">
        <v>0</v>
      </c>
      <c r="F322" s="5" t="s">
        <v>373</v>
      </c>
      <c r="G322" s="5" t="s">
        <v>373</v>
      </c>
      <c r="H322" s="5" t="s">
        <v>373</v>
      </c>
      <c r="I322" s="13" t="s">
        <v>370</v>
      </c>
      <c r="J322" s="5" t="s">
        <v>373</v>
      </c>
      <c r="K322" s="5" t="s">
        <v>373</v>
      </c>
      <c r="L322" s="5" t="s">
        <v>373</v>
      </c>
      <c r="M322" s="13" t="s">
        <v>370</v>
      </c>
      <c r="N322" s="37">
        <v>904.6</v>
      </c>
      <c r="O322" s="37">
        <v>607.5</v>
      </c>
      <c r="P322" s="4">
        <f t="shared" si="129"/>
        <v>0.67156754366570859</v>
      </c>
      <c r="Q322" s="13">
        <v>20</v>
      </c>
      <c r="R322" s="22">
        <v>1</v>
      </c>
      <c r="S322" s="13">
        <v>15</v>
      </c>
      <c r="T322" s="37">
        <v>187</v>
      </c>
      <c r="U322" s="37">
        <v>347.1</v>
      </c>
      <c r="V322" s="4">
        <f t="shared" si="130"/>
        <v>1.8561497326203209</v>
      </c>
      <c r="W322" s="13">
        <v>40</v>
      </c>
      <c r="X322" s="37">
        <v>2</v>
      </c>
      <c r="Y322" s="37">
        <v>0</v>
      </c>
      <c r="Z322" s="4">
        <f t="shared" si="131"/>
        <v>0</v>
      </c>
      <c r="AA322" s="13">
        <v>10</v>
      </c>
      <c r="AB322" s="37" t="s">
        <v>370</v>
      </c>
      <c r="AC322" s="37" t="s">
        <v>370</v>
      </c>
      <c r="AD322" s="4" t="s">
        <v>370</v>
      </c>
      <c r="AE322" s="13" t="s">
        <v>370</v>
      </c>
      <c r="AF322" s="5" t="s">
        <v>383</v>
      </c>
      <c r="AG322" s="5" t="s">
        <v>383</v>
      </c>
      <c r="AH322" s="5" t="s">
        <v>383</v>
      </c>
      <c r="AI322" s="13">
        <v>5</v>
      </c>
      <c r="AJ322" s="5">
        <v>23</v>
      </c>
      <c r="AK322" s="5">
        <v>15.2</v>
      </c>
      <c r="AL322" s="4">
        <f t="shared" si="134"/>
        <v>0.66086956521739126</v>
      </c>
      <c r="AM322" s="13">
        <v>15</v>
      </c>
      <c r="AN322" s="37">
        <v>166</v>
      </c>
      <c r="AO322" s="37">
        <v>177</v>
      </c>
      <c r="AP322" s="4">
        <f t="shared" si="135"/>
        <v>1.0662650602409638</v>
      </c>
      <c r="AQ322" s="13">
        <v>20</v>
      </c>
      <c r="AR322" s="20">
        <f t="shared" si="132"/>
        <v>1.1159640405100597</v>
      </c>
      <c r="AS322" s="20">
        <f t="shared" si="136"/>
        <v>1.1159640405100597</v>
      </c>
      <c r="AT322" s="35">
        <v>156.69999999999999</v>
      </c>
      <c r="AU322" s="21">
        <f t="shared" si="125"/>
        <v>42.736363636363635</v>
      </c>
      <c r="AV322" s="21">
        <f t="shared" si="126"/>
        <v>47.7</v>
      </c>
      <c r="AW322" s="83">
        <f t="shared" si="127"/>
        <v>4.9636363636363683</v>
      </c>
      <c r="AX322" s="21">
        <v>85.8</v>
      </c>
      <c r="AY322" s="21">
        <v>70.900000000000006</v>
      </c>
      <c r="AZ322" s="81">
        <f t="shared" si="128"/>
        <v>-109</v>
      </c>
      <c r="BA322" s="104"/>
      <c r="BB322" s="84"/>
      <c r="BC322" s="110"/>
      <c r="BD322" s="37">
        <f t="shared" si="133"/>
        <v>0</v>
      </c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2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2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DZ322" s="11"/>
      <c r="EA322" s="11"/>
      <c r="EB322" s="11"/>
      <c r="EC322" s="11"/>
      <c r="ED322" s="12"/>
      <c r="EE322" s="11"/>
      <c r="EF322" s="11"/>
      <c r="EG322" s="11"/>
      <c r="EH322" s="11"/>
      <c r="EI322" s="11"/>
      <c r="EJ322" s="11"/>
      <c r="EK322" s="11"/>
      <c r="EL322" s="11"/>
      <c r="EM322" s="11"/>
      <c r="EN322" s="11"/>
      <c r="EO322" s="11"/>
      <c r="EP322" s="11"/>
      <c r="EQ322" s="11"/>
      <c r="ER322" s="11"/>
      <c r="ES322" s="11"/>
      <c r="ET322" s="11"/>
      <c r="EU322" s="11"/>
      <c r="EV322" s="11"/>
      <c r="EW322" s="11"/>
      <c r="EX322" s="11"/>
      <c r="EY322" s="11"/>
      <c r="EZ322" s="11"/>
      <c r="FA322" s="11"/>
      <c r="FB322" s="11"/>
      <c r="FC322" s="11"/>
      <c r="FD322" s="11"/>
      <c r="FE322" s="11"/>
      <c r="FF322" s="12"/>
      <c r="FG322" s="11"/>
      <c r="FH322" s="11"/>
      <c r="FI322" s="11"/>
      <c r="FJ322" s="11"/>
      <c r="FK322" s="11"/>
      <c r="FL322" s="11"/>
      <c r="FM322" s="11"/>
      <c r="FN322" s="11"/>
      <c r="FO322" s="11"/>
      <c r="FP322" s="11"/>
      <c r="FQ322" s="11"/>
      <c r="FR322" s="11"/>
      <c r="FS322" s="11"/>
      <c r="FT322" s="11"/>
      <c r="FU322" s="11"/>
      <c r="FV322" s="11"/>
      <c r="FW322" s="11"/>
      <c r="FX322" s="11"/>
      <c r="FY322" s="11"/>
      <c r="FZ322" s="11"/>
      <c r="GA322" s="11"/>
      <c r="GB322" s="11"/>
      <c r="GC322" s="11"/>
      <c r="GD322" s="11"/>
      <c r="GE322" s="11"/>
      <c r="GF322" s="11"/>
      <c r="GG322" s="11"/>
      <c r="GH322" s="12"/>
      <c r="GI322" s="11"/>
      <c r="GJ322" s="11"/>
      <c r="GK322" s="11"/>
      <c r="GL322" s="11"/>
      <c r="GM322" s="11"/>
      <c r="GN322" s="11"/>
      <c r="GO322" s="11"/>
      <c r="GP322" s="11"/>
      <c r="GQ322" s="11"/>
      <c r="GR322" s="11"/>
      <c r="GS322" s="11"/>
      <c r="GT322" s="11"/>
      <c r="GU322" s="11"/>
      <c r="GV322" s="11"/>
      <c r="GW322" s="11"/>
      <c r="GX322" s="11"/>
      <c r="GY322" s="11"/>
      <c r="GZ322" s="11"/>
      <c r="HA322" s="11"/>
      <c r="HB322" s="11"/>
      <c r="HC322" s="11"/>
      <c r="HD322" s="11"/>
      <c r="HE322" s="11"/>
      <c r="HF322" s="11"/>
      <c r="HG322" s="11"/>
      <c r="HH322" s="11"/>
      <c r="HI322" s="11"/>
      <c r="HJ322" s="12"/>
      <c r="HK322" s="11"/>
      <c r="HL322" s="11"/>
    </row>
    <row r="323" spans="1:220" s="2" customFormat="1" ht="15" customHeight="1" x14ac:dyDescent="0.25">
      <c r="A323" s="16" t="s">
        <v>318</v>
      </c>
      <c r="B323" s="37">
        <v>158</v>
      </c>
      <c r="C323" s="37">
        <v>158.19999999999999</v>
      </c>
      <c r="D323" s="4">
        <f t="shared" si="124"/>
        <v>1.0012658227848101</v>
      </c>
      <c r="E323" s="13">
        <v>10</v>
      </c>
      <c r="F323" s="5" t="s">
        <v>373</v>
      </c>
      <c r="G323" s="5" t="s">
        <v>373</v>
      </c>
      <c r="H323" s="5" t="s">
        <v>373</v>
      </c>
      <c r="I323" s="13" t="s">
        <v>370</v>
      </c>
      <c r="J323" s="5" t="s">
        <v>373</v>
      </c>
      <c r="K323" s="5" t="s">
        <v>373</v>
      </c>
      <c r="L323" s="5" t="s">
        <v>373</v>
      </c>
      <c r="M323" s="13" t="s">
        <v>370</v>
      </c>
      <c r="N323" s="37">
        <v>146.1</v>
      </c>
      <c r="O323" s="37">
        <v>111.1</v>
      </c>
      <c r="P323" s="4">
        <f t="shared" si="129"/>
        <v>0.76043805612594118</v>
      </c>
      <c r="Q323" s="13">
        <v>20</v>
      </c>
      <c r="R323" s="22">
        <v>1</v>
      </c>
      <c r="S323" s="13">
        <v>15</v>
      </c>
      <c r="T323" s="37">
        <v>5</v>
      </c>
      <c r="U323" s="37">
        <v>0</v>
      </c>
      <c r="V323" s="4">
        <f t="shared" si="130"/>
        <v>0</v>
      </c>
      <c r="W323" s="13">
        <v>15</v>
      </c>
      <c r="X323" s="37">
        <v>1</v>
      </c>
      <c r="Y323" s="37">
        <v>0</v>
      </c>
      <c r="Z323" s="4">
        <f t="shared" si="131"/>
        <v>0</v>
      </c>
      <c r="AA323" s="13">
        <v>35</v>
      </c>
      <c r="AB323" s="37" t="s">
        <v>370</v>
      </c>
      <c r="AC323" s="37" t="s">
        <v>370</v>
      </c>
      <c r="AD323" s="4" t="s">
        <v>370</v>
      </c>
      <c r="AE323" s="13" t="s">
        <v>370</v>
      </c>
      <c r="AF323" s="5" t="s">
        <v>383</v>
      </c>
      <c r="AG323" s="5" t="s">
        <v>383</v>
      </c>
      <c r="AH323" s="5" t="s">
        <v>383</v>
      </c>
      <c r="AI323" s="13">
        <v>5</v>
      </c>
      <c r="AJ323" s="5">
        <v>23</v>
      </c>
      <c r="AK323" s="5">
        <v>7.9</v>
      </c>
      <c r="AL323" s="4">
        <f t="shared" si="134"/>
        <v>0.34347826086956523</v>
      </c>
      <c r="AM323" s="13">
        <v>15</v>
      </c>
      <c r="AN323" s="37">
        <v>15</v>
      </c>
      <c r="AO323" s="37">
        <v>17</v>
      </c>
      <c r="AP323" s="4">
        <f t="shared" si="135"/>
        <v>1.1333333333333333</v>
      </c>
      <c r="AQ323" s="13">
        <v>20</v>
      </c>
      <c r="AR323" s="20">
        <f t="shared" si="132"/>
        <v>0.52338661484674665</v>
      </c>
      <c r="AS323" s="20">
        <f t="shared" si="136"/>
        <v>0.52338661484674665</v>
      </c>
      <c r="AT323" s="35">
        <v>826</v>
      </c>
      <c r="AU323" s="21">
        <f t="shared" si="125"/>
        <v>225.27272727272728</v>
      </c>
      <c r="AV323" s="21">
        <f t="shared" si="126"/>
        <v>117.9</v>
      </c>
      <c r="AW323" s="83">
        <f t="shared" si="127"/>
        <v>-107.37272727272727</v>
      </c>
      <c r="AX323" s="21">
        <v>108.3</v>
      </c>
      <c r="AY323" s="21">
        <v>108.3</v>
      </c>
      <c r="AZ323" s="81">
        <f t="shared" si="128"/>
        <v>-98.699999999999989</v>
      </c>
      <c r="BA323" s="104"/>
      <c r="BB323" s="84"/>
      <c r="BC323" s="110"/>
      <c r="BD323" s="37">
        <f t="shared" si="133"/>
        <v>0</v>
      </c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2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2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DZ323" s="11"/>
      <c r="EA323" s="11"/>
      <c r="EB323" s="11"/>
      <c r="EC323" s="11"/>
      <c r="ED323" s="12"/>
      <c r="EE323" s="11"/>
      <c r="EF323" s="11"/>
      <c r="EG323" s="11"/>
      <c r="EH323" s="11"/>
      <c r="EI323" s="11"/>
      <c r="EJ323" s="11"/>
      <c r="EK323" s="11"/>
      <c r="EL323" s="11"/>
      <c r="EM323" s="11"/>
      <c r="EN323" s="11"/>
      <c r="EO323" s="11"/>
      <c r="EP323" s="11"/>
      <c r="EQ323" s="11"/>
      <c r="ER323" s="11"/>
      <c r="ES323" s="11"/>
      <c r="ET323" s="11"/>
      <c r="EU323" s="11"/>
      <c r="EV323" s="11"/>
      <c r="EW323" s="11"/>
      <c r="EX323" s="11"/>
      <c r="EY323" s="11"/>
      <c r="EZ323" s="11"/>
      <c r="FA323" s="11"/>
      <c r="FB323" s="11"/>
      <c r="FC323" s="11"/>
      <c r="FD323" s="11"/>
      <c r="FE323" s="11"/>
      <c r="FF323" s="12"/>
      <c r="FG323" s="11"/>
      <c r="FH323" s="11"/>
      <c r="FI323" s="11"/>
      <c r="FJ323" s="11"/>
      <c r="FK323" s="11"/>
      <c r="FL323" s="11"/>
      <c r="FM323" s="11"/>
      <c r="FN323" s="11"/>
      <c r="FO323" s="11"/>
      <c r="FP323" s="11"/>
      <c r="FQ323" s="11"/>
      <c r="FR323" s="11"/>
      <c r="FS323" s="11"/>
      <c r="FT323" s="11"/>
      <c r="FU323" s="11"/>
      <c r="FV323" s="11"/>
      <c r="FW323" s="11"/>
      <c r="FX323" s="11"/>
      <c r="FY323" s="11"/>
      <c r="FZ323" s="11"/>
      <c r="GA323" s="11"/>
      <c r="GB323" s="11"/>
      <c r="GC323" s="11"/>
      <c r="GD323" s="11"/>
      <c r="GE323" s="11"/>
      <c r="GF323" s="11"/>
      <c r="GG323" s="11"/>
      <c r="GH323" s="12"/>
      <c r="GI323" s="11"/>
      <c r="GJ323" s="11"/>
      <c r="GK323" s="11"/>
      <c r="GL323" s="11"/>
      <c r="GM323" s="11"/>
      <c r="GN323" s="11"/>
      <c r="GO323" s="11"/>
      <c r="GP323" s="11"/>
      <c r="GQ323" s="11"/>
      <c r="GR323" s="11"/>
      <c r="GS323" s="11"/>
      <c r="GT323" s="11"/>
      <c r="GU323" s="11"/>
      <c r="GV323" s="11"/>
      <c r="GW323" s="11"/>
      <c r="GX323" s="11"/>
      <c r="GY323" s="11"/>
      <c r="GZ323" s="11"/>
      <c r="HA323" s="11"/>
      <c r="HB323" s="11"/>
      <c r="HC323" s="11"/>
      <c r="HD323" s="11"/>
      <c r="HE323" s="11"/>
      <c r="HF323" s="11"/>
      <c r="HG323" s="11"/>
      <c r="HH323" s="11"/>
      <c r="HI323" s="11"/>
      <c r="HJ323" s="12"/>
      <c r="HK323" s="11"/>
      <c r="HL323" s="11"/>
    </row>
    <row r="324" spans="1:220" s="2" customFormat="1" ht="15" customHeight="1" x14ac:dyDescent="0.25">
      <c r="A324" s="16" t="s">
        <v>319</v>
      </c>
      <c r="B324" s="37">
        <v>3882.6</v>
      </c>
      <c r="C324" s="37">
        <v>3203.3</v>
      </c>
      <c r="D324" s="4">
        <f t="shared" si="124"/>
        <v>0.82503992170195239</v>
      </c>
      <c r="E324" s="13">
        <v>10</v>
      </c>
      <c r="F324" s="5" t="s">
        <v>373</v>
      </c>
      <c r="G324" s="5" t="s">
        <v>373</v>
      </c>
      <c r="H324" s="5" t="s">
        <v>373</v>
      </c>
      <c r="I324" s="13" t="s">
        <v>370</v>
      </c>
      <c r="J324" s="5" t="s">
        <v>373</v>
      </c>
      <c r="K324" s="5" t="s">
        <v>373</v>
      </c>
      <c r="L324" s="5" t="s">
        <v>373</v>
      </c>
      <c r="M324" s="13" t="s">
        <v>370</v>
      </c>
      <c r="N324" s="37">
        <v>220.6</v>
      </c>
      <c r="O324" s="37">
        <v>341.7</v>
      </c>
      <c r="P324" s="4">
        <f t="shared" si="129"/>
        <v>1.5489573889392565</v>
      </c>
      <c r="Q324" s="13">
        <v>20</v>
      </c>
      <c r="R324" s="22">
        <v>1</v>
      </c>
      <c r="S324" s="13">
        <v>15</v>
      </c>
      <c r="T324" s="37">
        <v>26</v>
      </c>
      <c r="U324" s="37">
        <v>0</v>
      </c>
      <c r="V324" s="4">
        <f t="shared" si="130"/>
        <v>0</v>
      </c>
      <c r="W324" s="13">
        <v>20</v>
      </c>
      <c r="X324" s="37">
        <v>3</v>
      </c>
      <c r="Y324" s="37">
        <v>0</v>
      </c>
      <c r="Z324" s="4">
        <f t="shared" si="131"/>
        <v>0</v>
      </c>
      <c r="AA324" s="13">
        <v>30</v>
      </c>
      <c r="AB324" s="37" t="s">
        <v>370</v>
      </c>
      <c r="AC324" s="37" t="s">
        <v>370</v>
      </c>
      <c r="AD324" s="4" t="s">
        <v>370</v>
      </c>
      <c r="AE324" s="13" t="s">
        <v>370</v>
      </c>
      <c r="AF324" s="5" t="s">
        <v>383</v>
      </c>
      <c r="AG324" s="5" t="s">
        <v>383</v>
      </c>
      <c r="AH324" s="5" t="s">
        <v>383</v>
      </c>
      <c r="AI324" s="13">
        <v>5</v>
      </c>
      <c r="AJ324" s="5">
        <v>23</v>
      </c>
      <c r="AK324" s="5">
        <v>9.5</v>
      </c>
      <c r="AL324" s="4">
        <f t="shared" si="134"/>
        <v>0.41304347826086957</v>
      </c>
      <c r="AM324" s="13">
        <v>15</v>
      </c>
      <c r="AN324" s="37">
        <v>29</v>
      </c>
      <c r="AO324" s="37">
        <v>28</v>
      </c>
      <c r="AP324" s="4">
        <f t="shared" si="135"/>
        <v>0.96551724137931039</v>
      </c>
      <c r="AQ324" s="13">
        <v>20</v>
      </c>
      <c r="AR324" s="20">
        <f t="shared" si="132"/>
        <v>0.61335033844079934</v>
      </c>
      <c r="AS324" s="20">
        <f t="shared" si="136"/>
        <v>0.61335033844079934</v>
      </c>
      <c r="AT324" s="35">
        <v>1078</v>
      </c>
      <c r="AU324" s="21">
        <f t="shared" si="125"/>
        <v>294</v>
      </c>
      <c r="AV324" s="21">
        <f t="shared" si="126"/>
        <v>180.3</v>
      </c>
      <c r="AW324" s="83">
        <f t="shared" si="127"/>
        <v>-113.69999999999999</v>
      </c>
      <c r="AX324" s="21">
        <v>163.5</v>
      </c>
      <c r="AY324" s="21">
        <v>96.7</v>
      </c>
      <c r="AZ324" s="81">
        <f t="shared" si="128"/>
        <v>-79.899999999999991</v>
      </c>
      <c r="BA324" s="104"/>
      <c r="BB324" s="84"/>
      <c r="BC324" s="110"/>
      <c r="BD324" s="37">
        <f t="shared" si="133"/>
        <v>0</v>
      </c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2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2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DZ324" s="11"/>
      <c r="EA324" s="11"/>
      <c r="EB324" s="11"/>
      <c r="EC324" s="11"/>
      <c r="ED324" s="12"/>
      <c r="EE324" s="11"/>
      <c r="EF324" s="11"/>
      <c r="EG324" s="11"/>
      <c r="EH324" s="11"/>
      <c r="EI324" s="11"/>
      <c r="EJ324" s="11"/>
      <c r="EK324" s="11"/>
      <c r="EL324" s="11"/>
      <c r="EM324" s="11"/>
      <c r="EN324" s="11"/>
      <c r="EO324" s="11"/>
      <c r="EP324" s="11"/>
      <c r="EQ324" s="11"/>
      <c r="ER324" s="11"/>
      <c r="ES324" s="11"/>
      <c r="ET324" s="11"/>
      <c r="EU324" s="11"/>
      <c r="EV324" s="11"/>
      <c r="EW324" s="11"/>
      <c r="EX324" s="11"/>
      <c r="EY324" s="11"/>
      <c r="EZ324" s="11"/>
      <c r="FA324" s="11"/>
      <c r="FB324" s="11"/>
      <c r="FC324" s="11"/>
      <c r="FD324" s="11"/>
      <c r="FE324" s="11"/>
      <c r="FF324" s="12"/>
      <c r="FG324" s="11"/>
      <c r="FH324" s="11"/>
      <c r="FI324" s="11"/>
      <c r="FJ324" s="11"/>
      <c r="FK324" s="11"/>
      <c r="FL324" s="11"/>
      <c r="FM324" s="11"/>
      <c r="FN324" s="11"/>
      <c r="FO324" s="11"/>
      <c r="FP324" s="11"/>
      <c r="FQ324" s="11"/>
      <c r="FR324" s="11"/>
      <c r="FS324" s="11"/>
      <c r="FT324" s="11"/>
      <c r="FU324" s="11"/>
      <c r="FV324" s="11"/>
      <c r="FW324" s="11"/>
      <c r="FX324" s="11"/>
      <c r="FY324" s="11"/>
      <c r="FZ324" s="11"/>
      <c r="GA324" s="11"/>
      <c r="GB324" s="11"/>
      <c r="GC324" s="11"/>
      <c r="GD324" s="11"/>
      <c r="GE324" s="11"/>
      <c r="GF324" s="11"/>
      <c r="GG324" s="11"/>
      <c r="GH324" s="12"/>
      <c r="GI324" s="11"/>
      <c r="GJ324" s="11"/>
      <c r="GK324" s="11"/>
      <c r="GL324" s="11"/>
      <c r="GM324" s="11"/>
      <c r="GN324" s="11"/>
      <c r="GO324" s="11"/>
      <c r="GP324" s="11"/>
      <c r="GQ324" s="11"/>
      <c r="GR324" s="11"/>
      <c r="GS324" s="11"/>
      <c r="GT324" s="11"/>
      <c r="GU324" s="11"/>
      <c r="GV324" s="11"/>
      <c r="GW324" s="11"/>
      <c r="GX324" s="11"/>
      <c r="GY324" s="11"/>
      <c r="GZ324" s="11"/>
      <c r="HA324" s="11"/>
      <c r="HB324" s="11"/>
      <c r="HC324" s="11"/>
      <c r="HD324" s="11"/>
      <c r="HE324" s="11"/>
      <c r="HF324" s="11"/>
      <c r="HG324" s="11"/>
      <c r="HH324" s="11"/>
      <c r="HI324" s="11"/>
      <c r="HJ324" s="12"/>
      <c r="HK324" s="11"/>
      <c r="HL324" s="11"/>
    </row>
    <row r="325" spans="1:220" s="2" customFormat="1" ht="15" customHeight="1" x14ac:dyDescent="0.25">
      <c r="A325" s="16" t="s">
        <v>320</v>
      </c>
      <c r="B325" s="37">
        <v>0</v>
      </c>
      <c r="C325" s="37">
        <v>0</v>
      </c>
      <c r="D325" s="4">
        <f t="shared" si="124"/>
        <v>0</v>
      </c>
      <c r="E325" s="13">
        <v>0</v>
      </c>
      <c r="F325" s="5" t="s">
        <v>373</v>
      </c>
      <c r="G325" s="5" t="s">
        <v>373</v>
      </c>
      <c r="H325" s="5" t="s">
        <v>373</v>
      </c>
      <c r="I325" s="13" t="s">
        <v>370</v>
      </c>
      <c r="J325" s="5" t="s">
        <v>373</v>
      </c>
      <c r="K325" s="5" t="s">
        <v>373</v>
      </c>
      <c r="L325" s="5" t="s">
        <v>373</v>
      </c>
      <c r="M325" s="13" t="s">
        <v>370</v>
      </c>
      <c r="N325" s="37">
        <v>88.9</v>
      </c>
      <c r="O325" s="37">
        <v>81.8</v>
      </c>
      <c r="P325" s="4">
        <f t="shared" si="129"/>
        <v>0.92013498312710906</v>
      </c>
      <c r="Q325" s="13">
        <v>20</v>
      </c>
      <c r="R325" s="22">
        <v>1</v>
      </c>
      <c r="S325" s="13">
        <v>15</v>
      </c>
      <c r="T325" s="37">
        <v>29</v>
      </c>
      <c r="U325" s="37">
        <v>0</v>
      </c>
      <c r="V325" s="4">
        <f t="shared" si="130"/>
        <v>0</v>
      </c>
      <c r="W325" s="13">
        <v>20</v>
      </c>
      <c r="X325" s="37">
        <v>3</v>
      </c>
      <c r="Y325" s="37">
        <v>0</v>
      </c>
      <c r="Z325" s="4">
        <f t="shared" si="131"/>
        <v>0</v>
      </c>
      <c r="AA325" s="13">
        <v>30</v>
      </c>
      <c r="AB325" s="37" t="s">
        <v>370</v>
      </c>
      <c r="AC325" s="37" t="s">
        <v>370</v>
      </c>
      <c r="AD325" s="4" t="s">
        <v>370</v>
      </c>
      <c r="AE325" s="13" t="s">
        <v>370</v>
      </c>
      <c r="AF325" s="5" t="s">
        <v>383</v>
      </c>
      <c r="AG325" s="5" t="s">
        <v>383</v>
      </c>
      <c r="AH325" s="5" t="s">
        <v>383</v>
      </c>
      <c r="AI325" s="13">
        <v>5</v>
      </c>
      <c r="AJ325" s="5">
        <v>0</v>
      </c>
      <c r="AK325" s="5">
        <v>0</v>
      </c>
      <c r="AL325" s="4">
        <f t="shared" si="134"/>
        <v>1</v>
      </c>
      <c r="AM325" s="13">
        <v>15</v>
      </c>
      <c r="AN325" s="37">
        <v>89</v>
      </c>
      <c r="AO325" s="37">
        <v>82</v>
      </c>
      <c r="AP325" s="4">
        <f t="shared" si="135"/>
        <v>0.9213483146067416</v>
      </c>
      <c r="AQ325" s="13">
        <v>20</v>
      </c>
      <c r="AR325" s="20">
        <f t="shared" si="132"/>
        <v>0.55691388295564181</v>
      </c>
      <c r="AS325" s="20">
        <f t="shared" si="136"/>
        <v>0.55691388295564181</v>
      </c>
      <c r="AT325" s="35">
        <v>819</v>
      </c>
      <c r="AU325" s="21">
        <f t="shared" si="125"/>
        <v>223.36363636363637</v>
      </c>
      <c r="AV325" s="21">
        <f t="shared" si="126"/>
        <v>124.4</v>
      </c>
      <c r="AW325" s="83">
        <f t="shared" si="127"/>
        <v>-98.963636363636368</v>
      </c>
      <c r="AX325" s="21">
        <v>104.7</v>
      </c>
      <c r="AY325" s="21">
        <v>64.3</v>
      </c>
      <c r="AZ325" s="81">
        <f t="shared" si="128"/>
        <v>-44.599999999999994</v>
      </c>
      <c r="BA325" s="104"/>
      <c r="BB325" s="84"/>
      <c r="BC325" s="110"/>
      <c r="BD325" s="37">
        <f t="shared" si="133"/>
        <v>0</v>
      </c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2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2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DZ325" s="11"/>
      <c r="EA325" s="11"/>
      <c r="EB325" s="11"/>
      <c r="EC325" s="11"/>
      <c r="ED325" s="12"/>
      <c r="EE325" s="11"/>
      <c r="EF325" s="11"/>
      <c r="EG325" s="11"/>
      <c r="EH325" s="11"/>
      <c r="EI325" s="11"/>
      <c r="EJ325" s="11"/>
      <c r="EK325" s="11"/>
      <c r="EL325" s="11"/>
      <c r="EM325" s="11"/>
      <c r="EN325" s="11"/>
      <c r="EO325" s="11"/>
      <c r="EP325" s="11"/>
      <c r="EQ325" s="11"/>
      <c r="ER325" s="11"/>
      <c r="ES325" s="11"/>
      <c r="ET325" s="11"/>
      <c r="EU325" s="11"/>
      <c r="EV325" s="11"/>
      <c r="EW325" s="11"/>
      <c r="EX325" s="11"/>
      <c r="EY325" s="11"/>
      <c r="EZ325" s="11"/>
      <c r="FA325" s="11"/>
      <c r="FB325" s="11"/>
      <c r="FC325" s="11"/>
      <c r="FD325" s="11"/>
      <c r="FE325" s="11"/>
      <c r="FF325" s="12"/>
      <c r="FG325" s="11"/>
      <c r="FH325" s="11"/>
      <c r="FI325" s="11"/>
      <c r="FJ325" s="11"/>
      <c r="FK325" s="11"/>
      <c r="FL325" s="11"/>
      <c r="FM325" s="11"/>
      <c r="FN325" s="11"/>
      <c r="FO325" s="11"/>
      <c r="FP325" s="11"/>
      <c r="FQ325" s="11"/>
      <c r="FR325" s="11"/>
      <c r="FS325" s="11"/>
      <c r="FT325" s="11"/>
      <c r="FU325" s="11"/>
      <c r="FV325" s="11"/>
      <c r="FW325" s="11"/>
      <c r="FX325" s="11"/>
      <c r="FY325" s="11"/>
      <c r="FZ325" s="11"/>
      <c r="GA325" s="11"/>
      <c r="GB325" s="11"/>
      <c r="GC325" s="11"/>
      <c r="GD325" s="11"/>
      <c r="GE325" s="11"/>
      <c r="GF325" s="11"/>
      <c r="GG325" s="11"/>
      <c r="GH325" s="12"/>
      <c r="GI325" s="11"/>
      <c r="GJ325" s="11"/>
      <c r="GK325" s="11"/>
      <c r="GL325" s="11"/>
      <c r="GM325" s="11"/>
      <c r="GN325" s="11"/>
      <c r="GO325" s="11"/>
      <c r="GP325" s="11"/>
      <c r="GQ325" s="11"/>
      <c r="GR325" s="11"/>
      <c r="GS325" s="11"/>
      <c r="GT325" s="11"/>
      <c r="GU325" s="11"/>
      <c r="GV325" s="11"/>
      <c r="GW325" s="11"/>
      <c r="GX325" s="11"/>
      <c r="GY325" s="11"/>
      <c r="GZ325" s="11"/>
      <c r="HA325" s="11"/>
      <c r="HB325" s="11"/>
      <c r="HC325" s="11"/>
      <c r="HD325" s="11"/>
      <c r="HE325" s="11"/>
      <c r="HF325" s="11"/>
      <c r="HG325" s="11"/>
      <c r="HH325" s="11"/>
      <c r="HI325" s="11"/>
      <c r="HJ325" s="12"/>
      <c r="HK325" s="11"/>
      <c r="HL325" s="11"/>
    </row>
    <row r="326" spans="1:220" s="2" customFormat="1" ht="15" customHeight="1" x14ac:dyDescent="0.25">
      <c r="A326" s="16" t="s">
        <v>321</v>
      </c>
      <c r="B326" s="37">
        <v>3186</v>
      </c>
      <c r="C326" s="37">
        <v>5644</v>
      </c>
      <c r="D326" s="4">
        <f t="shared" si="124"/>
        <v>1.7715003138731953</v>
      </c>
      <c r="E326" s="13">
        <v>10</v>
      </c>
      <c r="F326" s="5" t="s">
        <v>373</v>
      </c>
      <c r="G326" s="5" t="s">
        <v>373</v>
      </c>
      <c r="H326" s="5" t="s">
        <v>373</v>
      </c>
      <c r="I326" s="13" t="s">
        <v>370</v>
      </c>
      <c r="J326" s="5" t="s">
        <v>373</v>
      </c>
      <c r="K326" s="5" t="s">
        <v>373</v>
      </c>
      <c r="L326" s="5" t="s">
        <v>373</v>
      </c>
      <c r="M326" s="13" t="s">
        <v>370</v>
      </c>
      <c r="N326" s="37">
        <v>493.2</v>
      </c>
      <c r="O326" s="37">
        <v>524</v>
      </c>
      <c r="P326" s="4">
        <f t="shared" si="129"/>
        <v>1.0624493106244932</v>
      </c>
      <c r="Q326" s="13">
        <v>20</v>
      </c>
      <c r="R326" s="22">
        <v>1</v>
      </c>
      <c r="S326" s="13">
        <v>15</v>
      </c>
      <c r="T326" s="37">
        <v>1327</v>
      </c>
      <c r="U326" s="37">
        <v>1089.7</v>
      </c>
      <c r="V326" s="4">
        <f t="shared" si="130"/>
        <v>0.82117558402411461</v>
      </c>
      <c r="W326" s="13">
        <v>40</v>
      </c>
      <c r="X326" s="37">
        <v>11</v>
      </c>
      <c r="Y326" s="37">
        <v>13.6</v>
      </c>
      <c r="Z326" s="4">
        <f t="shared" si="131"/>
        <v>1.2363636363636363</v>
      </c>
      <c r="AA326" s="13">
        <v>10</v>
      </c>
      <c r="AB326" s="37" t="s">
        <v>370</v>
      </c>
      <c r="AC326" s="37" t="s">
        <v>370</v>
      </c>
      <c r="AD326" s="4" t="s">
        <v>370</v>
      </c>
      <c r="AE326" s="13" t="s">
        <v>370</v>
      </c>
      <c r="AF326" s="5" t="s">
        <v>383</v>
      </c>
      <c r="AG326" s="5" t="s">
        <v>383</v>
      </c>
      <c r="AH326" s="5" t="s">
        <v>383</v>
      </c>
      <c r="AI326" s="13">
        <v>5</v>
      </c>
      <c r="AJ326" s="5">
        <v>23</v>
      </c>
      <c r="AK326" s="5">
        <v>2.9</v>
      </c>
      <c r="AL326" s="4">
        <f t="shared" si="134"/>
        <v>0.12608695652173912</v>
      </c>
      <c r="AM326" s="13">
        <v>15</v>
      </c>
      <c r="AN326" s="37">
        <v>1217</v>
      </c>
      <c r="AO326" s="37">
        <v>1205</v>
      </c>
      <c r="AP326" s="4">
        <f t="shared" si="135"/>
        <v>0.99013968775677896</v>
      </c>
      <c r="AQ326" s="13">
        <v>20</v>
      </c>
      <c r="AR326" s="20">
        <f t="shared" si="132"/>
        <v>0.92975959368295713</v>
      </c>
      <c r="AS326" s="20">
        <f t="shared" si="136"/>
        <v>0.92975959368295713</v>
      </c>
      <c r="AT326" s="35">
        <v>1178</v>
      </c>
      <c r="AU326" s="21">
        <f t="shared" si="125"/>
        <v>321.27272727272725</v>
      </c>
      <c r="AV326" s="21">
        <f t="shared" si="126"/>
        <v>298.7</v>
      </c>
      <c r="AW326" s="83">
        <f t="shared" si="127"/>
        <v>-22.572727272727263</v>
      </c>
      <c r="AX326" s="21">
        <v>281.60000000000002</v>
      </c>
      <c r="AY326" s="21">
        <v>188.9</v>
      </c>
      <c r="AZ326" s="81">
        <f t="shared" si="128"/>
        <v>-171.80000000000004</v>
      </c>
      <c r="BA326" s="104"/>
      <c r="BB326" s="84"/>
      <c r="BC326" s="110"/>
      <c r="BD326" s="37">
        <f t="shared" si="133"/>
        <v>0</v>
      </c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2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2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  <c r="DY326" s="11"/>
      <c r="DZ326" s="11"/>
      <c r="EA326" s="11"/>
      <c r="EB326" s="11"/>
      <c r="EC326" s="11"/>
      <c r="ED326" s="12"/>
      <c r="EE326" s="11"/>
      <c r="EF326" s="11"/>
      <c r="EG326" s="11"/>
      <c r="EH326" s="11"/>
      <c r="EI326" s="11"/>
      <c r="EJ326" s="11"/>
      <c r="EK326" s="11"/>
      <c r="EL326" s="11"/>
      <c r="EM326" s="11"/>
      <c r="EN326" s="11"/>
      <c r="EO326" s="11"/>
      <c r="EP326" s="11"/>
      <c r="EQ326" s="11"/>
      <c r="ER326" s="11"/>
      <c r="ES326" s="11"/>
      <c r="ET326" s="11"/>
      <c r="EU326" s="11"/>
      <c r="EV326" s="11"/>
      <c r="EW326" s="11"/>
      <c r="EX326" s="11"/>
      <c r="EY326" s="11"/>
      <c r="EZ326" s="11"/>
      <c r="FA326" s="11"/>
      <c r="FB326" s="11"/>
      <c r="FC326" s="11"/>
      <c r="FD326" s="11"/>
      <c r="FE326" s="11"/>
      <c r="FF326" s="12"/>
      <c r="FG326" s="11"/>
      <c r="FH326" s="11"/>
      <c r="FI326" s="11"/>
      <c r="FJ326" s="11"/>
      <c r="FK326" s="11"/>
      <c r="FL326" s="11"/>
      <c r="FM326" s="11"/>
      <c r="FN326" s="11"/>
      <c r="FO326" s="11"/>
      <c r="FP326" s="11"/>
      <c r="FQ326" s="11"/>
      <c r="FR326" s="11"/>
      <c r="FS326" s="11"/>
      <c r="FT326" s="11"/>
      <c r="FU326" s="11"/>
      <c r="FV326" s="11"/>
      <c r="FW326" s="11"/>
      <c r="FX326" s="11"/>
      <c r="FY326" s="11"/>
      <c r="FZ326" s="11"/>
      <c r="GA326" s="11"/>
      <c r="GB326" s="11"/>
      <c r="GC326" s="11"/>
      <c r="GD326" s="11"/>
      <c r="GE326" s="11"/>
      <c r="GF326" s="11"/>
      <c r="GG326" s="11"/>
      <c r="GH326" s="12"/>
      <c r="GI326" s="11"/>
      <c r="GJ326" s="11"/>
      <c r="GK326" s="11"/>
      <c r="GL326" s="11"/>
      <c r="GM326" s="11"/>
      <c r="GN326" s="11"/>
      <c r="GO326" s="11"/>
      <c r="GP326" s="11"/>
      <c r="GQ326" s="11"/>
      <c r="GR326" s="11"/>
      <c r="GS326" s="11"/>
      <c r="GT326" s="11"/>
      <c r="GU326" s="11"/>
      <c r="GV326" s="11"/>
      <c r="GW326" s="11"/>
      <c r="GX326" s="11"/>
      <c r="GY326" s="11"/>
      <c r="GZ326" s="11"/>
      <c r="HA326" s="11"/>
      <c r="HB326" s="11"/>
      <c r="HC326" s="11"/>
      <c r="HD326" s="11"/>
      <c r="HE326" s="11"/>
      <c r="HF326" s="11"/>
      <c r="HG326" s="11"/>
      <c r="HH326" s="11"/>
      <c r="HI326" s="11"/>
      <c r="HJ326" s="12"/>
      <c r="HK326" s="11"/>
      <c r="HL326" s="11"/>
    </row>
    <row r="327" spans="1:220" s="2" customFormat="1" ht="15" customHeight="1" x14ac:dyDescent="0.25">
      <c r="A327" s="16" t="s">
        <v>322</v>
      </c>
      <c r="B327" s="37">
        <v>0</v>
      </c>
      <c r="C327" s="37">
        <v>0</v>
      </c>
      <c r="D327" s="4">
        <f t="shared" si="124"/>
        <v>0</v>
      </c>
      <c r="E327" s="13">
        <v>0</v>
      </c>
      <c r="F327" s="5" t="s">
        <v>373</v>
      </c>
      <c r="G327" s="5" t="s">
        <v>373</v>
      </c>
      <c r="H327" s="5" t="s">
        <v>373</v>
      </c>
      <c r="I327" s="13" t="s">
        <v>370</v>
      </c>
      <c r="J327" s="5" t="s">
        <v>373</v>
      </c>
      <c r="K327" s="5" t="s">
        <v>373</v>
      </c>
      <c r="L327" s="5" t="s">
        <v>373</v>
      </c>
      <c r="M327" s="13" t="s">
        <v>370</v>
      </c>
      <c r="N327" s="37">
        <v>296.5</v>
      </c>
      <c r="O327" s="37">
        <v>103.6</v>
      </c>
      <c r="P327" s="4">
        <f t="shared" si="129"/>
        <v>0.34940978077571666</v>
      </c>
      <c r="Q327" s="13">
        <v>20</v>
      </c>
      <c r="R327" s="22">
        <v>1</v>
      </c>
      <c r="S327" s="13">
        <v>15</v>
      </c>
      <c r="T327" s="37">
        <v>17</v>
      </c>
      <c r="U327" s="37">
        <v>0</v>
      </c>
      <c r="V327" s="4">
        <f t="shared" si="130"/>
        <v>0</v>
      </c>
      <c r="W327" s="13">
        <v>25</v>
      </c>
      <c r="X327" s="37">
        <v>1</v>
      </c>
      <c r="Y327" s="37">
        <v>0</v>
      </c>
      <c r="Z327" s="4">
        <f t="shared" si="131"/>
        <v>0</v>
      </c>
      <c r="AA327" s="13">
        <v>25</v>
      </c>
      <c r="AB327" s="37" t="s">
        <v>370</v>
      </c>
      <c r="AC327" s="37" t="s">
        <v>370</v>
      </c>
      <c r="AD327" s="4" t="s">
        <v>370</v>
      </c>
      <c r="AE327" s="13" t="s">
        <v>370</v>
      </c>
      <c r="AF327" s="5" t="s">
        <v>383</v>
      </c>
      <c r="AG327" s="5" t="s">
        <v>383</v>
      </c>
      <c r="AH327" s="5" t="s">
        <v>383</v>
      </c>
      <c r="AI327" s="13">
        <v>5</v>
      </c>
      <c r="AJ327" s="5">
        <v>23</v>
      </c>
      <c r="AK327" s="5">
        <v>4.2</v>
      </c>
      <c r="AL327" s="4">
        <f t="shared" si="134"/>
        <v>0.18260869565217391</v>
      </c>
      <c r="AM327" s="13">
        <v>15</v>
      </c>
      <c r="AN327" s="37">
        <v>37</v>
      </c>
      <c r="AO327" s="37">
        <v>31</v>
      </c>
      <c r="AP327" s="4">
        <f t="shared" si="135"/>
        <v>0.83783783783783783</v>
      </c>
      <c r="AQ327" s="13">
        <v>20</v>
      </c>
      <c r="AR327" s="20">
        <f t="shared" si="132"/>
        <v>0.34570069005878079</v>
      </c>
      <c r="AS327" s="20">
        <f t="shared" si="136"/>
        <v>0.34570069005878079</v>
      </c>
      <c r="AT327" s="35">
        <v>356</v>
      </c>
      <c r="AU327" s="21">
        <f t="shared" si="125"/>
        <v>97.090909090909093</v>
      </c>
      <c r="AV327" s="21">
        <f t="shared" si="126"/>
        <v>33.6</v>
      </c>
      <c r="AW327" s="83">
        <f t="shared" si="127"/>
        <v>-63.490909090909092</v>
      </c>
      <c r="AX327" s="21">
        <v>21.8</v>
      </c>
      <c r="AY327" s="21">
        <v>49.7</v>
      </c>
      <c r="AZ327" s="81">
        <f t="shared" si="128"/>
        <v>-37.900000000000006</v>
      </c>
      <c r="BA327" s="104"/>
      <c r="BB327" s="84"/>
      <c r="BC327" s="110"/>
      <c r="BD327" s="37">
        <f t="shared" si="133"/>
        <v>0</v>
      </c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2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2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  <c r="DZ327" s="11"/>
      <c r="EA327" s="11"/>
      <c r="EB327" s="11"/>
      <c r="EC327" s="11"/>
      <c r="ED327" s="12"/>
      <c r="EE327" s="11"/>
      <c r="EF327" s="11"/>
      <c r="EG327" s="11"/>
      <c r="EH327" s="11"/>
      <c r="EI327" s="11"/>
      <c r="EJ327" s="11"/>
      <c r="EK327" s="11"/>
      <c r="EL327" s="11"/>
      <c r="EM327" s="11"/>
      <c r="EN327" s="11"/>
      <c r="EO327" s="11"/>
      <c r="EP327" s="11"/>
      <c r="EQ327" s="11"/>
      <c r="ER327" s="11"/>
      <c r="ES327" s="11"/>
      <c r="ET327" s="11"/>
      <c r="EU327" s="11"/>
      <c r="EV327" s="11"/>
      <c r="EW327" s="11"/>
      <c r="EX327" s="11"/>
      <c r="EY327" s="11"/>
      <c r="EZ327" s="11"/>
      <c r="FA327" s="11"/>
      <c r="FB327" s="11"/>
      <c r="FC327" s="11"/>
      <c r="FD327" s="11"/>
      <c r="FE327" s="11"/>
      <c r="FF327" s="12"/>
      <c r="FG327" s="11"/>
      <c r="FH327" s="11"/>
      <c r="FI327" s="11"/>
      <c r="FJ327" s="11"/>
      <c r="FK327" s="11"/>
      <c r="FL327" s="11"/>
      <c r="FM327" s="11"/>
      <c r="FN327" s="11"/>
      <c r="FO327" s="11"/>
      <c r="FP327" s="11"/>
      <c r="FQ327" s="11"/>
      <c r="FR327" s="11"/>
      <c r="FS327" s="11"/>
      <c r="FT327" s="11"/>
      <c r="FU327" s="11"/>
      <c r="FV327" s="11"/>
      <c r="FW327" s="11"/>
      <c r="FX327" s="11"/>
      <c r="FY327" s="11"/>
      <c r="FZ327" s="11"/>
      <c r="GA327" s="11"/>
      <c r="GB327" s="11"/>
      <c r="GC327" s="11"/>
      <c r="GD327" s="11"/>
      <c r="GE327" s="11"/>
      <c r="GF327" s="11"/>
      <c r="GG327" s="11"/>
      <c r="GH327" s="12"/>
      <c r="GI327" s="11"/>
      <c r="GJ327" s="11"/>
      <c r="GK327" s="11"/>
      <c r="GL327" s="11"/>
      <c r="GM327" s="11"/>
      <c r="GN327" s="11"/>
      <c r="GO327" s="11"/>
      <c r="GP327" s="11"/>
      <c r="GQ327" s="11"/>
      <c r="GR327" s="11"/>
      <c r="GS327" s="11"/>
      <c r="GT327" s="11"/>
      <c r="GU327" s="11"/>
      <c r="GV327" s="11"/>
      <c r="GW327" s="11"/>
      <c r="GX327" s="11"/>
      <c r="GY327" s="11"/>
      <c r="GZ327" s="11"/>
      <c r="HA327" s="11"/>
      <c r="HB327" s="11"/>
      <c r="HC327" s="11"/>
      <c r="HD327" s="11"/>
      <c r="HE327" s="11"/>
      <c r="HF327" s="11"/>
      <c r="HG327" s="11"/>
      <c r="HH327" s="11"/>
      <c r="HI327" s="11"/>
      <c r="HJ327" s="12"/>
      <c r="HK327" s="11"/>
      <c r="HL327" s="11"/>
    </row>
    <row r="328" spans="1:220" s="2" customFormat="1" ht="19.5" customHeight="1" x14ac:dyDescent="0.25">
      <c r="A328" s="36" t="s">
        <v>323</v>
      </c>
      <c r="B328" s="37"/>
      <c r="C328" s="37"/>
      <c r="D328" s="4"/>
      <c r="E328" s="13"/>
      <c r="F328" s="5"/>
      <c r="G328" s="5"/>
      <c r="H328" s="5"/>
      <c r="I328" s="13"/>
      <c r="J328" s="5"/>
      <c r="K328" s="5"/>
      <c r="L328" s="5"/>
      <c r="M328" s="13"/>
      <c r="N328" s="37"/>
      <c r="O328" s="37"/>
      <c r="P328" s="4"/>
      <c r="Q328" s="13"/>
      <c r="R328" s="22"/>
      <c r="S328" s="13"/>
      <c r="T328" s="37"/>
      <c r="U328" s="37"/>
      <c r="V328" s="4"/>
      <c r="W328" s="13"/>
      <c r="X328" s="37"/>
      <c r="Y328" s="37"/>
      <c r="Z328" s="4"/>
      <c r="AA328" s="13"/>
      <c r="AB328" s="37"/>
      <c r="AC328" s="37"/>
      <c r="AD328" s="4"/>
      <c r="AE328" s="13"/>
      <c r="AF328" s="5"/>
      <c r="AG328" s="5"/>
      <c r="AH328" s="5"/>
      <c r="AI328" s="13"/>
      <c r="AJ328" s="5"/>
      <c r="AK328" s="5"/>
      <c r="AL328" s="4"/>
      <c r="AM328" s="13"/>
      <c r="AN328" s="37"/>
      <c r="AO328" s="37"/>
      <c r="AP328" s="4"/>
      <c r="AQ328" s="13"/>
      <c r="AR328" s="20"/>
      <c r="AS328" s="20"/>
      <c r="AT328" s="35"/>
      <c r="AU328" s="21"/>
      <c r="AV328" s="21"/>
      <c r="AW328" s="83"/>
      <c r="AX328" s="21"/>
      <c r="AY328" s="21"/>
      <c r="AZ328" s="81"/>
      <c r="BA328" s="104"/>
      <c r="BB328" s="84"/>
      <c r="BC328" s="110"/>
      <c r="BD328" s="37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2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2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  <c r="DY328" s="11"/>
      <c r="DZ328" s="11"/>
      <c r="EA328" s="11"/>
      <c r="EB328" s="11"/>
      <c r="EC328" s="11"/>
      <c r="ED328" s="12"/>
      <c r="EE328" s="11"/>
      <c r="EF328" s="11"/>
      <c r="EG328" s="11"/>
      <c r="EH328" s="11"/>
      <c r="EI328" s="11"/>
      <c r="EJ328" s="11"/>
      <c r="EK328" s="11"/>
      <c r="EL328" s="11"/>
      <c r="EM328" s="11"/>
      <c r="EN328" s="11"/>
      <c r="EO328" s="11"/>
      <c r="EP328" s="11"/>
      <c r="EQ328" s="11"/>
      <c r="ER328" s="11"/>
      <c r="ES328" s="11"/>
      <c r="ET328" s="11"/>
      <c r="EU328" s="11"/>
      <c r="EV328" s="11"/>
      <c r="EW328" s="11"/>
      <c r="EX328" s="11"/>
      <c r="EY328" s="11"/>
      <c r="EZ328" s="11"/>
      <c r="FA328" s="11"/>
      <c r="FB328" s="11"/>
      <c r="FC328" s="11"/>
      <c r="FD328" s="11"/>
      <c r="FE328" s="11"/>
      <c r="FF328" s="12"/>
      <c r="FG328" s="11"/>
      <c r="FH328" s="11"/>
      <c r="FI328" s="11"/>
      <c r="FJ328" s="11"/>
      <c r="FK328" s="11"/>
      <c r="FL328" s="11"/>
      <c r="FM328" s="11"/>
      <c r="FN328" s="11"/>
      <c r="FO328" s="11"/>
      <c r="FP328" s="11"/>
      <c r="FQ328" s="11"/>
      <c r="FR328" s="11"/>
      <c r="FS328" s="11"/>
      <c r="FT328" s="11"/>
      <c r="FU328" s="11"/>
      <c r="FV328" s="11"/>
      <c r="FW328" s="11"/>
      <c r="FX328" s="11"/>
      <c r="FY328" s="11"/>
      <c r="FZ328" s="11"/>
      <c r="GA328" s="11"/>
      <c r="GB328" s="11"/>
      <c r="GC328" s="11"/>
      <c r="GD328" s="11"/>
      <c r="GE328" s="11"/>
      <c r="GF328" s="11"/>
      <c r="GG328" s="11"/>
      <c r="GH328" s="12"/>
      <c r="GI328" s="11"/>
      <c r="GJ328" s="11"/>
      <c r="GK328" s="11"/>
      <c r="GL328" s="11"/>
      <c r="GM328" s="11"/>
      <c r="GN328" s="11"/>
      <c r="GO328" s="11"/>
      <c r="GP328" s="11"/>
      <c r="GQ328" s="11"/>
      <c r="GR328" s="11"/>
      <c r="GS328" s="11"/>
      <c r="GT328" s="11"/>
      <c r="GU328" s="11"/>
      <c r="GV328" s="11"/>
      <c r="GW328" s="11"/>
      <c r="GX328" s="11"/>
      <c r="GY328" s="11"/>
      <c r="GZ328" s="11"/>
      <c r="HA328" s="11"/>
      <c r="HB328" s="11"/>
      <c r="HC328" s="11"/>
      <c r="HD328" s="11"/>
      <c r="HE328" s="11"/>
      <c r="HF328" s="11"/>
      <c r="HG328" s="11"/>
      <c r="HH328" s="11"/>
      <c r="HI328" s="11"/>
      <c r="HJ328" s="12"/>
      <c r="HK328" s="11"/>
      <c r="HL328" s="11"/>
    </row>
    <row r="329" spans="1:220" s="2" customFormat="1" ht="15" customHeight="1" x14ac:dyDescent="0.25">
      <c r="A329" s="16" t="s">
        <v>324</v>
      </c>
      <c r="B329" s="37">
        <v>264.39999999999998</v>
      </c>
      <c r="C329" s="37">
        <v>297.3</v>
      </c>
      <c r="D329" s="4">
        <f t="shared" si="124"/>
        <v>1.1244326777609683</v>
      </c>
      <c r="E329" s="13">
        <v>10</v>
      </c>
      <c r="F329" s="5" t="s">
        <v>373</v>
      </c>
      <c r="G329" s="5" t="s">
        <v>373</v>
      </c>
      <c r="H329" s="5" t="s">
        <v>373</v>
      </c>
      <c r="I329" s="13" t="s">
        <v>370</v>
      </c>
      <c r="J329" s="5" t="s">
        <v>373</v>
      </c>
      <c r="K329" s="5" t="s">
        <v>373</v>
      </c>
      <c r="L329" s="5" t="s">
        <v>373</v>
      </c>
      <c r="M329" s="13" t="s">
        <v>370</v>
      </c>
      <c r="N329" s="37">
        <v>197.6</v>
      </c>
      <c r="O329" s="37">
        <v>118.1</v>
      </c>
      <c r="P329" s="4">
        <f t="shared" si="129"/>
        <v>0.59767206477732793</v>
      </c>
      <c r="Q329" s="13">
        <v>20</v>
      </c>
      <c r="R329" s="22">
        <v>1</v>
      </c>
      <c r="S329" s="13">
        <v>15</v>
      </c>
      <c r="T329" s="37">
        <v>17</v>
      </c>
      <c r="U329" s="37">
        <v>5.8</v>
      </c>
      <c r="V329" s="4">
        <f t="shared" si="130"/>
        <v>0.3411764705882353</v>
      </c>
      <c r="W329" s="13">
        <v>30</v>
      </c>
      <c r="X329" s="37">
        <v>0</v>
      </c>
      <c r="Y329" s="37">
        <v>0.8</v>
      </c>
      <c r="Z329" s="4">
        <f t="shared" si="131"/>
        <v>1</v>
      </c>
      <c r="AA329" s="13">
        <v>20</v>
      </c>
      <c r="AB329" s="37" t="s">
        <v>370</v>
      </c>
      <c r="AC329" s="37" t="s">
        <v>370</v>
      </c>
      <c r="AD329" s="4" t="s">
        <v>370</v>
      </c>
      <c r="AE329" s="13" t="s">
        <v>370</v>
      </c>
      <c r="AF329" s="5" t="s">
        <v>383</v>
      </c>
      <c r="AG329" s="5" t="s">
        <v>383</v>
      </c>
      <c r="AH329" s="5" t="s">
        <v>383</v>
      </c>
      <c r="AI329" s="13">
        <v>5</v>
      </c>
      <c r="AJ329" s="5">
        <v>37</v>
      </c>
      <c r="AK329" s="5">
        <v>27</v>
      </c>
      <c r="AL329" s="4">
        <f t="shared" ref="AL329:AL339" si="137">IF((AM329=0),0,IF(AJ329=0,1,IF(AK329&lt;0,0,AK329/AJ329)))</f>
        <v>0.72972972972972971</v>
      </c>
      <c r="AM329" s="13">
        <v>15</v>
      </c>
      <c r="AN329" s="37">
        <v>235</v>
      </c>
      <c r="AO329" s="37">
        <v>235</v>
      </c>
      <c r="AP329" s="4">
        <f t="shared" ref="AP329:AP339" si="138">IF((AQ329=0),0,IF(AN329=0,1,IF(AO329&lt;0,0,AO329/AN329)))</f>
        <v>1</v>
      </c>
      <c r="AQ329" s="13">
        <v>20</v>
      </c>
      <c r="AR329" s="20">
        <f t="shared" si="132"/>
        <v>0.76445390874422503</v>
      </c>
      <c r="AS329" s="20">
        <f t="shared" ref="AS329:AS339" si="139">IF(AR329&gt;1.2,IF((AR329-1.2)*0.1+1.2&gt;1.3,1.3,(AR329-1.2)*0.1+1.2),AR329)</f>
        <v>0.76445390874422503</v>
      </c>
      <c r="AT329" s="35">
        <v>537</v>
      </c>
      <c r="AU329" s="21">
        <f t="shared" si="125"/>
        <v>146.45454545454547</v>
      </c>
      <c r="AV329" s="21">
        <f t="shared" si="126"/>
        <v>112</v>
      </c>
      <c r="AW329" s="83">
        <f t="shared" si="127"/>
        <v>-34.454545454545467</v>
      </c>
      <c r="AX329" s="21">
        <v>78.099999999999994</v>
      </c>
      <c r="AY329" s="21">
        <v>62.3</v>
      </c>
      <c r="AZ329" s="81">
        <f t="shared" si="128"/>
        <v>-28.399999999999991</v>
      </c>
      <c r="BA329" s="104"/>
      <c r="BB329" s="84"/>
      <c r="BC329" s="110"/>
      <c r="BD329" s="37">
        <f t="shared" si="133"/>
        <v>0</v>
      </c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2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2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  <c r="DY329" s="11"/>
      <c r="DZ329" s="11"/>
      <c r="EA329" s="11"/>
      <c r="EB329" s="11"/>
      <c r="EC329" s="11"/>
      <c r="ED329" s="12"/>
      <c r="EE329" s="11"/>
      <c r="EF329" s="11"/>
      <c r="EG329" s="11"/>
      <c r="EH329" s="11"/>
      <c r="EI329" s="11"/>
      <c r="EJ329" s="11"/>
      <c r="EK329" s="11"/>
      <c r="EL329" s="11"/>
      <c r="EM329" s="11"/>
      <c r="EN329" s="11"/>
      <c r="EO329" s="11"/>
      <c r="EP329" s="11"/>
      <c r="EQ329" s="11"/>
      <c r="ER329" s="11"/>
      <c r="ES329" s="11"/>
      <c r="ET329" s="11"/>
      <c r="EU329" s="11"/>
      <c r="EV329" s="11"/>
      <c r="EW329" s="11"/>
      <c r="EX329" s="11"/>
      <c r="EY329" s="11"/>
      <c r="EZ329" s="11"/>
      <c r="FA329" s="11"/>
      <c r="FB329" s="11"/>
      <c r="FC329" s="11"/>
      <c r="FD329" s="11"/>
      <c r="FE329" s="11"/>
      <c r="FF329" s="12"/>
      <c r="FG329" s="11"/>
      <c r="FH329" s="11"/>
      <c r="FI329" s="11"/>
      <c r="FJ329" s="11"/>
      <c r="FK329" s="11"/>
      <c r="FL329" s="11"/>
      <c r="FM329" s="11"/>
      <c r="FN329" s="11"/>
      <c r="FO329" s="11"/>
      <c r="FP329" s="11"/>
      <c r="FQ329" s="11"/>
      <c r="FR329" s="11"/>
      <c r="FS329" s="11"/>
      <c r="FT329" s="11"/>
      <c r="FU329" s="11"/>
      <c r="FV329" s="11"/>
      <c r="FW329" s="11"/>
      <c r="FX329" s="11"/>
      <c r="FY329" s="11"/>
      <c r="FZ329" s="11"/>
      <c r="GA329" s="11"/>
      <c r="GB329" s="11"/>
      <c r="GC329" s="11"/>
      <c r="GD329" s="11"/>
      <c r="GE329" s="11"/>
      <c r="GF329" s="11"/>
      <c r="GG329" s="11"/>
      <c r="GH329" s="12"/>
      <c r="GI329" s="11"/>
      <c r="GJ329" s="11"/>
      <c r="GK329" s="11"/>
      <c r="GL329" s="11"/>
      <c r="GM329" s="11"/>
      <c r="GN329" s="11"/>
      <c r="GO329" s="11"/>
      <c r="GP329" s="11"/>
      <c r="GQ329" s="11"/>
      <c r="GR329" s="11"/>
      <c r="GS329" s="11"/>
      <c r="GT329" s="11"/>
      <c r="GU329" s="11"/>
      <c r="GV329" s="11"/>
      <c r="GW329" s="11"/>
      <c r="GX329" s="11"/>
      <c r="GY329" s="11"/>
      <c r="GZ329" s="11"/>
      <c r="HA329" s="11"/>
      <c r="HB329" s="11"/>
      <c r="HC329" s="11"/>
      <c r="HD329" s="11"/>
      <c r="HE329" s="11"/>
      <c r="HF329" s="11"/>
      <c r="HG329" s="11"/>
      <c r="HH329" s="11"/>
      <c r="HI329" s="11"/>
      <c r="HJ329" s="12"/>
      <c r="HK329" s="11"/>
      <c r="HL329" s="11"/>
    </row>
    <row r="330" spans="1:220" s="2" customFormat="1" ht="15" customHeight="1" x14ac:dyDescent="0.25">
      <c r="A330" s="16" t="s">
        <v>325</v>
      </c>
      <c r="B330" s="37">
        <v>165.5</v>
      </c>
      <c r="C330" s="37">
        <v>168.6</v>
      </c>
      <c r="D330" s="4">
        <f t="shared" si="124"/>
        <v>1.0187311178247733</v>
      </c>
      <c r="E330" s="13">
        <v>10</v>
      </c>
      <c r="F330" s="5" t="s">
        <v>373</v>
      </c>
      <c r="G330" s="5" t="s">
        <v>373</v>
      </c>
      <c r="H330" s="5" t="s">
        <v>373</v>
      </c>
      <c r="I330" s="13" t="s">
        <v>370</v>
      </c>
      <c r="J330" s="5" t="s">
        <v>373</v>
      </c>
      <c r="K330" s="5" t="s">
        <v>373</v>
      </c>
      <c r="L330" s="5" t="s">
        <v>373</v>
      </c>
      <c r="M330" s="13" t="s">
        <v>370</v>
      </c>
      <c r="N330" s="37">
        <v>260.3</v>
      </c>
      <c r="O330" s="37">
        <v>576.79999999999995</v>
      </c>
      <c r="P330" s="4">
        <f t="shared" si="129"/>
        <v>2.2159047253169417</v>
      </c>
      <c r="Q330" s="13">
        <v>20</v>
      </c>
      <c r="R330" s="22">
        <v>1</v>
      </c>
      <c r="S330" s="13">
        <v>15</v>
      </c>
      <c r="T330" s="37">
        <v>164</v>
      </c>
      <c r="U330" s="37">
        <v>42.4</v>
      </c>
      <c r="V330" s="4">
        <f t="shared" si="130"/>
        <v>0.25853658536585367</v>
      </c>
      <c r="W330" s="13">
        <v>20</v>
      </c>
      <c r="X330" s="37">
        <v>3</v>
      </c>
      <c r="Y330" s="37">
        <v>3.2</v>
      </c>
      <c r="Z330" s="4">
        <f t="shared" si="131"/>
        <v>1.0666666666666667</v>
      </c>
      <c r="AA330" s="13">
        <v>30</v>
      </c>
      <c r="AB330" s="37" t="s">
        <v>370</v>
      </c>
      <c r="AC330" s="37" t="s">
        <v>370</v>
      </c>
      <c r="AD330" s="4" t="s">
        <v>370</v>
      </c>
      <c r="AE330" s="13" t="s">
        <v>370</v>
      </c>
      <c r="AF330" s="5" t="s">
        <v>383</v>
      </c>
      <c r="AG330" s="5" t="s">
        <v>383</v>
      </c>
      <c r="AH330" s="5" t="s">
        <v>383</v>
      </c>
      <c r="AI330" s="13">
        <v>5</v>
      </c>
      <c r="AJ330" s="5">
        <v>37</v>
      </c>
      <c r="AK330" s="5">
        <v>16.5</v>
      </c>
      <c r="AL330" s="4">
        <f t="shared" si="137"/>
        <v>0.44594594594594594</v>
      </c>
      <c r="AM330" s="13">
        <v>15</v>
      </c>
      <c r="AN330" s="37">
        <v>491</v>
      </c>
      <c r="AO330" s="37">
        <v>557</v>
      </c>
      <c r="AP330" s="4">
        <f t="shared" si="138"/>
        <v>1.1344195519348268</v>
      </c>
      <c r="AQ330" s="13">
        <v>20</v>
      </c>
      <c r="AR330" s="20">
        <f t="shared" si="132"/>
        <v>1.0465670586137645</v>
      </c>
      <c r="AS330" s="20">
        <f t="shared" si="139"/>
        <v>1.0465670586137645</v>
      </c>
      <c r="AT330" s="35">
        <v>841</v>
      </c>
      <c r="AU330" s="21">
        <f t="shared" si="125"/>
        <v>229.36363636363637</v>
      </c>
      <c r="AV330" s="21">
        <f t="shared" si="126"/>
        <v>240</v>
      </c>
      <c r="AW330" s="83">
        <f t="shared" si="127"/>
        <v>10.636363636363626</v>
      </c>
      <c r="AX330" s="21">
        <v>149.9</v>
      </c>
      <c r="AY330" s="21">
        <v>59.6</v>
      </c>
      <c r="AZ330" s="81">
        <f t="shared" si="128"/>
        <v>30.499999999999993</v>
      </c>
      <c r="BA330" s="104"/>
      <c r="BB330" s="84"/>
      <c r="BC330" s="110"/>
      <c r="BD330" s="37">
        <f t="shared" si="133"/>
        <v>30.499999999999993</v>
      </c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2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2"/>
      <c r="DC330" s="11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1"/>
      <c r="DV330" s="11"/>
      <c r="DW330" s="11"/>
      <c r="DX330" s="11"/>
      <c r="DY330" s="11"/>
      <c r="DZ330" s="11"/>
      <c r="EA330" s="11"/>
      <c r="EB330" s="11"/>
      <c r="EC330" s="11"/>
      <c r="ED330" s="12"/>
      <c r="EE330" s="11"/>
      <c r="EF330" s="11"/>
      <c r="EG330" s="11"/>
      <c r="EH330" s="11"/>
      <c r="EI330" s="11"/>
      <c r="EJ330" s="11"/>
      <c r="EK330" s="11"/>
      <c r="EL330" s="11"/>
      <c r="EM330" s="11"/>
      <c r="EN330" s="11"/>
      <c r="EO330" s="11"/>
      <c r="EP330" s="11"/>
      <c r="EQ330" s="11"/>
      <c r="ER330" s="11"/>
      <c r="ES330" s="11"/>
      <c r="ET330" s="11"/>
      <c r="EU330" s="11"/>
      <c r="EV330" s="11"/>
      <c r="EW330" s="11"/>
      <c r="EX330" s="11"/>
      <c r="EY330" s="11"/>
      <c r="EZ330" s="11"/>
      <c r="FA330" s="11"/>
      <c r="FB330" s="11"/>
      <c r="FC330" s="11"/>
      <c r="FD330" s="11"/>
      <c r="FE330" s="11"/>
      <c r="FF330" s="12"/>
      <c r="FG330" s="11"/>
      <c r="FH330" s="11"/>
      <c r="FI330" s="11"/>
      <c r="FJ330" s="11"/>
      <c r="FK330" s="11"/>
      <c r="FL330" s="11"/>
      <c r="FM330" s="11"/>
      <c r="FN330" s="11"/>
      <c r="FO330" s="11"/>
      <c r="FP330" s="11"/>
      <c r="FQ330" s="11"/>
      <c r="FR330" s="11"/>
      <c r="FS330" s="11"/>
      <c r="FT330" s="11"/>
      <c r="FU330" s="11"/>
      <c r="FV330" s="11"/>
      <c r="FW330" s="11"/>
      <c r="FX330" s="11"/>
      <c r="FY330" s="11"/>
      <c r="FZ330" s="11"/>
      <c r="GA330" s="11"/>
      <c r="GB330" s="11"/>
      <c r="GC330" s="11"/>
      <c r="GD330" s="11"/>
      <c r="GE330" s="11"/>
      <c r="GF330" s="11"/>
      <c r="GG330" s="11"/>
      <c r="GH330" s="12"/>
      <c r="GI330" s="11"/>
      <c r="GJ330" s="11"/>
      <c r="GK330" s="11"/>
      <c r="GL330" s="11"/>
      <c r="GM330" s="11"/>
      <c r="GN330" s="11"/>
      <c r="GO330" s="11"/>
      <c r="GP330" s="11"/>
      <c r="GQ330" s="11"/>
      <c r="GR330" s="11"/>
      <c r="GS330" s="11"/>
      <c r="GT330" s="11"/>
      <c r="GU330" s="11"/>
      <c r="GV330" s="11"/>
      <c r="GW330" s="11"/>
      <c r="GX330" s="11"/>
      <c r="GY330" s="11"/>
      <c r="GZ330" s="11"/>
      <c r="HA330" s="11"/>
      <c r="HB330" s="11"/>
      <c r="HC330" s="11"/>
      <c r="HD330" s="11"/>
      <c r="HE330" s="11"/>
      <c r="HF330" s="11"/>
      <c r="HG330" s="11"/>
      <c r="HH330" s="11"/>
      <c r="HI330" s="11"/>
      <c r="HJ330" s="12"/>
      <c r="HK330" s="11"/>
      <c r="HL330" s="11"/>
    </row>
    <row r="331" spans="1:220" s="2" customFormat="1" ht="15" customHeight="1" x14ac:dyDescent="0.25">
      <c r="A331" s="16" t="s">
        <v>278</v>
      </c>
      <c r="B331" s="37">
        <v>71</v>
      </c>
      <c r="C331" s="37">
        <v>69.400000000000006</v>
      </c>
      <c r="D331" s="4">
        <f t="shared" si="124"/>
        <v>0.9774647887323944</v>
      </c>
      <c r="E331" s="13">
        <v>10</v>
      </c>
      <c r="F331" s="5" t="s">
        <v>373</v>
      </c>
      <c r="G331" s="5" t="s">
        <v>373</v>
      </c>
      <c r="H331" s="5" t="s">
        <v>373</v>
      </c>
      <c r="I331" s="13" t="s">
        <v>370</v>
      </c>
      <c r="J331" s="5" t="s">
        <v>373</v>
      </c>
      <c r="K331" s="5" t="s">
        <v>373</v>
      </c>
      <c r="L331" s="5" t="s">
        <v>373</v>
      </c>
      <c r="M331" s="13" t="s">
        <v>370</v>
      </c>
      <c r="N331" s="37">
        <v>138.69999999999999</v>
      </c>
      <c r="O331" s="37">
        <v>-0.2</v>
      </c>
      <c r="P331" s="4">
        <f t="shared" si="129"/>
        <v>0</v>
      </c>
      <c r="Q331" s="13">
        <v>20</v>
      </c>
      <c r="R331" s="22">
        <v>1</v>
      </c>
      <c r="S331" s="13">
        <v>15</v>
      </c>
      <c r="T331" s="37">
        <v>18</v>
      </c>
      <c r="U331" s="37">
        <v>5.2</v>
      </c>
      <c r="V331" s="4">
        <f t="shared" si="130"/>
        <v>0.28888888888888892</v>
      </c>
      <c r="W331" s="13">
        <v>30</v>
      </c>
      <c r="X331" s="37">
        <v>0</v>
      </c>
      <c r="Y331" s="37">
        <v>0</v>
      </c>
      <c r="Z331" s="4">
        <f t="shared" si="131"/>
        <v>1</v>
      </c>
      <c r="AA331" s="13">
        <v>20</v>
      </c>
      <c r="AB331" s="37" t="s">
        <v>370</v>
      </c>
      <c r="AC331" s="37" t="s">
        <v>370</v>
      </c>
      <c r="AD331" s="4" t="s">
        <v>370</v>
      </c>
      <c r="AE331" s="13" t="s">
        <v>370</v>
      </c>
      <c r="AF331" s="5" t="s">
        <v>383</v>
      </c>
      <c r="AG331" s="5" t="s">
        <v>383</v>
      </c>
      <c r="AH331" s="5" t="s">
        <v>383</v>
      </c>
      <c r="AI331" s="13">
        <v>5</v>
      </c>
      <c r="AJ331" s="5">
        <v>0</v>
      </c>
      <c r="AK331" s="5">
        <v>0</v>
      </c>
      <c r="AL331" s="4">
        <f t="shared" si="137"/>
        <v>1</v>
      </c>
      <c r="AM331" s="13">
        <v>15</v>
      </c>
      <c r="AN331" s="37">
        <v>185</v>
      </c>
      <c r="AO331" s="37">
        <v>272</v>
      </c>
      <c r="AP331" s="4">
        <f t="shared" si="138"/>
        <v>1.4702702702702704</v>
      </c>
      <c r="AQ331" s="13">
        <v>20</v>
      </c>
      <c r="AR331" s="20">
        <f t="shared" si="132"/>
        <v>0.75266707661073851</v>
      </c>
      <c r="AS331" s="20">
        <f t="shared" si="139"/>
        <v>0.75266707661073851</v>
      </c>
      <c r="AT331" s="35">
        <v>366</v>
      </c>
      <c r="AU331" s="21">
        <f t="shared" si="125"/>
        <v>99.818181818181813</v>
      </c>
      <c r="AV331" s="21">
        <f t="shared" si="126"/>
        <v>75.099999999999994</v>
      </c>
      <c r="AW331" s="83">
        <f t="shared" si="127"/>
        <v>-24.718181818181819</v>
      </c>
      <c r="AX331" s="21">
        <v>51.2</v>
      </c>
      <c r="AY331" s="21">
        <v>33</v>
      </c>
      <c r="AZ331" s="81">
        <f t="shared" si="128"/>
        <v>-9.1000000000000085</v>
      </c>
      <c r="BA331" s="104"/>
      <c r="BB331" s="84"/>
      <c r="BC331" s="110"/>
      <c r="BD331" s="37">
        <f t="shared" si="133"/>
        <v>0</v>
      </c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2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2"/>
      <c r="DC331" s="11"/>
      <c r="DD331" s="11"/>
      <c r="DE331" s="11"/>
      <c r="DF331" s="11"/>
      <c r="DG331" s="11"/>
      <c r="DH331" s="11"/>
      <c r="DI331" s="11"/>
      <c r="DJ331" s="11"/>
      <c r="DK331" s="11"/>
      <c r="DL331" s="11"/>
      <c r="DM331" s="11"/>
      <c r="DN331" s="11"/>
      <c r="DO331" s="11"/>
      <c r="DP331" s="11"/>
      <c r="DQ331" s="11"/>
      <c r="DR331" s="11"/>
      <c r="DS331" s="11"/>
      <c r="DT331" s="11"/>
      <c r="DU331" s="11"/>
      <c r="DV331" s="11"/>
      <c r="DW331" s="11"/>
      <c r="DX331" s="11"/>
      <c r="DY331" s="11"/>
      <c r="DZ331" s="11"/>
      <c r="EA331" s="11"/>
      <c r="EB331" s="11"/>
      <c r="EC331" s="11"/>
      <c r="ED331" s="12"/>
      <c r="EE331" s="11"/>
      <c r="EF331" s="11"/>
      <c r="EG331" s="11"/>
      <c r="EH331" s="11"/>
      <c r="EI331" s="11"/>
      <c r="EJ331" s="11"/>
      <c r="EK331" s="11"/>
      <c r="EL331" s="11"/>
      <c r="EM331" s="11"/>
      <c r="EN331" s="11"/>
      <c r="EO331" s="11"/>
      <c r="EP331" s="11"/>
      <c r="EQ331" s="11"/>
      <c r="ER331" s="11"/>
      <c r="ES331" s="11"/>
      <c r="ET331" s="11"/>
      <c r="EU331" s="11"/>
      <c r="EV331" s="11"/>
      <c r="EW331" s="11"/>
      <c r="EX331" s="11"/>
      <c r="EY331" s="11"/>
      <c r="EZ331" s="11"/>
      <c r="FA331" s="11"/>
      <c r="FB331" s="11"/>
      <c r="FC331" s="11"/>
      <c r="FD331" s="11"/>
      <c r="FE331" s="11"/>
      <c r="FF331" s="12"/>
      <c r="FG331" s="11"/>
      <c r="FH331" s="11"/>
      <c r="FI331" s="11"/>
      <c r="FJ331" s="11"/>
      <c r="FK331" s="11"/>
      <c r="FL331" s="11"/>
      <c r="FM331" s="11"/>
      <c r="FN331" s="11"/>
      <c r="FO331" s="11"/>
      <c r="FP331" s="11"/>
      <c r="FQ331" s="11"/>
      <c r="FR331" s="11"/>
      <c r="FS331" s="11"/>
      <c r="FT331" s="11"/>
      <c r="FU331" s="11"/>
      <c r="FV331" s="11"/>
      <c r="FW331" s="11"/>
      <c r="FX331" s="11"/>
      <c r="FY331" s="11"/>
      <c r="FZ331" s="11"/>
      <c r="GA331" s="11"/>
      <c r="GB331" s="11"/>
      <c r="GC331" s="11"/>
      <c r="GD331" s="11"/>
      <c r="GE331" s="11"/>
      <c r="GF331" s="11"/>
      <c r="GG331" s="11"/>
      <c r="GH331" s="12"/>
      <c r="GI331" s="11"/>
      <c r="GJ331" s="11"/>
      <c r="GK331" s="11"/>
      <c r="GL331" s="11"/>
      <c r="GM331" s="11"/>
      <c r="GN331" s="11"/>
      <c r="GO331" s="11"/>
      <c r="GP331" s="11"/>
      <c r="GQ331" s="11"/>
      <c r="GR331" s="11"/>
      <c r="GS331" s="11"/>
      <c r="GT331" s="11"/>
      <c r="GU331" s="11"/>
      <c r="GV331" s="11"/>
      <c r="GW331" s="11"/>
      <c r="GX331" s="11"/>
      <c r="GY331" s="11"/>
      <c r="GZ331" s="11"/>
      <c r="HA331" s="11"/>
      <c r="HB331" s="11"/>
      <c r="HC331" s="11"/>
      <c r="HD331" s="11"/>
      <c r="HE331" s="11"/>
      <c r="HF331" s="11"/>
      <c r="HG331" s="11"/>
      <c r="HH331" s="11"/>
      <c r="HI331" s="11"/>
      <c r="HJ331" s="12"/>
      <c r="HK331" s="11"/>
      <c r="HL331" s="11"/>
    </row>
    <row r="332" spans="1:220" s="2" customFormat="1" ht="15" customHeight="1" x14ac:dyDescent="0.25">
      <c r="A332" s="16" t="s">
        <v>326</v>
      </c>
      <c r="B332" s="37">
        <v>245.7</v>
      </c>
      <c r="C332" s="37">
        <v>257</v>
      </c>
      <c r="D332" s="4">
        <f t="shared" si="124"/>
        <v>1.045991045991046</v>
      </c>
      <c r="E332" s="13">
        <v>10</v>
      </c>
      <c r="F332" s="5" t="s">
        <v>373</v>
      </c>
      <c r="G332" s="5" t="s">
        <v>373</v>
      </c>
      <c r="H332" s="5" t="s">
        <v>373</v>
      </c>
      <c r="I332" s="13" t="s">
        <v>370</v>
      </c>
      <c r="J332" s="5" t="s">
        <v>373</v>
      </c>
      <c r="K332" s="5" t="s">
        <v>373</v>
      </c>
      <c r="L332" s="5" t="s">
        <v>373</v>
      </c>
      <c r="M332" s="13" t="s">
        <v>370</v>
      </c>
      <c r="N332" s="37">
        <v>91.5</v>
      </c>
      <c r="O332" s="37">
        <v>304.60000000000002</v>
      </c>
      <c r="P332" s="4">
        <f t="shared" si="129"/>
        <v>3.3289617486338798</v>
      </c>
      <c r="Q332" s="13">
        <v>20</v>
      </c>
      <c r="R332" s="22">
        <v>1</v>
      </c>
      <c r="S332" s="13">
        <v>15</v>
      </c>
      <c r="T332" s="37">
        <v>14</v>
      </c>
      <c r="U332" s="37">
        <v>4.5</v>
      </c>
      <c r="V332" s="4">
        <f t="shared" si="130"/>
        <v>0.32142857142857145</v>
      </c>
      <c r="W332" s="13">
        <v>35</v>
      </c>
      <c r="X332" s="37">
        <v>0</v>
      </c>
      <c r="Y332" s="37">
        <v>0</v>
      </c>
      <c r="Z332" s="4">
        <f t="shared" si="131"/>
        <v>1</v>
      </c>
      <c r="AA332" s="13">
        <v>15</v>
      </c>
      <c r="AB332" s="37" t="s">
        <v>370</v>
      </c>
      <c r="AC332" s="37" t="s">
        <v>370</v>
      </c>
      <c r="AD332" s="4" t="s">
        <v>370</v>
      </c>
      <c r="AE332" s="13" t="s">
        <v>370</v>
      </c>
      <c r="AF332" s="5" t="s">
        <v>383</v>
      </c>
      <c r="AG332" s="5" t="s">
        <v>383</v>
      </c>
      <c r="AH332" s="5" t="s">
        <v>383</v>
      </c>
      <c r="AI332" s="13">
        <v>5</v>
      </c>
      <c r="AJ332" s="5">
        <v>37</v>
      </c>
      <c r="AK332" s="5">
        <v>0</v>
      </c>
      <c r="AL332" s="4">
        <f t="shared" si="137"/>
        <v>0</v>
      </c>
      <c r="AM332" s="13">
        <v>15</v>
      </c>
      <c r="AN332" s="37">
        <v>159</v>
      </c>
      <c r="AO332" s="37">
        <v>159</v>
      </c>
      <c r="AP332" s="4">
        <f t="shared" si="138"/>
        <v>1</v>
      </c>
      <c r="AQ332" s="13">
        <v>20</v>
      </c>
      <c r="AR332" s="20">
        <f t="shared" si="132"/>
        <v>1.0637626571737542</v>
      </c>
      <c r="AS332" s="20">
        <f t="shared" si="139"/>
        <v>1.0637626571737542</v>
      </c>
      <c r="AT332" s="35">
        <v>1229</v>
      </c>
      <c r="AU332" s="21">
        <f t="shared" si="125"/>
        <v>335.18181818181819</v>
      </c>
      <c r="AV332" s="21">
        <f t="shared" si="126"/>
        <v>356.6</v>
      </c>
      <c r="AW332" s="83">
        <f t="shared" si="127"/>
        <v>21.418181818181836</v>
      </c>
      <c r="AX332" s="21">
        <v>157.1</v>
      </c>
      <c r="AY332" s="21">
        <v>207.3</v>
      </c>
      <c r="AZ332" s="81">
        <f t="shared" si="128"/>
        <v>-7.7999999999999829</v>
      </c>
      <c r="BA332" s="104"/>
      <c r="BB332" s="84"/>
      <c r="BC332" s="110"/>
      <c r="BD332" s="37">
        <f t="shared" si="133"/>
        <v>0</v>
      </c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2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2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  <c r="DZ332" s="11"/>
      <c r="EA332" s="11"/>
      <c r="EB332" s="11"/>
      <c r="EC332" s="11"/>
      <c r="ED332" s="12"/>
      <c r="EE332" s="11"/>
      <c r="EF332" s="11"/>
      <c r="EG332" s="11"/>
      <c r="EH332" s="11"/>
      <c r="EI332" s="11"/>
      <c r="EJ332" s="11"/>
      <c r="EK332" s="11"/>
      <c r="EL332" s="11"/>
      <c r="EM332" s="11"/>
      <c r="EN332" s="11"/>
      <c r="EO332" s="11"/>
      <c r="EP332" s="11"/>
      <c r="EQ332" s="11"/>
      <c r="ER332" s="11"/>
      <c r="ES332" s="11"/>
      <c r="ET332" s="11"/>
      <c r="EU332" s="11"/>
      <c r="EV332" s="11"/>
      <c r="EW332" s="11"/>
      <c r="EX332" s="11"/>
      <c r="EY332" s="11"/>
      <c r="EZ332" s="11"/>
      <c r="FA332" s="11"/>
      <c r="FB332" s="11"/>
      <c r="FC332" s="11"/>
      <c r="FD332" s="11"/>
      <c r="FE332" s="11"/>
      <c r="FF332" s="12"/>
      <c r="FG332" s="11"/>
      <c r="FH332" s="11"/>
      <c r="FI332" s="11"/>
      <c r="FJ332" s="11"/>
      <c r="FK332" s="11"/>
      <c r="FL332" s="11"/>
      <c r="FM332" s="11"/>
      <c r="FN332" s="11"/>
      <c r="FO332" s="11"/>
      <c r="FP332" s="11"/>
      <c r="FQ332" s="11"/>
      <c r="FR332" s="11"/>
      <c r="FS332" s="11"/>
      <c r="FT332" s="11"/>
      <c r="FU332" s="11"/>
      <c r="FV332" s="11"/>
      <c r="FW332" s="11"/>
      <c r="FX332" s="11"/>
      <c r="FY332" s="11"/>
      <c r="FZ332" s="11"/>
      <c r="GA332" s="11"/>
      <c r="GB332" s="11"/>
      <c r="GC332" s="11"/>
      <c r="GD332" s="11"/>
      <c r="GE332" s="11"/>
      <c r="GF332" s="11"/>
      <c r="GG332" s="11"/>
      <c r="GH332" s="12"/>
      <c r="GI332" s="11"/>
      <c r="GJ332" s="11"/>
      <c r="GK332" s="11"/>
      <c r="GL332" s="11"/>
      <c r="GM332" s="11"/>
      <c r="GN332" s="11"/>
      <c r="GO332" s="11"/>
      <c r="GP332" s="11"/>
      <c r="GQ332" s="11"/>
      <c r="GR332" s="11"/>
      <c r="GS332" s="11"/>
      <c r="GT332" s="11"/>
      <c r="GU332" s="11"/>
      <c r="GV332" s="11"/>
      <c r="GW332" s="11"/>
      <c r="GX332" s="11"/>
      <c r="GY332" s="11"/>
      <c r="GZ332" s="11"/>
      <c r="HA332" s="11"/>
      <c r="HB332" s="11"/>
      <c r="HC332" s="11"/>
      <c r="HD332" s="11"/>
      <c r="HE332" s="11"/>
      <c r="HF332" s="11"/>
      <c r="HG332" s="11"/>
      <c r="HH332" s="11"/>
      <c r="HI332" s="11"/>
      <c r="HJ332" s="12"/>
      <c r="HK332" s="11"/>
      <c r="HL332" s="11"/>
    </row>
    <row r="333" spans="1:220" s="2" customFormat="1" ht="15" customHeight="1" x14ac:dyDescent="0.25">
      <c r="A333" s="16" t="s">
        <v>327</v>
      </c>
      <c r="B333" s="37">
        <v>0</v>
      </c>
      <c r="C333" s="37">
        <v>0</v>
      </c>
      <c r="D333" s="4">
        <f t="shared" si="124"/>
        <v>0</v>
      </c>
      <c r="E333" s="13">
        <v>0</v>
      </c>
      <c r="F333" s="5" t="s">
        <v>373</v>
      </c>
      <c r="G333" s="5" t="s">
        <v>373</v>
      </c>
      <c r="H333" s="5" t="s">
        <v>373</v>
      </c>
      <c r="I333" s="13" t="s">
        <v>370</v>
      </c>
      <c r="J333" s="5" t="s">
        <v>373</v>
      </c>
      <c r="K333" s="5" t="s">
        <v>373</v>
      </c>
      <c r="L333" s="5" t="s">
        <v>373</v>
      </c>
      <c r="M333" s="13" t="s">
        <v>370</v>
      </c>
      <c r="N333" s="37">
        <v>639.70000000000005</v>
      </c>
      <c r="O333" s="37">
        <v>844.5</v>
      </c>
      <c r="P333" s="4">
        <f t="shared" si="129"/>
        <v>1.3201500703454743</v>
      </c>
      <c r="Q333" s="13">
        <v>20</v>
      </c>
      <c r="R333" s="22">
        <v>1</v>
      </c>
      <c r="S333" s="13">
        <v>15</v>
      </c>
      <c r="T333" s="37">
        <v>405</v>
      </c>
      <c r="U333" s="37">
        <v>621</v>
      </c>
      <c r="V333" s="4">
        <f t="shared" si="130"/>
        <v>1.5333333333333334</v>
      </c>
      <c r="W333" s="13">
        <v>30</v>
      </c>
      <c r="X333" s="37">
        <v>3</v>
      </c>
      <c r="Y333" s="37">
        <v>6.9</v>
      </c>
      <c r="Z333" s="4">
        <f t="shared" si="131"/>
        <v>2.3000000000000003</v>
      </c>
      <c r="AA333" s="13">
        <v>20</v>
      </c>
      <c r="AB333" s="37" t="s">
        <v>370</v>
      </c>
      <c r="AC333" s="37" t="s">
        <v>370</v>
      </c>
      <c r="AD333" s="4" t="s">
        <v>370</v>
      </c>
      <c r="AE333" s="13" t="s">
        <v>370</v>
      </c>
      <c r="AF333" s="5" t="s">
        <v>383</v>
      </c>
      <c r="AG333" s="5" t="s">
        <v>383</v>
      </c>
      <c r="AH333" s="5" t="s">
        <v>383</v>
      </c>
      <c r="AI333" s="13">
        <v>5</v>
      </c>
      <c r="AJ333" s="5">
        <v>37</v>
      </c>
      <c r="AK333" s="5">
        <v>11.5</v>
      </c>
      <c r="AL333" s="4">
        <f t="shared" si="137"/>
        <v>0.3108108108108108</v>
      </c>
      <c r="AM333" s="13">
        <v>15</v>
      </c>
      <c r="AN333" s="37">
        <v>873</v>
      </c>
      <c r="AO333" s="37">
        <v>880</v>
      </c>
      <c r="AP333" s="4">
        <f t="shared" si="138"/>
        <v>1.0080183276059564</v>
      </c>
      <c r="AQ333" s="13">
        <v>20</v>
      </c>
      <c r="AR333" s="20">
        <f t="shared" si="132"/>
        <v>1.3185460843432564</v>
      </c>
      <c r="AS333" s="20">
        <f t="shared" si="139"/>
        <v>1.2118546084343256</v>
      </c>
      <c r="AT333" s="35">
        <v>1307</v>
      </c>
      <c r="AU333" s="21">
        <f t="shared" si="125"/>
        <v>356.45454545454544</v>
      </c>
      <c r="AV333" s="21">
        <f t="shared" si="126"/>
        <v>432</v>
      </c>
      <c r="AW333" s="83">
        <f t="shared" si="127"/>
        <v>75.545454545454561</v>
      </c>
      <c r="AX333" s="21">
        <v>334.9</v>
      </c>
      <c r="AY333" s="21">
        <v>329.7</v>
      </c>
      <c r="AZ333" s="81">
        <f t="shared" si="128"/>
        <v>-232.59999999999997</v>
      </c>
      <c r="BA333" s="104"/>
      <c r="BB333" s="84"/>
      <c r="BC333" s="110"/>
      <c r="BD333" s="37">
        <f t="shared" si="133"/>
        <v>0</v>
      </c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2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2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  <c r="DY333" s="11"/>
      <c r="DZ333" s="11"/>
      <c r="EA333" s="11"/>
      <c r="EB333" s="11"/>
      <c r="EC333" s="11"/>
      <c r="ED333" s="12"/>
      <c r="EE333" s="11"/>
      <c r="EF333" s="11"/>
      <c r="EG333" s="11"/>
      <c r="EH333" s="11"/>
      <c r="EI333" s="11"/>
      <c r="EJ333" s="11"/>
      <c r="EK333" s="11"/>
      <c r="EL333" s="11"/>
      <c r="EM333" s="11"/>
      <c r="EN333" s="11"/>
      <c r="EO333" s="11"/>
      <c r="EP333" s="11"/>
      <c r="EQ333" s="11"/>
      <c r="ER333" s="11"/>
      <c r="ES333" s="11"/>
      <c r="ET333" s="11"/>
      <c r="EU333" s="11"/>
      <c r="EV333" s="11"/>
      <c r="EW333" s="11"/>
      <c r="EX333" s="11"/>
      <c r="EY333" s="11"/>
      <c r="EZ333" s="11"/>
      <c r="FA333" s="11"/>
      <c r="FB333" s="11"/>
      <c r="FC333" s="11"/>
      <c r="FD333" s="11"/>
      <c r="FE333" s="11"/>
      <c r="FF333" s="12"/>
      <c r="FG333" s="11"/>
      <c r="FH333" s="11"/>
      <c r="FI333" s="11"/>
      <c r="FJ333" s="11"/>
      <c r="FK333" s="11"/>
      <c r="FL333" s="11"/>
      <c r="FM333" s="11"/>
      <c r="FN333" s="11"/>
      <c r="FO333" s="11"/>
      <c r="FP333" s="11"/>
      <c r="FQ333" s="11"/>
      <c r="FR333" s="11"/>
      <c r="FS333" s="11"/>
      <c r="FT333" s="11"/>
      <c r="FU333" s="11"/>
      <c r="FV333" s="11"/>
      <c r="FW333" s="11"/>
      <c r="FX333" s="11"/>
      <c r="FY333" s="11"/>
      <c r="FZ333" s="11"/>
      <c r="GA333" s="11"/>
      <c r="GB333" s="11"/>
      <c r="GC333" s="11"/>
      <c r="GD333" s="11"/>
      <c r="GE333" s="11"/>
      <c r="GF333" s="11"/>
      <c r="GG333" s="11"/>
      <c r="GH333" s="12"/>
      <c r="GI333" s="11"/>
      <c r="GJ333" s="11"/>
      <c r="GK333" s="11"/>
      <c r="GL333" s="11"/>
      <c r="GM333" s="11"/>
      <c r="GN333" s="11"/>
      <c r="GO333" s="11"/>
      <c r="GP333" s="11"/>
      <c r="GQ333" s="11"/>
      <c r="GR333" s="11"/>
      <c r="GS333" s="11"/>
      <c r="GT333" s="11"/>
      <c r="GU333" s="11"/>
      <c r="GV333" s="11"/>
      <c r="GW333" s="11"/>
      <c r="GX333" s="11"/>
      <c r="GY333" s="11"/>
      <c r="GZ333" s="11"/>
      <c r="HA333" s="11"/>
      <c r="HB333" s="11"/>
      <c r="HC333" s="11"/>
      <c r="HD333" s="11"/>
      <c r="HE333" s="11"/>
      <c r="HF333" s="11"/>
      <c r="HG333" s="11"/>
      <c r="HH333" s="11"/>
      <c r="HI333" s="11"/>
      <c r="HJ333" s="12"/>
      <c r="HK333" s="11"/>
      <c r="HL333" s="11"/>
    </row>
    <row r="334" spans="1:220" s="2" customFormat="1" ht="15" customHeight="1" x14ac:dyDescent="0.25">
      <c r="A334" s="16" t="s">
        <v>328</v>
      </c>
      <c r="B334" s="37">
        <v>170.1</v>
      </c>
      <c r="C334" s="37">
        <v>170.1</v>
      </c>
      <c r="D334" s="4">
        <f t="shared" si="124"/>
        <v>1</v>
      </c>
      <c r="E334" s="13">
        <v>10</v>
      </c>
      <c r="F334" s="5" t="s">
        <v>373</v>
      </c>
      <c r="G334" s="5" t="s">
        <v>373</v>
      </c>
      <c r="H334" s="5" t="s">
        <v>373</v>
      </c>
      <c r="I334" s="13" t="s">
        <v>370</v>
      </c>
      <c r="J334" s="5" t="s">
        <v>373</v>
      </c>
      <c r="K334" s="5" t="s">
        <v>373</v>
      </c>
      <c r="L334" s="5" t="s">
        <v>373</v>
      </c>
      <c r="M334" s="13" t="s">
        <v>370</v>
      </c>
      <c r="N334" s="37">
        <v>111.2</v>
      </c>
      <c r="O334" s="37">
        <v>258.60000000000002</v>
      </c>
      <c r="P334" s="4">
        <f t="shared" si="129"/>
        <v>2.3255395683453237</v>
      </c>
      <c r="Q334" s="13">
        <v>20</v>
      </c>
      <c r="R334" s="22">
        <v>1</v>
      </c>
      <c r="S334" s="13">
        <v>15</v>
      </c>
      <c r="T334" s="37">
        <v>30</v>
      </c>
      <c r="U334" s="37">
        <v>14.4</v>
      </c>
      <c r="V334" s="4">
        <f t="shared" si="130"/>
        <v>0.48000000000000004</v>
      </c>
      <c r="W334" s="13">
        <v>30</v>
      </c>
      <c r="X334" s="37">
        <v>0</v>
      </c>
      <c r="Y334" s="37">
        <v>6.8</v>
      </c>
      <c r="Z334" s="4">
        <f t="shared" si="131"/>
        <v>1</v>
      </c>
      <c r="AA334" s="13">
        <v>20</v>
      </c>
      <c r="AB334" s="37" t="s">
        <v>370</v>
      </c>
      <c r="AC334" s="37" t="s">
        <v>370</v>
      </c>
      <c r="AD334" s="4" t="s">
        <v>370</v>
      </c>
      <c r="AE334" s="13" t="s">
        <v>370</v>
      </c>
      <c r="AF334" s="5" t="s">
        <v>383</v>
      </c>
      <c r="AG334" s="5" t="s">
        <v>383</v>
      </c>
      <c r="AH334" s="5" t="s">
        <v>383</v>
      </c>
      <c r="AI334" s="13">
        <v>5</v>
      </c>
      <c r="AJ334" s="5">
        <v>37</v>
      </c>
      <c r="AK334" s="5">
        <v>27.5</v>
      </c>
      <c r="AL334" s="4">
        <f t="shared" si="137"/>
        <v>0.7432432432432432</v>
      </c>
      <c r="AM334" s="13">
        <v>15</v>
      </c>
      <c r="AN334" s="37">
        <v>315</v>
      </c>
      <c r="AO334" s="37">
        <v>315</v>
      </c>
      <c r="AP334" s="4">
        <f t="shared" si="138"/>
        <v>1</v>
      </c>
      <c r="AQ334" s="13">
        <v>20</v>
      </c>
      <c r="AR334" s="20">
        <f t="shared" si="132"/>
        <v>1.0543033847350396</v>
      </c>
      <c r="AS334" s="20">
        <f t="shared" si="139"/>
        <v>1.0543033847350396</v>
      </c>
      <c r="AT334" s="35">
        <v>773</v>
      </c>
      <c r="AU334" s="21">
        <f t="shared" si="125"/>
        <v>210.81818181818181</v>
      </c>
      <c r="AV334" s="21">
        <f t="shared" si="126"/>
        <v>222.3</v>
      </c>
      <c r="AW334" s="83">
        <f t="shared" si="127"/>
        <v>11.481818181818198</v>
      </c>
      <c r="AX334" s="21">
        <v>109.2</v>
      </c>
      <c r="AY334" s="21">
        <v>142.30000000000001</v>
      </c>
      <c r="AZ334" s="81">
        <f t="shared" si="128"/>
        <v>-29.200000000000003</v>
      </c>
      <c r="BA334" s="104"/>
      <c r="BB334" s="84"/>
      <c r="BC334" s="110"/>
      <c r="BD334" s="37">
        <f t="shared" si="133"/>
        <v>0</v>
      </c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2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2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  <c r="DY334" s="11"/>
      <c r="DZ334" s="11"/>
      <c r="EA334" s="11"/>
      <c r="EB334" s="11"/>
      <c r="EC334" s="11"/>
      <c r="ED334" s="12"/>
      <c r="EE334" s="11"/>
      <c r="EF334" s="11"/>
      <c r="EG334" s="11"/>
      <c r="EH334" s="11"/>
      <c r="EI334" s="11"/>
      <c r="EJ334" s="11"/>
      <c r="EK334" s="11"/>
      <c r="EL334" s="11"/>
      <c r="EM334" s="11"/>
      <c r="EN334" s="11"/>
      <c r="EO334" s="11"/>
      <c r="EP334" s="11"/>
      <c r="EQ334" s="11"/>
      <c r="ER334" s="11"/>
      <c r="ES334" s="11"/>
      <c r="ET334" s="11"/>
      <c r="EU334" s="11"/>
      <c r="EV334" s="11"/>
      <c r="EW334" s="11"/>
      <c r="EX334" s="11"/>
      <c r="EY334" s="11"/>
      <c r="EZ334" s="11"/>
      <c r="FA334" s="11"/>
      <c r="FB334" s="11"/>
      <c r="FC334" s="11"/>
      <c r="FD334" s="11"/>
      <c r="FE334" s="11"/>
      <c r="FF334" s="12"/>
      <c r="FG334" s="11"/>
      <c r="FH334" s="11"/>
      <c r="FI334" s="11"/>
      <c r="FJ334" s="11"/>
      <c r="FK334" s="11"/>
      <c r="FL334" s="11"/>
      <c r="FM334" s="11"/>
      <c r="FN334" s="11"/>
      <c r="FO334" s="11"/>
      <c r="FP334" s="11"/>
      <c r="FQ334" s="11"/>
      <c r="FR334" s="11"/>
      <c r="FS334" s="11"/>
      <c r="FT334" s="11"/>
      <c r="FU334" s="11"/>
      <c r="FV334" s="11"/>
      <c r="FW334" s="11"/>
      <c r="FX334" s="11"/>
      <c r="FY334" s="11"/>
      <c r="FZ334" s="11"/>
      <c r="GA334" s="11"/>
      <c r="GB334" s="11"/>
      <c r="GC334" s="11"/>
      <c r="GD334" s="11"/>
      <c r="GE334" s="11"/>
      <c r="GF334" s="11"/>
      <c r="GG334" s="11"/>
      <c r="GH334" s="12"/>
      <c r="GI334" s="11"/>
      <c r="GJ334" s="11"/>
      <c r="GK334" s="11"/>
      <c r="GL334" s="11"/>
      <c r="GM334" s="11"/>
      <c r="GN334" s="11"/>
      <c r="GO334" s="11"/>
      <c r="GP334" s="11"/>
      <c r="GQ334" s="11"/>
      <c r="GR334" s="11"/>
      <c r="GS334" s="11"/>
      <c r="GT334" s="11"/>
      <c r="GU334" s="11"/>
      <c r="GV334" s="11"/>
      <c r="GW334" s="11"/>
      <c r="GX334" s="11"/>
      <c r="GY334" s="11"/>
      <c r="GZ334" s="11"/>
      <c r="HA334" s="11"/>
      <c r="HB334" s="11"/>
      <c r="HC334" s="11"/>
      <c r="HD334" s="11"/>
      <c r="HE334" s="11"/>
      <c r="HF334" s="11"/>
      <c r="HG334" s="11"/>
      <c r="HH334" s="11"/>
      <c r="HI334" s="11"/>
      <c r="HJ334" s="12"/>
      <c r="HK334" s="11"/>
      <c r="HL334" s="11"/>
    </row>
    <row r="335" spans="1:220" s="2" customFormat="1" ht="15" customHeight="1" x14ac:dyDescent="0.25">
      <c r="A335" s="16" t="s">
        <v>329</v>
      </c>
      <c r="B335" s="37">
        <v>0</v>
      </c>
      <c r="C335" s="37">
        <v>0</v>
      </c>
      <c r="D335" s="4">
        <f t="shared" si="124"/>
        <v>0</v>
      </c>
      <c r="E335" s="13">
        <v>0</v>
      </c>
      <c r="F335" s="5" t="s">
        <v>373</v>
      </c>
      <c r="G335" s="5" t="s">
        <v>373</v>
      </c>
      <c r="H335" s="5" t="s">
        <v>373</v>
      </c>
      <c r="I335" s="13" t="s">
        <v>370</v>
      </c>
      <c r="J335" s="5" t="s">
        <v>373</v>
      </c>
      <c r="K335" s="5" t="s">
        <v>373</v>
      </c>
      <c r="L335" s="5" t="s">
        <v>373</v>
      </c>
      <c r="M335" s="13" t="s">
        <v>370</v>
      </c>
      <c r="N335" s="37">
        <v>706.7</v>
      </c>
      <c r="O335" s="37">
        <v>624.20000000000005</v>
      </c>
      <c r="P335" s="4">
        <f t="shared" si="129"/>
        <v>0.88326022357435974</v>
      </c>
      <c r="Q335" s="13">
        <v>20</v>
      </c>
      <c r="R335" s="22">
        <v>1</v>
      </c>
      <c r="S335" s="13">
        <v>15</v>
      </c>
      <c r="T335" s="37">
        <v>27</v>
      </c>
      <c r="U335" s="37">
        <v>9.1999999999999993</v>
      </c>
      <c r="V335" s="4">
        <f t="shared" si="130"/>
        <v>0.34074074074074073</v>
      </c>
      <c r="W335" s="13">
        <v>20</v>
      </c>
      <c r="X335" s="37">
        <v>0</v>
      </c>
      <c r="Y335" s="37">
        <v>0</v>
      </c>
      <c r="Z335" s="4">
        <f t="shared" si="131"/>
        <v>1</v>
      </c>
      <c r="AA335" s="13">
        <v>30</v>
      </c>
      <c r="AB335" s="37" t="s">
        <v>370</v>
      </c>
      <c r="AC335" s="37" t="s">
        <v>370</v>
      </c>
      <c r="AD335" s="4" t="s">
        <v>370</v>
      </c>
      <c r="AE335" s="13" t="s">
        <v>370</v>
      </c>
      <c r="AF335" s="5" t="s">
        <v>383</v>
      </c>
      <c r="AG335" s="5" t="s">
        <v>383</v>
      </c>
      <c r="AH335" s="5" t="s">
        <v>383</v>
      </c>
      <c r="AI335" s="13">
        <v>5</v>
      </c>
      <c r="AJ335" s="5">
        <v>37</v>
      </c>
      <c r="AK335" s="5">
        <v>40.9</v>
      </c>
      <c r="AL335" s="4">
        <f t="shared" si="137"/>
        <v>1.1054054054054054</v>
      </c>
      <c r="AM335" s="13">
        <v>15</v>
      </c>
      <c r="AN335" s="37">
        <v>294</v>
      </c>
      <c r="AO335" s="37">
        <v>269</v>
      </c>
      <c r="AP335" s="4">
        <f t="shared" si="138"/>
        <v>0.91496598639455784</v>
      </c>
      <c r="AQ335" s="13">
        <v>20</v>
      </c>
      <c r="AR335" s="20">
        <f t="shared" si="132"/>
        <v>0.86967016746061876</v>
      </c>
      <c r="AS335" s="20">
        <f t="shared" si="139"/>
        <v>0.86967016746061876</v>
      </c>
      <c r="AT335" s="35">
        <v>684</v>
      </c>
      <c r="AU335" s="21">
        <f t="shared" si="125"/>
        <v>186.54545454545453</v>
      </c>
      <c r="AV335" s="21">
        <f t="shared" si="126"/>
        <v>162.19999999999999</v>
      </c>
      <c r="AW335" s="83">
        <f t="shared" si="127"/>
        <v>-24.345454545454544</v>
      </c>
      <c r="AX335" s="21">
        <v>84</v>
      </c>
      <c r="AY335" s="21">
        <v>88.2</v>
      </c>
      <c r="AZ335" s="81">
        <f t="shared" si="128"/>
        <v>-10.000000000000014</v>
      </c>
      <c r="BA335" s="104"/>
      <c r="BB335" s="84"/>
      <c r="BC335" s="110"/>
      <c r="BD335" s="37">
        <f t="shared" si="133"/>
        <v>0</v>
      </c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2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2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  <c r="DZ335" s="11"/>
      <c r="EA335" s="11"/>
      <c r="EB335" s="11"/>
      <c r="EC335" s="11"/>
      <c r="ED335" s="12"/>
      <c r="EE335" s="11"/>
      <c r="EF335" s="11"/>
      <c r="EG335" s="11"/>
      <c r="EH335" s="11"/>
      <c r="EI335" s="11"/>
      <c r="EJ335" s="11"/>
      <c r="EK335" s="11"/>
      <c r="EL335" s="11"/>
      <c r="EM335" s="11"/>
      <c r="EN335" s="11"/>
      <c r="EO335" s="11"/>
      <c r="EP335" s="11"/>
      <c r="EQ335" s="11"/>
      <c r="ER335" s="11"/>
      <c r="ES335" s="11"/>
      <c r="ET335" s="11"/>
      <c r="EU335" s="11"/>
      <c r="EV335" s="11"/>
      <c r="EW335" s="11"/>
      <c r="EX335" s="11"/>
      <c r="EY335" s="11"/>
      <c r="EZ335" s="11"/>
      <c r="FA335" s="11"/>
      <c r="FB335" s="11"/>
      <c r="FC335" s="11"/>
      <c r="FD335" s="11"/>
      <c r="FE335" s="11"/>
      <c r="FF335" s="12"/>
      <c r="FG335" s="11"/>
      <c r="FH335" s="11"/>
      <c r="FI335" s="11"/>
      <c r="FJ335" s="11"/>
      <c r="FK335" s="11"/>
      <c r="FL335" s="11"/>
      <c r="FM335" s="11"/>
      <c r="FN335" s="11"/>
      <c r="FO335" s="11"/>
      <c r="FP335" s="11"/>
      <c r="FQ335" s="11"/>
      <c r="FR335" s="11"/>
      <c r="FS335" s="11"/>
      <c r="FT335" s="11"/>
      <c r="FU335" s="11"/>
      <c r="FV335" s="11"/>
      <c r="FW335" s="11"/>
      <c r="FX335" s="11"/>
      <c r="FY335" s="11"/>
      <c r="FZ335" s="11"/>
      <c r="GA335" s="11"/>
      <c r="GB335" s="11"/>
      <c r="GC335" s="11"/>
      <c r="GD335" s="11"/>
      <c r="GE335" s="11"/>
      <c r="GF335" s="11"/>
      <c r="GG335" s="11"/>
      <c r="GH335" s="12"/>
      <c r="GI335" s="11"/>
      <c r="GJ335" s="11"/>
      <c r="GK335" s="11"/>
      <c r="GL335" s="11"/>
      <c r="GM335" s="11"/>
      <c r="GN335" s="11"/>
      <c r="GO335" s="11"/>
      <c r="GP335" s="11"/>
      <c r="GQ335" s="11"/>
      <c r="GR335" s="11"/>
      <c r="GS335" s="11"/>
      <c r="GT335" s="11"/>
      <c r="GU335" s="11"/>
      <c r="GV335" s="11"/>
      <c r="GW335" s="11"/>
      <c r="GX335" s="11"/>
      <c r="GY335" s="11"/>
      <c r="GZ335" s="11"/>
      <c r="HA335" s="11"/>
      <c r="HB335" s="11"/>
      <c r="HC335" s="11"/>
      <c r="HD335" s="11"/>
      <c r="HE335" s="11"/>
      <c r="HF335" s="11"/>
      <c r="HG335" s="11"/>
      <c r="HH335" s="11"/>
      <c r="HI335" s="11"/>
      <c r="HJ335" s="12"/>
      <c r="HK335" s="11"/>
      <c r="HL335" s="11"/>
    </row>
    <row r="336" spans="1:220" s="2" customFormat="1" ht="15" customHeight="1" x14ac:dyDescent="0.25">
      <c r="A336" s="16" t="s">
        <v>330</v>
      </c>
      <c r="B336" s="37">
        <v>179.7</v>
      </c>
      <c r="C336" s="37">
        <v>179.7</v>
      </c>
      <c r="D336" s="4">
        <f t="shared" si="124"/>
        <v>1</v>
      </c>
      <c r="E336" s="13">
        <v>10</v>
      </c>
      <c r="F336" s="5" t="s">
        <v>373</v>
      </c>
      <c r="G336" s="5" t="s">
        <v>373</v>
      </c>
      <c r="H336" s="5" t="s">
        <v>373</v>
      </c>
      <c r="I336" s="13" t="s">
        <v>370</v>
      </c>
      <c r="J336" s="5" t="s">
        <v>373</v>
      </c>
      <c r="K336" s="5" t="s">
        <v>373</v>
      </c>
      <c r="L336" s="5" t="s">
        <v>373</v>
      </c>
      <c r="M336" s="13" t="s">
        <v>370</v>
      </c>
      <c r="N336" s="37">
        <v>64.2</v>
      </c>
      <c r="O336" s="37">
        <v>180.1</v>
      </c>
      <c r="P336" s="4">
        <f t="shared" si="129"/>
        <v>2.8052959501557631</v>
      </c>
      <c r="Q336" s="13">
        <v>20</v>
      </c>
      <c r="R336" s="22">
        <v>1</v>
      </c>
      <c r="S336" s="13">
        <v>15</v>
      </c>
      <c r="T336" s="37">
        <v>16</v>
      </c>
      <c r="U336" s="37">
        <v>16.5</v>
      </c>
      <c r="V336" s="4">
        <f t="shared" si="130"/>
        <v>1.03125</v>
      </c>
      <c r="W336" s="13">
        <v>30</v>
      </c>
      <c r="X336" s="37">
        <v>0</v>
      </c>
      <c r="Y336" s="37">
        <v>2</v>
      </c>
      <c r="Z336" s="4">
        <f t="shared" si="131"/>
        <v>1</v>
      </c>
      <c r="AA336" s="13">
        <v>20</v>
      </c>
      <c r="AB336" s="37" t="s">
        <v>370</v>
      </c>
      <c r="AC336" s="37" t="s">
        <v>370</v>
      </c>
      <c r="AD336" s="4" t="s">
        <v>370</v>
      </c>
      <c r="AE336" s="13" t="s">
        <v>370</v>
      </c>
      <c r="AF336" s="5" t="s">
        <v>383</v>
      </c>
      <c r="AG336" s="5" t="s">
        <v>383</v>
      </c>
      <c r="AH336" s="5" t="s">
        <v>383</v>
      </c>
      <c r="AI336" s="13">
        <v>5</v>
      </c>
      <c r="AJ336" s="5">
        <v>0</v>
      </c>
      <c r="AK336" s="5">
        <v>0</v>
      </c>
      <c r="AL336" s="4">
        <f t="shared" si="137"/>
        <v>1</v>
      </c>
      <c r="AM336" s="13">
        <v>15</v>
      </c>
      <c r="AN336" s="37">
        <v>180</v>
      </c>
      <c r="AO336" s="37">
        <v>180</v>
      </c>
      <c r="AP336" s="4">
        <f t="shared" si="138"/>
        <v>1</v>
      </c>
      <c r="AQ336" s="13">
        <v>20</v>
      </c>
      <c r="AR336" s="20">
        <f t="shared" si="132"/>
        <v>1.2849493769470406</v>
      </c>
      <c r="AS336" s="20">
        <f t="shared" si="139"/>
        <v>1.2084949376947041</v>
      </c>
      <c r="AT336" s="35">
        <v>665</v>
      </c>
      <c r="AU336" s="21">
        <f t="shared" si="125"/>
        <v>181.36363636363637</v>
      </c>
      <c r="AV336" s="21">
        <f t="shared" si="126"/>
        <v>219.2</v>
      </c>
      <c r="AW336" s="83">
        <f t="shared" si="127"/>
        <v>37.836363636363615</v>
      </c>
      <c r="AX336" s="21">
        <v>130.19999999999999</v>
      </c>
      <c r="AY336" s="21">
        <v>108.9</v>
      </c>
      <c r="AZ336" s="81">
        <f t="shared" si="128"/>
        <v>-19.900000000000006</v>
      </c>
      <c r="BA336" s="104"/>
      <c r="BB336" s="84"/>
      <c r="BC336" s="110"/>
      <c r="BD336" s="37">
        <f t="shared" si="133"/>
        <v>0</v>
      </c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2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2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  <c r="DY336" s="11"/>
      <c r="DZ336" s="11"/>
      <c r="EA336" s="11"/>
      <c r="EB336" s="11"/>
      <c r="EC336" s="11"/>
      <c r="ED336" s="12"/>
      <c r="EE336" s="11"/>
      <c r="EF336" s="11"/>
      <c r="EG336" s="11"/>
      <c r="EH336" s="11"/>
      <c r="EI336" s="11"/>
      <c r="EJ336" s="11"/>
      <c r="EK336" s="11"/>
      <c r="EL336" s="11"/>
      <c r="EM336" s="11"/>
      <c r="EN336" s="11"/>
      <c r="EO336" s="11"/>
      <c r="EP336" s="11"/>
      <c r="EQ336" s="11"/>
      <c r="ER336" s="11"/>
      <c r="ES336" s="11"/>
      <c r="ET336" s="11"/>
      <c r="EU336" s="11"/>
      <c r="EV336" s="11"/>
      <c r="EW336" s="11"/>
      <c r="EX336" s="11"/>
      <c r="EY336" s="11"/>
      <c r="EZ336" s="11"/>
      <c r="FA336" s="11"/>
      <c r="FB336" s="11"/>
      <c r="FC336" s="11"/>
      <c r="FD336" s="11"/>
      <c r="FE336" s="11"/>
      <c r="FF336" s="12"/>
      <c r="FG336" s="11"/>
      <c r="FH336" s="11"/>
      <c r="FI336" s="11"/>
      <c r="FJ336" s="11"/>
      <c r="FK336" s="11"/>
      <c r="FL336" s="11"/>
      <c r="FM336" s="11"/>
      <c r="FN336" s="11"/>
      <c r="FO336" s="11"/>
      <c r="FP336" s="11"/>
      <c r="FQ336" s="11"/>
      <c r="FR336" s="11"/>
      <c r="FS336" s="11"/>
      <c r="FT336" s="11"/>
      <c r="FU336" s="11"/>
      <c r="FV336" s="11"/>
      <c r="FW336" s="11"/>
      <c r="FX336" s="11"/>
      <c r="FY336" s="11"/>
      <c r="FZ336" s="11"/>
      <c r="GA336" s="11"/>
      <c r="GB336" s="11"/>
      <c r="GC336" s="11"/>
      <c r="GD336" s="11"/>
      <c r="GE336" s="11"/>
      <c r="GF336" s="11"/>
      <c r="GG336" s="11"/>
      <c r="GH336" s="12"/>
      <c r="GI336" s="11"/>
      <c r="GJ336" s="11"/>
      <c r="GK336" s="11"/>
      <c r="GL336" s="11"/>
      <c r="GM336" s="11"/>
      <c r="GN336" s="11"/>
      <c r="GO336" s="11"/>
      <c r="GP336" s="11"/>
      <c r="GQ336" s="11"/>
      <c r="GR336" s="11"/>
      <c r="GS336" s="11"/>
      <c r="GT336" s="11"/>
      <c r="GU336" s="11"/>
      <c r="GV336" s="11"/>
      <c r="GW336" s="11"/>
      <c r="GX336" s="11"/>
      <c r="GY336" s="11"/>
      <c r="GZ336" s="11"/>
      <c r="HA336" s="11"/>
      <c r="HB336" s="11"/>
      <c r="HC336" s="11"/>
      <c r="HD336" s="11"/>
      <c r="HE336" s="11"/>
      <c r="HF336" s="11"/>
      <c r="HG336" s="11"/>
      <c r="HH336" s="11"/>
      <c r="HI336" s="11"/>
      <c r="HJ336" s="12"/>
      <c r="HK336" s="11"/>
      <c r="HL336" s="11"/>
    </row>
    <row r="337" spans="1:220" s="2" customFormat="1" ht="15" customHeight="1" x14ac:dyDescent="0.25">
      <c r="A337" s="16" t="s">
        <v>331</v>
      </c>
      <c r="B337" s="37">
        <v>97.3</v>
      </c>
      <c r="C337" s="37">
        <v>84.2</v>
      </c>
      <c r="D337" s="4">
        <f t="shared" si="124"/>
        <v>0.86536485097636184</v>
      </c>
      <c r="E337" s="13">
        <v>10</v>
      </c>
      <c r="F337" s="5" t="s">
        <v>373</v>
      </c>
      <c r="G337" s="5" t="s">
        <v>373</v>
      </c>
      <c r="H337" s="5" t="s">
        <v>373</v>
      </c>
      <c r="I337" s="13" t="s">
        <v>370</v>
      </c>
      <c r="J337" s="5" t="s">
        <v>373</v>
      </c>
      <c r="K337" s="5" t="s">
        <v>373</v>
      </c>
      <c r="L337" s="5" t="s">
        <v>373</v>
      </c>
      <c r="M337" s="13" t="s">
        <v>370</v>
      </c>
      <c r="N337" s="37">
        <v>128.80000000000001</v>
      </c>
      <c r="O337" s="37">
        <v>-262.39999999999998</v>
      </c>
      <c r="P337" s="4">
        <f t="shared" si="129"/>
        <v>0</v>
      </c>
      <c r="Q337" s="13">
        <v>20</v>
      </c>
      <c r="R337" s="22">
        <v>1</v>
      </c>
      <c r="S337" s="13">
        <v>15</v>
      </c>
      <c r="T337" s="37">
        <v>7</v>
      </c>
      <c r="U337" s="37">
        <v>8</v>
      </c>
      <c r="V337" s="4">
        <f t="shared" si="130"/>
        <v>1.1428571428571428</v>
      </c>
      <c r="W337" s="13">
        <v>25</v>
      </c>
      <c r="X337" s="37">
        <v>0</v>
      </c>
      <c r="Y337" s="37">
        <v>0</v>
      </c>
      <c r="Z337" s="4">
        <f t="shared" si="131"/>
        <v>1</v>
      </c>
      <c r="AA337" s="13">
        <v>25</v>
      </c>
      <c r="AB337" s="37" t="s">
        <v>370</v>
      </c>
      <c r="AC337" s="37" t="s">
        <v>370</v>
      </c>
      <c r="AD337" s="4" t="s">
        <v>370</v>
      </c>
      <c r="AE337" s="13" t="s">
        <v>370</v>
      </c>
      <c r="AF337" s="5" t="s">
        <v>383</v>
      </c>
      <c r="AG337" s="5" t="s">
        <v>383</v>
      </c>
      <c r="AH337" s="5" t="s">
        <v>383</v>
      </c>
      <c r="AI337" s="13">
        <v>5</v>
      </c>
      <c r="AJ337" s="5">
        <v>0</v>
      </c>
      <c r="AK337" s="5">
        <v>0</v>
      </c>
      <c r="AL337" s="4">
        <f t="shared" si="137"/>
        <v>1</v>
      </c>
      <c r="AM337" s="13">
        <v>15</v>
      </c>
      <c r="AN337" s="37">
        <v>103</v>
      </c>
      <c r="AO337" s="37">
        <v>103</v>
      </c>
      <c r="AP337" s="4">
        <f t="shared" si="138"/>
        <v>1</v>
      </c>
      <c r="AQ337" s="13">
        <v>20</v>
      </c>
      <c r="AR337" s="20">
        <f t="shared" si="132"/>
        <v>0.86326982370147831</v>
      </c>
      <c r="AS337" s="20">
        <f t="shared" si="139"/>
        <v>0.86326982370147831</v>
      </c>
      <c r="AT337" s="35">
        <v>406</v>
      </c>
      <c r="AU337" s="21">
        <f t="shared" si="125"/>
        <v>110.72727272727272</v>
      </c>
      <c r="AV337" s="21">
        <f t="shared" si="126"/>
        <v>95.6</v>
      </c>
      <c r="AW337" s="83">
        <f t="shared" si="127"/>
        <v>-15.127272727272725</v>
      </c>
      <c r="AX337" s="21">
        <v>68.900000000000006</v>
      </c>
      <c r="AY337" s="21">
        <v>38.799999999999997</v>
      </c>
      <c r="AZ337" s="81">
        <f t="shared" si="128"/>
        <v>-12.100000000000009</v>
      </c>
      <c r="BA337" s="104"/>
      <c r="BB337" s="84"/>
      <c r="BC337" s="110"/>
      <c r="BD337" s="37">
        <f t="shared" si="133"/>
        <v>0</v>
      </c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2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2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  <c r="DY337" s="11"/>
      <c r="DZ337" s="11"/>
      <c r="EA337" s="11"/>
      <c r="EB337" s="11"/>
      <c r="EC337" s="11"/>
      <c r="ED337" s="12"/>
      <c r="EE337" s="11"/>
      <c r="EF337" s="11"/>
      <c r="EG337" s="11"/>
      <c r="EH337" s="11"/>
      <c r="EI337" s="11"/>
      <c r="EJ337" s="11"/>
      <c r="EK337" s="11"/>
      <c r="EL337" s="11"/>
      <c r="EM337" s="11"/>
      <c r="EN337" s="11"/>
      <c r="EO337" s="11"/>
      <c r="EP337" s="11"/>
      <c r="EQ337" s="11"/>
      <c r="ER337" s="11"/>
      <c r="ES337" s="11"/>
      <c r="ET337" s="11"/>
      <c r="EU337" s="11"/>
      <c r="EV337" s="11"/>
      <c r="EW337" s="11"/>
      <c r="EX337" s="11"/>
      <c r="EY337" s="11"/>
      <c r="EZ337" s="11"/>
      <c r="FA337" s="11"/>
      <c r="FB337" s="11"/>
      <c r="FC337" s="11"/>
      <c r="FD337" s="11"/>
      <c r="FE337" s="11"/>
      <c r="FF337" s="12"/>
      <c r="FG337" s="11"/>
      <c r="FH337" s="11"/>
      <c r="FI337" s="11"/>
      <c r="FJ337" s="11"/>
      <c r="FK337" s="11"/>
      <c r="FL337" s="11"/>
      <c r="FM337" s="11"/>
      <c r="FN337" s="11"/>
      <c r="FO337" s="11"/>
      <c r="FP337" s="11"/>
      <c r="FQ337" s="11"/>
      <c r="FR337" s="11"/>
      <c r="FS337" s="11"/>
      <c r="FT337" s="11"/>
      <c r="FU337" s="11"/>
      <c r="FV337" s="11"/>
      <c r="FW337" s="11"/>
      <c r="FX337" s="11"/>
      <c r="FY337" s="11"/>
      <c r="FZ337" s="11"/>
      <c r="GA337" s="11"/>
      <c r="GB337" s="11"/>
      <c r="GC337" s="11"/>
      <c r="GD337" s="11"/>
      <c r="GE337" s="11"/>
      <c r="GF337" s="11"/>
      <c r="GG337" s="11"/>
      <c r="GH337" s="12"/>
      <c r="GI337" s="11"/>
      <c r="GJ337" s="11"/>
      <c r="GK337" s="11"/>
      <c r="GL337" s="11"/>
      <c r="GM337" s="11"/>
      <c r="GN337" s="11"/>
      <c r="GO337" s="11"/>
      <c r="GP337" s="11"/>
      <c r="GQ337" s="11"/>
      <c r="GR337" s="11"/>
      <c r="GS337" s="11"/>
      <c r="GT337" s="11"/>
      <c r="GU337" s="11"/>
      <c r="GV337" s="11"/>
      <c r="GW337" s="11"/>
      <c r="GX337" s="11"/>
      <c r="GY337" s="11"/>
      <c r="GZ337" s="11"/>
      <c r="HA337" s="11"/>
      <c r="HB337" s="11"/>
      <c r="HC337" s="11"/>
      <c r="HD337" s="11"/>
      <c r="HE337" s="11"/>
      <c r="HF337" s="11"/>
      <c r="HG337" s="11"/>
      <c r="HH337" s="11"/>
      <c r="HI337" s="11"/>
      <c r="HJ337" s="12"/>
      <c r="HK337" s="11"/>
      <c r="HL337" s="11"/>
    </row>
    <row r="338" spans="1:220" s="2" customFormat="1" ht="15" customHeight="1" x14ac:dyDescent="0.25">
      <c r="A338" s="16" t="s">
        <v>332</v>
      </c>
      <c r="B338" s="37">
        <v>255.7</v>
      </c>
      <c r="C338" s="37">
        <v>255.7</v>
      </c>
      <c r="D338" s="4">
        <f t="shared" si="124"/>
        <v>1</v>
      </c>
      <c r="E338" s="13">
        <v>10</v>
      </c>
      <c r="F338" s="5" t="s">
        <v>373</v>
      </c>
      <c r="G338" s="5" t="s">
        <v>373</v>
      </c>
      <c r="H338" s="5" t="s">
        <v>373</v>
      </c>
      <c r="I338" s="13" t="s">
        <v>370</v>
      </c>
      <c r="J338" s="5" t="s">
        <v>373</v>
      </c>
      <c r="K338" s="5" t="s">
        <v>373</v>
      </c>
      <c r="L338" s="5" t="s">
        <v>373</v>
      </c>
      <c r="M338" s="13" t="s">
        <v>370</v>
      </c>
      <c r="N338" s="37">
        <v>143.4</v>
      </c>
      <c r="O338" s="37">
        <v>242.2</v>
      </c>
      <c r="P338" s="4">
        <f t="shared" si="129"/>
        <v>1.6889818688981868</v>
      </c>
      <c r="Q338" s="13">
        <v>20</v>
      </c>
      <c r="R338" s="22">
        <v>1</v>
      </c>
      <c r="S338" s="13">
        <v>15</v>
      </c>
      <c r="T338" s="37">
        <v>95</v>
      </c>
      <c r="U338" s="37">
        <v>95</v>
      </c>
      <c r="V338" s="4">
        <f t="shared" si="130"/>
        <v>1</v>
      </c>
      <c r="W338" s="13">
        <v>20</v>
      </c>
      <c r="X338" s="37">
        <v>24</v>
      </c>
      <c r="Y338" s="37">
        <v>28.5</v>
      </c>
      <c r="Z338" s="4">
        <f t="shared" si="131"/>
        <v>1.1875</v>
      </c>
      <c r="AA338" s="13">
        <v>30</v>
      </c>
      <c r="AB338" s="37" t="s">
        <v>370</v>
      </c>
      <c r="AC338" s="37" t="s">
        <v>370</v>
      </c>
      <c r="AD338" s="4" t="s">
        <v>370</v>
      </c>
      <c r="AE338" s="13" t="s">
        <v>370</v>
      </c>
      <c r="AF338" s="5" t="s">
        <v>383</v>
      </c>
      <c r="AG338" s="5" t="s">
        <v>383</v>
      </c>
      <c r="AH338" s="5" t="s">
        <v>383</v>
      </c>
      <c r="AI338" s="13">
        <v>5</v>
      </c>
      <c r="AJ338" s="5">
        <v>37</v>
      </c>
      <c r="AK338" s="5">
        <v>7.7</v>
      </c>
      <c r="AL338" s="4">
        <f t="shared" si="137"/>
        <v>0.20810810810810812</v>
      </c>
      <c r="AM338" s="13">
        <v>15</v>
      </c>
      <c r="AN338" s="37">
        <v>1955</v>
      </c>
      <c r="AO338" s="37">
        <v>1931</v>
      </c>
      <c r="AP338" s="4">
        <f t="shared" si="138"/>
        <v>0.98772378516624038</v>
      </c>
      <c r="AQ338" s="13">
        <v>20</v>
      </c>
      <c r="AR338" s="20">
        <f t="shared" si="132"/>
        <v>1.0560056515608474</v>
      </c>
      <c r="AS338" s="20">
        <f t="shared" si="139"/>
        <v>1.0560056515608474</v>
      </c>
      <c r="AT338" s="35">
        <v>778</v>
      </c>
      <c r="AU338" s="21">
        <f t="shared" si="125"/>
        <v>212.18181818181819</v>
      </c>
      <c r="AV338" s="21">
        <f t="shared" si="126"/>
        <v>224.1</v>
      </c>
      <c r="AW338" s="83">
        <f t="shared" si="127"/>
        <v>11.918181818181807</v>
      </c>
      <c r="AX338" s="21">
        <v>121.9</v>
      </c>
      <c r="AY338" s="21">
        <v>117.1</v>
      </c>
      <c r="AZ338" s="81">
        <f t="shared" si="128"/>
        <v>-14.900000000000006</v>
      </c>
      <c r="BA338" s="104"/>
      <c r="BB338" s="84"/>
      <c r="BC338" s="110"/>
      <c r="BD338" s="37">
        <f t="shared" si="133"/>
        <v>0</v>
      </c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2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2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  <c r="DZ338" s="11"/>
      <c r="EA338" s="11"/>
      <c r="EB338" s="11"/>
      <c r="EC338" s="11"/>
      <c r="ED338" s="12"/>
      <c r="EE338" s="11"/>
      <c r="EF338" s="11"/>
      <c r="EG338" s="11"/>
      <c r="EH338" s="11"/>
      <c r="EI338" s="11"/>
      <c r="EJ338" s="11"/>
      <c r="EK338" s="11"/>
      <c r="EL338" s="11"/>
      <c r="EM338" s="11"/>
      <c r="EN338" s="11"/>
      <c r="EO338" s="11"/>
      <c r="EP338" s="11"/>
      <c r="EQ338" s="11"/>
      <c r="ER338" s="11"/>
      <c r="ES338" s="11"/>
      <c r="ET338" s="11"/>
      <c r="EU338" s="11"/>
      <c r="EV338" s="11"/>
      <c r="EW338" s="11"/>
      <c r="EX338" s="11"/>
      <c r="EY338" s="11"/>
      <c r="EZ338" s="11"/>
      <c r="FA338" s="11"/>
      <c r="FB338" s="11"/>
      <c r="FC338" s="11"/>
      <c r="FD338" s="11"/>
      <c r="FE338" s="11"/>
      <c r="FF338" s="12"/>
      <c r="FG338" s="11"/>
      <c r="FH338" s="11"/>
      <c r="FI338" s="11"/>
      <c r="FJ338" s="11"/>
      <c r="FK338" s="11"/>
      <c r="FL338" s="11"/>
      <c r="FM338" s="11"/>
      <c r="FN338" s="11"/>
      <c r="FO338" s="11"/>
      <c r="FP338" s="11"/>
      <c r="FQ338" s="11"/>
      <c r="FR338" s="11"/>
      <c r="FS338" s="11"/>
      <c r="FT338" s="11"/>
      <c r="FU338" s="11"/>
      <c r="FV338" s="11"/>
      <c r="FW338" s="11"/>
      <c r="FX338" s="11"/>
      <c r="FY338" s="11"/>
      <c r="FZ338" s="11"/>
      <c r="GA338" s="11"/>
      <c r="GB338" s="11"/>
      <c r="GC338" s="11"/>
      <c r="GD338" s="11"/>
      <c r="GE338" s="11"/>
      <c r="GF338" s="11"/>
      <c r="GG338" s="11"/>
      <c r="GH338" s="12"/>
      <c r="GI338" s="11"/>
      <c r="GJ338" s="11"/>
      <c r="GK338" s="11"/>
      <c r="GL338" s="11"/>
      <c r="GM338" s="11"/>
      <c r="GN338" s="11"/>
      <c r="GO338" s="11"/>
      <c r="GP338" s="11"/>
      <c r="GQ338" s="11"/>
      <c r="GR338" s="11"/>
      <c r="GS338" s="11"/>
      <c r="GT338" s="11"/>
      <c r="GU338" s="11"/>
      <c r="GV338" s="11"/>
      <c r="GW338" s="11"/>
      <c r="GX338" s="11"/>
      <c r="GY338" s="11"/>
      <c r="GZ338" s="11"/>
      <c r="HA338" s="11"/>
      <c r="HB338" s="11"/>
      <c r="HC338" s="11"/>
      <c r="HD338" s="11"/>
      <c r="HE338" s="11"/>
      <c r="HF338" s="11"/>
      <c r="HG338" s="11"/>
      <c r="HH338" s="11"/>
      <c r="HI338" s="11"/>
      <c r="HJ338" s="12"/>
      <c r="HK338" s="11"/>
      <c r="HL338" s="11"/>
    </row>
    <row r="339" spans="1:220" s="2" customFormat="1" ht="15" customHeight="1" x14ac:dyDescent="0.25">
      <c r="A339" s="16" t="s">
        <v>333</v>
      </c>
      <c r="B339" s="37">
        <v>11376.7</v>
      </c>
      <c r="C339" s="37">
        <v>14202</v>
      </c>
      <c r="D339" s="4">
        <f t="shared" si="124"/>
        <v>1.2483409072929759</v>
      </c>
      <c r="E339" s="13">
        <v>10</v>
      </c>
      <c r="F339" s="5" t="s">
        <v>373</v>
      </c>
      <c r="G339" s="5" t="s">
        <v>373</v>
      </c>
      <c r="H339" s="5" t="s">
        <v>373</v>
      </c>
      <c r="I339" s="13" t="s">
        <v>370</v>
      </c>
      <c r="J339" s="5" t="s">
        <v>373</v>
      </c>
      <c r="K339" s="5" t="s">
        <v>373</v>
      </c>
      <c r="L339" s="5" t="s">
        <v>373</v>
      </c>
      <c r="M339" s="13" t="s">
        <v>370</v>
      </c>
      <c r="N339" s="37">
        <v>1904.2</v>
      </c>
      <c r="O339" s="37">
        <v>2061.9</v>
      </c>
      <c r="P339" s="4">
        <f t="shared" si="129"/>
        <v>1.0828169309946434</v>
      </c>
      <c r="Q339" s="13">
        <v>20</v>
      </c>
      <c r="R339" s="22">
        <v>1</v>
      </c>
      <c r="S339" s="13">
        <v>15</v>
      </c>
      <c r="T339" s="37">
        <v>37</v>
      </c>
      <c r="U339" s="37">
        <v>38</v>
      </c>
      <c r="V339" s="4">
        <f t="shared" si="130"/>
        <v>1.027027027027027</v>
      </c>
      <c r="W339" s="13">
        <v>20</v>
      </c>
      <c r="X339" s="37">
        <v>7</v>
      </c>
      <c r="Y339" s="37">
        <v>11.1</v>
      </c>
      <c r="Z339" s="4">
        <f t="shared" si="131"/>
        <v>1.5857142857142856</v>
      </c>
      <c r="AA339" s="13">
        <v>30</v>
      </c>
      <c r="AB339" s="37" t="s">
        <v>370</v>
      </c>
      <c r="AC339" s="37" t="s">
        <v>370</v>
      </c>
      <c r="AD339" s="4" t="s">
        <v>370</v>
      </c>
      <c r="AE339" s="13" t="s">
        <v>370</v>
      </c>
      <c r="AF339" s="5" t="s">
        <v>383</v>
      </c>
      <c r="AG339" s="5" t="s">
        <v>383</v>
      </c>
      <c r="AH339" s="5" t="s">
        <v>383</v>
      </c>
      <c r="AI339" s="13">
        <v>5</v>
      </c>
      <c r="AJ339" s="5">
        <v>37</v>
      </c>
      <c r="AK339" s="5">
        <v>33.4</v>
      </c>
      <c r="AL339" s="4">
        <f t="shared" si="137"/>
        <v>0.9027027027027027</v>
      </c>
      <c r="AM339" s="13">
        <v>15</v>
      </c>
      <c r="AN339" s="37">
        <v>590</v>
      </c>
      <c r="AO339" s="37">
        <v>729</v>
      </c>
      <c r="AP339" s="4">
        <f t="shared" si="138"/>
        <v>1.235593220338983</v>
      </c>
      <c r="AQ339" s="13">
        <v>20</v>
      </c>
      <c r="AR339" s="20">
        <f t="shared" si="132"/>
        <v>1.1961855519393227</v>
      </c>
      <c r="AS339" s="20">
        <f t="shared" si="139"/>
        <v>1.1961855519393227</v>
      </c>
      <c r="AT339" s="35">
        <v>2314</v>
      </c>
      <c r="AU339" s="21">
        <f t="shared" si="125"/>
        <v>631.09090909090912</v>
      </c>
      <c r="AV339" s="21">
        <f t="shared" si="126"/>
        <v>754.9</v>
      </c>
      <c r="AW339" s="83">
        <f t="shared" si="127"/>
        <v>123.80909090909086</v>
      </c>
      <c r="AX339" s="21">
        <v>281.60000000000002</v>
      </c>
      <c r="AY339" s="21">
        <v>238.1</v>
      </c>
      <c r="AZ339" s="81">
        <f t="shared" si="128"/>
        <v>235.19999999999996</v>
      </c>
      <c r="BA339" s="104"/>
      <c r="BB339" s="84"/>
      <c r="BC339" s="110"/>
      <c r="BD339" s="37">
        <f t="shared" si="133"/>
        <v>235.19999999999996</v>
      </c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2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2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DZ339" s="11"/>
      <c r="EA339" s="11"/>
      <c r="EB339" s="11"/>
      <c r="EC339" s="11"/>
      <c r="ED339" s="12"/>
      <c r="EE339" s="11"/>
      <c r="EF339" s="11"/>
      <c r="EG339" s="11"/>
      <c r="EH339" s="11"/>
      <c r="EI339" s="11"/>
      <c r="EJ339" s="11"/>
      <c r="EK339" s="11"/>
      <c r="EL339" s="11"/>
      <c r="EM339" s="11"/>
      <c r="EN339" s="11"/>
      <c r="EO339" s="11"/>
      <c r="EP339" s="11"/>
      <c r="EQ339" s="11"/>
      <c r="ER339" s="11"/>
      <c r="ES339" s="11"/>
      <c r="ET339" s="11"/>
      <c r="EU339" s="11"/>
      <c r="EV339" s="11"/>
      <c r="EW339" s="11"/>
      <c r="EX339" s="11"/>
      <c r="EY339" s="11"/>
      <c r="EZ339" s="11"/>
      <c r="FA339" s="11"/>
      <c r="FB339" s="11"/>
      <c r="FC339" s="11"/>
      <c r="FD339" s="11"/>
      <c r="FE339" s="11"/>
      <c r="FF339" s="12"/>
      <c r="FG339" s="11"/>
      <c r="FH339" s="11"/>
      <c r="FI339" s="11"/>
      <c r="FJ339" s="11"/>
      <c r="FK339" s="11"/>
      <c r="FL339" s="11"/>
      <c r="FM339" s="11"/>
      <c r="FN339" s="11"/>
      <c r="FO339" s="11"/>
      <c r="FP339" s="11"/>
      <c r="FQ339" s="11"/>
      <c r="FR339" s="11"/>
      <c r="FS339" s="11"/>
      <c r="FT339" s="11"/>
      <c r="FU339" s="11"/>
      <c r="FV339" s="11"/>
      <c r="FW339" s="11"/>
      <c r="FX339" s="11"/>
      <c r="FY339" s="11"/>
      <c r="FZ339" s="11"/>
      <c r="GA339" s="11"/>
      <c r="GB339" s="11"/>
      <c r="GC339" s="11"/>
      <c r="GD339" s="11"/>
      <c r="GE339" s="11"/>
      <c r="GF339" s="11"/>
      <c r="GG339" s="11"/>
      <c r="GH339" s="12"/>
      <c r="GI339" s="11"/>
      <c r="GJ339" s="11"/>
      <c r="GK339" s="11"/>
      <c r="GL339" s="11"/>
      <c r="GM339" s="11"/>
      <c r="GN339" s="11"/>
      <c r="GO339" s="11"/>
      <c r="GP339" s="11"/>
      <c r="GQ339" s="11"/>
      <c r="GR339" s="11"/>
      <c r="GS339" s="11"/>
      <c r="GT339" s="11"/>
      <c r="GU339" s="11"/>
      <c r="GV339" s="11"/>
      <c r="GW339" s="11"/>
      <c r="GX339" s="11"/>
      <c r="GY339" s="11"/>
      <c r="GZ339" s="11"/>
      <c r="HA339" s="11"/>
      <c r="HB339" s="11"/>
      <c r="HC339" s="11"/>
      <c r="HD339" s="11"/>
      <c r="HE339" s="11"/>
      <c r="HF339" s="11"/>
      <c r="HG339" s="11"/>
      <c r="HH339" s="11"/>
      <c r="HI339" s="11"/>
      <c r="HJ339" s="12"/>
      <c r="HK339" s="11"/>
      <c r="HL339" s="11"/>
    </row>
    <row r="340" spans="1:220" s="2" customFormat="1" ht="15" customHeight="1" x14ac:dyDescent="0.25">
      <c r="A340" s="36" t="s">
        <v>334</v>
      </c>
      <c r="B340" s="37"/>
      <c r="C340" s="37"/>
      <c r="D340" s="4"/>
      <c r="E340" s="13"/>
      <c r="F340" s="5"/>
      <c r="G340" s="5"/>
      <c r="H340" s="5"/>
      <c r="I340" s="13"/>
      <c r="J340" s="5"/>
      <c r="K340" s="5"/>
      <c r="L340" s="5"/>
      <c r="M340" s="13"/>
      <c r="N340" s="37"/>
      <c r="O340" s="37"/>
      <c r="P340" s="4"/>
      <c r="Q340" s="13"/>
      <c r="R340" s="22"/>
      <c r="S340" s="13"/>
      <c r="T340" s="37"/>
      <c r="U340" s="37"/>
      <c r="V340" s="4"/>
      <c r="W340" s="13"/>
      <c r="X340" s="37"/>
      <c r="Y340" s="37"/>
      <c r="Z340" s="4"/>
      <c r="AA340" s="13"/>
      <c r="AB340" s="37"/>
      <c r="AC340" s="37"/>
      <c r="AD340" s="4"/>
      <c r="AE340" s="13"/>
      <c r="AF340" s="5"/>
      <c r="AG340" s="5"/>
      <c r="AH340" s="5"/>
      <c r="AI340" s="13"/>
      <c r="AJ340" s="5"/>
      <c r="AK340" s="5"/>
      <c r="AL340" s="4"/>
      <c r="AM340" s="13"/>
      <c r="AN340" s="37"/>
      <c r="AO340" s="37"/>
      <c r="AP340" s="4"/>
      <c r="AQ340" s="13"/>
      <c r="AR340" s="20"/>
      <c r="AS340" s="20"/>
      <c r="AT340" s="35"/>
      <c r="AU340" s="21"/>
      <c r="AV340" s="21"/>
      <c r="AW340" s="83"/>
      <c r="AX340" s="21"/>
      <c r="AY340" s="21"/>
      <c r="AZ340" s="81"/>
      <c r="BA340" s="104"/>
      <c r="BB340" s="84"/>
      <c r="BC340" s="110"/>
      <c r="BD340" s="37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2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2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  <c r="DY340" s="11"/>
      <c r="DZ340" s="11"/>
      <c r="EA340" s="11"/>
      <c r="EB340" s="11"/>
      <c r="EC340" s="11"/>
      <c r="ED340" s="12"/>
      <c r="EE340" s="11"/>
      <c r="EF340" s="11"/>
      <c r="EG340" s="11"/>
      <c r="EH340" s="11"/>
      <c r="EI340" s="11"/>
      <c r="EJ340" s="11"/>
      <c r="EK340" s="11"/>
      <c r="EL340" s="11"/>
      <c r="EM340" s="11"/>
      <c r="EN340" s="11"/>
      <c r="EO340" s="11"/>
      <c r="EP340" s="11"/>
      <c r="EQ340" s="11"/>
      <c r="ER340" s="11"/>
      <c r="ES340" s="11"/>
      <c r="ET340" s="11"/>
      <c r="EU340" s="11"/>
      <c r="EV340" s="11"/>
      <c r="EW340" s="11"/>
      <c r="EX340" s="11"/>
      <c r="EY340" s="11"/>
      <c r="EZ340" s="11"/>
      <c r="FA340" s="11"/>
      <c r="FB340" s="11"/>
      <c r="FC340" s="11"/>
      <c r="FD340" s="11"/>
      <c r="FE340" s="11"/>
      <c r="FF340" s="12"/>
      <c r="FG340" s="11"/>
      <c r="FH340" s="11"/>
      <c r="FI340" s="11"/>
      <c r="FJ340" s="11"/>
      <c r="FK340" s="11"/>
      <c r="FL340" s="11"/>
      <c r="FM340" s="11"/>
      <c r="FN340" s="11"/>
      <c r="FO340" s="11"/>
      <c r="FP340" s="11"/>
      <c r="FQ340" s="11"/>
      <c r="FR340" s="11"/>
      <c r="FS340" s="11"/>
      <c r="FT340" s="11"/>
      <c r="FU340" s="11"/>
      <c r="FV340" s="11"/>
      <c r="FW340" s="11"/>
      <c r="FX340" s="11"/>
      <c r="FY340" s="11"/>
      <c r="FZ340" s="11"/>
      <c r="GA340" s="11"/>
      <c r="GB340" s="11"/>
      <c r="GC340" s="11"/>
      <c r="GD340" s="11"/>
      <c r="GE340" s="11"/>
      <c r="GF340" s="11"/>
      <c r="GG340" s="11"/>
      <c r="GH340" s="12"/>
      <c r="GI340" s="11"/>
      <c r="GJ340" s="11"/>
      <c r="GK340" s="11"/>
      <c r="GL340" s="11"/>
      <c r="GM340" s="11"/>
      <c r="GN340" s="11"/>
      <c r="GO340" s="11"/>
      <c r="GP340" s="11"/>
      <c r="GQ340" s="11"/>
      <c r="GR340" s="11"/>
      <c r="GS340" s="11"/>
      <c r="GT340" s="11"/>
      <c r="GU340" s="11"/>
      <c r="GV340" s="11"/>
      <c r="GW340" s="11"/>
      <c r="GX340" s="11"/>
      <c r="GY340" s="11"/>
      <c r="GZ340" s="11"/>
      <c r="HA340" s="11"/>
      <c r="HB340" s="11"/>
      <c r="HC340" s="11"/>
      <c r="HD340" s="11"/>
      <c r="HE340" s="11"/>
      <c r="HF340" s="11"/>
      <c r="HG340" s="11"/>
      <c r="HH340" s="11"/>
      <c r="HI340" s="11"/>
      <c r="HJ340" s="12"/>
      <c r="HK340" s="11"/>
      <c r="HL340" s="11"/>
    </row>
    <row r="341" spans="1:220" s="2" customFormat="1" ht="15" customHeight="1" x14ac:dyDescent="0.25">
      <c r="A341" s="16" t="s">
        <v>335</v>
      </c>
      <c r="B341" s="37">
        <v>128</v>
      </c>
      <c r="C341" s="37">
        <v>80</v>
      </c>
      <c r="D341" s="4">
        <f t="shared" si="124"/>
        <v>0.625</v>
      </c>
      <c r="E341" s="13">
        <v>10</v>
      </c>
      <c r="F341" s="5" t="s">
        <v>373</v>
      </c>
      <c r="G341" s="5" t="s">
        <v>373</v>
      </c>
      <c r="H341" s="5" t="s">
        <v>373</v>
      </c>
      <c r="I341" s="13" t="s">
        <v>370</v>
      </c>
      <c r="J341" s="5" t="s">
        <v>373</v>
      </c>
      <c r="K341" s="5" t="s">
        <v>373</v>
      </c>
      <c r="L341" s="5" t="s">
        <v>373</v>
      </c>
      <c r="M341" s="13" t="s">
        <v>370</v>
      </c>
      <c r="N341" s="37">
        <v>161.4</v>
      </c>
      <c r="O341" s="37">
        <v>169.3</v>
      </c>
      <c r="P341" s="4">
        <f t="shared" si="129"/>
        <v>1.0489467162329615</v>
      </c>
      <c r="Q341" s="13">
        <v>20</v>
      </c>
      <c r="R341" s="22">
        <v>1</v>
      </c>
      <c r="S341" s="13">
        <v>15</v>
      </c>
      <c r="T341" s="37">
        <v>75</v>
      </c>
      <c r="U341" s="37">
        <v>27.9</v>
      </c>
      <c r="V341" s="4">
        <f t="shared" si="130"/>
        <v>0.372</v>
      </c>
      <c r="W341" s="13">
        <v>25</v>
      </c>
      <c r="X341" s="37">
        <v>0</v>
      </c>
      <c r="Y341" s="37">
        <v>3.2</v>
      </c>
      <c r="Z341" s="4">
        <f t="shared" si="131"/>
        <v>1</v>
      </c>
      <c r="AA341" s="13">
        <v>25</v>
      </c>
      <c r="AB341" s="37" t="s">
        <v>370</v>
      </c>
      <c r="AC341" s="37" t="s">
        <v>370</v>
      </c>
      <c r="AD341" s="4" t="s">
        <v>370</v>
      </c>
      <c r="AE341" s="13" t="s">
        <v>370</v>
      </c>
      <c r="AF341" s="5" t="s">
        <v>383</v>
      </c>
      <c r="AG341" s="5" t="s">
        <v>383</v>
      </c>
      <c r="AH341" s="5" t="s">
        <v>383</v>
      </c>
      <c r="AI341" s="13">
        <v>5</v>
      </c>
      <c r="AJ341" s="5">
        <v>0</v>
      </c>
      <c r="AK341" s="5">
        <v>0</v>
      </c>
      <c r="AL341" s="4">
        <f t="shared" ref="AL341:AL351" si="140">IF((AM341=0),0,IF(AJ341=0,1,IF(AK341&lt;0,0,AK341/AJ341)))</f>
        <v>1</v>
      </c>
      <c r="AM341" s="13">
        <v>15</v>
      </c>
      <c r="AN341" s="37">
        <v>289</v>
      </c>
      <c r="AO341" s="37">
        <v>288</v>
      </c>
      <c r="AP341" s="4">
        <f t="shared" ref="AP341:AP351" si="141">IF((AQ341=0),0,IF(AN341=0,1,IF(AO341&lt;0,0,AO341/AN341)))</f>
        <v>0.9965397923875432</v>
      </c>
      <c r="AQ341" s="13">
        <v>20</v>
      </c>
      <c r="AR341" s="20">
        <f t="shared" si="132"/>
        <v>0.85738253978777001</v>
      </c>
      <c r="AS341" s="20">
        <f t="shared" ref="AS341:AS351" si="142">IF(AR341&gt;1.2,IF((AR341-1.2)*0.1+1.2&gt;1.3,1.3,(AR341-1.2)*0.1+1.2),AR341)</f>
        <v>0.85738253978777001</v>
      </c>
      <c r="AT341" s="35">
        <v>1206</v>
      </c>
      <c r="AU341" s="21">
        <f t="shared" si="125"/>
        <v>328.90909090909093</v>
      </c>
      <c r="AV341" s="21">
        <f t="shared" si="126"/>
        <v>282</v>
      </c>
      <c r="AW341" s="83">
        <f t="shared" si="127"/>
        <v>-46.909090909090935</v>
      </c>
      <c r="AX341" s="21">
        <v>136.4</v>
      </c>
      <c r="AY341" s="21">
        <v>174.9</v>
      </c>
      <c r="AZ341" s="81">
        <f t="shared" si="128"/>
        <v>-29.300000000000011</v>
      </c>
      <c r="BA341" s="104"/>
      <c r="BB341" s="84"/>
      <c r="BC341" s="110"/>
      <c r="BD341" s="37">
        <f t="shared" si="133"/>
        <v>0</v>
      </c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2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2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  <c r="DZ341" s="11"/>
      <c r="EA341" s="11"/>
      <c r="EB341" s="11"/>
      <c r="EC341" s="11"/>
      <c r="ED341" s="12"/>
      <c r="EE341" s="11"/>
      <c r="EF341" s="11"/>
      <c r="EG341" s="11"/>
      <c r="EH341" s="11"/>
      <c r="EI341" s="11"/>
      <c r="EJ341" s="11"/>
      <c r="EK341" s="11"/>
      <c r="EL341" s="11"/>
      <c r="EM341" s="11"/>
      <c r="EN341" s="11"/>
      <c r="EO341" s="11"/>
      <c r="EP341" s="11"/>
      <c r="EQ341" s="11"/>
      <c r="ER341" s="11"/>
      <c r="ES341" s="11"/>
      <c r="ET341" s="11"/>
      <c r="EU341" s="11"/>
      <c r="EV341" s="11"/>
      <c r="EW341" s="11"/>
      <c r="EX341" s="11"/>
      <c r="EY341" s="11"/>
      <c r="EZ341" s="11"/>
      <c r="FA341" s="11"/>
      <c r="FB341" s="11"/>
      <c r="FC341" s="11"/>
      <c r="FD341" s="11"/>
      <c r="FE341" s="11"/>
      <c r="FF341" s="12"/>
      <c r="FG341" s="11"/>
      <c r="FH341" s="11"/>
      <c r="FI341" s="11"/>
      <c r="FJ341" s="11"/>
      <c r="FK341" s="11"/>
      <c r="FL341" s="11"/>
      <c r="FM341" s="11"/>
      <c r="FN341" s="11"/>
      <c r="FO341" s="11"/>
      <c r="FP341" s="11"/>
      <c r="FQ341" s="11"/>
      <c r="FR341" s="11"/>
      <c r="FS341" s="11"/>
      <c r="FT341" s="11"/>
      <c r="FU341" s="11"/>
      <c r="FV341" s="11"/>
      <c r="FW341" s="11"/>
      <c r="FX341" s="11"/>
      <c r="FY341" s="11"/>
      <c r="FZ341" s="11"/>
      <c r="GA341" s="11"/>
      <c r="GB341" s="11"/>
      <c r="GC341" s="11"/>
      <c r="GD341" s="11"/>
      <c r="GE341" s="11"/>
      <c r="GF341" s="11"/>
      <c r="GG341" s="11"/>
      <c r="GH341" s="12"/>
      <c r="GI341" s="11"/>
      <c r="GJ341" s="11"/>
      <c r="GK341" s="11"/>
      <c r="GL341" s="11"/>
      <c r="GM341" s="11"/>
      <c r="GN341" s="11"/>
      <c r="GO341" s="11"/>
      <c r="GP341" s="11"/>
      <c r="GQ341" s="11"/>
      <c r="GR341" s="11"/>
      <c r="GS341" s="11"/>
      <c r="GT341" s="11"/>
      <c r="GU341" s="11"/>
      <c r="GV341" s="11"/>
      <c r="GW341" s="11"/>
      <c r="GX341" s="11"/>
      <c r="GY341" s="11"/>
      <c r="GZ341" s="11"/>
      <c r="HA341" s="11"/>
      <c r="HB341" s="11"/>
      <c r="HC341" s="11"/>
      <c r="HD341" s="11"/>
      <c r="HE341" s="11"/>
      <c r="HF341" s="11"/>
      <c r="HG341" s="11"/>
      <c r="HH341" s="11"/>
      <c r="HI341" s="11"/>
      <c r="HJ341" s="12"/>
      <c r="HK341" s="11"/>
      <c r="HL341" s="11"/>
    </row>
    <row r="342" spans="1:220" s="2" customFormat="1" ht="15" customHeight="1" x14ac:dyDescent="0.25">
      <c r="A342" s="16" t="s">
        <v>336</v>
      </c>
      <c r="B342" s="37">
        <v>0</v>
      </c>
      <c r="C342" s="37">
        <v>0</v>
      </c>
      <c r="D342" s="4">
        <f t="shared" si="124"/>
        <v>0</v>
      </c>
      <c r="E342" s="13">
        <v>0</v>
      </c>
      <c r="F342" s="5" t="s">
        <v>373</v>
      </c>
      <c r="G342" s="5" t="s">
        <v>373</v>
      </c>
      <c r="H342" s="5" t="s">
        <v>373</v>
      </c>
      <c r="I342" s="13" t="s">
        <v>370</v>
      </c>
      <c r="J342" s="5" t="s">
        <v>373</v>
      </c>
      <c r="K342" s="5" t="s">
        <v>373</v>
      </c>
      <c r="L342" s="5" t="s">
        <v>373</v>
      </c>
      <c r="M342" s="13" t="s">
        <v>370</v>
      </c>
      <c r="N342" s="37">
        <v>39.6</v>
      </c>
      <c r="O342" s="37">
        <v>70.3</v>
      </c>
      <c r="P342" s="4">
        <f t="shared" si="129"/>
        <v>1.7752525252525251</v>
      </c>
      <c r="Q342" s="13">
        <v>20</v>
      </c>
      <c r="R342" s="22">
        <v>1</v>
      </c>
      <c r="S342" s="13">
        <v>15</v>
      </c>
      <c r="T342" s="37">
        <v>164</v>
      </c>
      <c r="U342" s="37">
        <v>52</v>
      </c>
      <c r="V342" s="4">
        <f t="shared" si="130"/>
        <v>0.31707317073170732</v>
      </c>
      <c r="W342" s="13">
        <v>30</v>
      </c>
      <c r="X342" s="37">
        <v>5</v>
      </c>
      <c r="Y342" s="37">
        <v>4.3</v>
      </c>
      <c r="Z342" s="4">
        <f t="shared" si="131"/>
        <v>0.86</v>
      </c>
      <c r="AA342" s="13">
        <v>20</v>
      </c>
      <c r="AB342" s="37" t="s">
        <v>370</v>
      </c>
      <c r="AC342" s="37" t="s">
        <v>370</v>
      </c>
      <c r="AD342" s="4" t="s">
        <v>370</v>
      </c>
      <c r="AE342" s="13" t="s">
        <v>370</v>
      </c>
      <c r="AF342" s="5" t="s">
        <v>383</v>
      </c>
      <c r="AG342" s="5" t="s">
        <v>383</v>
      </c>
      <c r="AH342" s="5" t="s">
        <v>383</v>
      </c>
      <c r="AI342" s="13">
        <v>5</v>
      </c>
      <c r="AJ342" s="5">
        <v>42</v>
      </c>
      <c r="AK342" s="5">
        <v>32.799999999999997</v>
      </c>
      <c r="AL342" s="4">
        <f t="shared" si="140"/>
        <v>0.78095238095238084</v>
      </c>
      <c r="AM342" s="13">
        <v>15</v>
      </c>
      <c r="AN342" s="37">
        <v>375</v>
      </c>
      <c r="AO342" s="37">
        <v>377</v>
      </c>
      <c r="AP342" s="4">
        <f t="shared" si="141"/>
        <v>1.0053333333333334</v>
      </c>
      <c r="AQ342" s="13">
        <v>20</v>
      </c>
      <c r="AR342" s="20">
        <f t="shared" si="132"/>
        <v>0.90865165006628423</v>
      </c>
      <c r="AS342" s="20">
        <f t="shared" si="142"/>
        <v>0.90865165006628423</v>
      </c>
      <c r="AT342" s="35">
        <v>934</v>
      </c>
      <c r="AU342" s="21">
        <f t="shared" si="125"/>
        <v>254.72727272727272</v>
      </c>
      <c r="AV342" s="21">
        <f t="shared" si="126"/>
        <v>231.5</v>
      </c>
      <c r="AW342" s="83">
        <f t="shared" si="127"/>
        <v>-23.22727272727272</v>
      </c>
      <c r="AX342" s="21">
        <v>120.7</v>
      </c>
      <c r="AY342" s="21">
        <v>151</v>
      </c>
      <c r="AZ342" s="81">
        <f t="shared" si="128"/>
        <v>-40.200000000000003</v>
      </c>
      <c r="BA342" s="104"/>
      <c r="BB342" s="84"/>
      <c r="BC342" s="110"/>
      <c r="BD342" s="37">
        <f t="shared" si="133"/>
        <v>0</v>
      </c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2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2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  <c r="DY342" s="11"/>
      <c r="DZ342" s="11"/>
      <c r="EA342" s="11"/>
      <c r="EB342" s="11"/>
      <c r="EC342" s="11"/>
      <c r="ED342" s="12"/>
      <c r="EE342" s="11"/>
      <c r="EF342" s="11"/>
      <c r="EG342" s="11"/>
      <c r="EH342" s="11"/>
      <c r="EI342" s="11"/>
      <c r="EJ342" s="11"/>
      <c r="EK342" s="11"/>
      <c r="EL342" s="11"/>
      <c r="EM342" s="11"/>
      <c r="EN342" s="11"/>
      <c r="EO342" s="11"/>
      <c r="EP342" s="11"/>
      <c r="EQ342" s="11"/>
      <c r="ER342" s="11"/>
      <c r="ES342" s="11"/>
      <c r="ET342" s="11"/>
      <c r="EU342" s="11"/>
      <c r="EV342" s="11"/>
      <c r="EW342" s="11"/>
      <c r="EX342" s="11"/>
      <c r="EY342" s="11"/>
      <c r="EZ342" s="11"/>
      <c r="FA342" s="11"/>
      <c r="FB342" s="11"/>
      <c r="FC342" s="11"/>
      <c r="FD342" s="11"/>
      <c r="FE342" s="11"/>
      <c r="FF342" s="12"/>
      <c r="FG342" s="11"/>
      <c r="FH342" s="11"/>
      <c r="FI342" s="11"/>
      <c r="FJ342" s="11"/>
      <c r="FK342" s="11"/>
      <c r="FL342" s="11"/>
      <c r="FM342" s="11"/>
      <c r="FN342" s="11"/>
      <c r="FO342" s="11"/>
      <c r="FP342" s="11"/>
      <c r="FQ342" s="11"/>
      <c r="FR342" s="11"/>
      <c r="FS342" s="11"/>
      <c r="FT342" s="11"/>
      <c r="FU342" s="11"/>
      <c r="FV342" s="11"/>
      <c r="FW342" s="11"/>
      <c r="FX342" s="11"/>
      <c r="FY342" s="11"/>
      <c r="FZ342" s="11"/>
      <c r="GA342" s="11"/>
      <c r="GB342" s="11"/>
      <c r="GC342" s="11"/>
      <c r="GD342" s="11"/>
      <c r="GE342" s="11"/>
      <c r="GF342" s="11"/>
      <c r="GG342" s="11"/>
      <c r="GH342" s="12"/>
      <c r="GI342" s="11"/>
      <c r="GJ342" s="11"/>
      <c r="GK342" s="11"/>
      <c r="GL342" s="11"/>
      <c r="GM342" s="11"/>
      <c r="GN342" s="11"/>
      <c r="GO342" s="11"/>
      <c r="GP342" s="11"/>
      <c r="GQ342" s="11"/>
      <c r="GR342" s="11"/>
      <c r="GS342" s="11"/>
      <c r="GT342" s="11"/>
      <c r="GU342" s="11"/>
      <c r="GV342" s="11"/>
      <c r="GW342" s="11"/>
      <c r="GX342" s="11"/>
      <c r="GY342" s="11"/>
      <c r="GZ342" s="11"/>
      <c r="HA342" s="11"/>
      <c r="HB342" s="11"/>
      <c r="HC342" s="11"/>
      <c r="HD342" s="11"/>
      <c r="HE342" s="11"/>
      <c r="HF342" s="11"/>
      <c r="HG342" s="11"/>
      <c r="HH342" s="11"/>
      <c r="HI342" s="11"/>
      <c r="HJ342" s="12"/>
      <c r="HK342" s="11"/>
      <c r="HL342" s="11"/>
    </row>
    <row r="343" spans="1:220" s="2" customFormat="1" ht="15" customHeight="1" x14ac:dyDescent="0.25">
      <c r="A343" s="16" t="s">
        <v>337</v>
      </c>
      <c r="B343" s="37">
        <v>134</v>
      </c>
      <c r="C343" s="37">
        <v>129</v>
      </c>
      <c r="D343" s="4">
        <f t="shared" si="124"/>
        <v>0.96268656716417911</v>
      </c>
      <c r="E343" s="13">
        <v>10</v>
      </c>
      <c r="F343" s="5" t="s">
        <v>373</v>
      </c>
      <c r="G343" s="5" t="s">
        <v>373</v>
      </c>
      <c r="H343" s="5" t="s">
        <v>373</v>
      </c>
      <c r="I343" s="13" t="s">
        <v>370</v>
      </c>
      <c r="J343" s="5" t="s">
        <v>373</v>
      </c>
      <c r="K343" s="5" t="s">
        <v>373</v>
      </c>
      <c r="L343" s="5" t="s">
        <v>373</v>
      </c>
      <c r="M343" s="13" t="s">
        <v>370</v>
      </c>
      <c r="N343" s="37">
        <v>377.9</v>
      </c>
      <c r="O343" s="37">
        <v>475.8</v>
      </c>
      <c r="P343" s="4">
        <f t="shared" si="129"/>
        <v>1.2590632442445093</v>
      </c>
      <c r="Q343" s="13">
        <v>20</v>
      </c>
      <c r="R343" s="22">
        <v>1</v>
      </c>
      <c r="S343" s="13">
        <v>15</v>
      </c>
      <c r="T343" s="37">
        <v>152</v>
      </c>
      <c r="U343" s="37">
        <v>95</v>
      </c>
      <c r="V343" s="4">
        <f t="shared" si="130"/>
        <v>0.625</v>
      </c>
      <c r="W343" s="13">
        <v>30</v>
      </c>
      <c r="X343" s="37">
        <v>9</v>
      </c>
      <c r="Y343" s="37">
        <v>12.7</v>
      </c>
      <c r="Z343" s="4">
        <f t="shared" si="131"/>
        <v>1.411111111111111</v>
      </c>
      <c r="AA343" s="13">
        <v>20</v>
      </c>
      <c r="AB343" s="37" t="s">
        <v>370</v>
      </c>
      <c r="AC343" s="37" t="s">
        <v>370</v>
      </c>
      <c r="AD343" s="4" t="s">
        <v>370</v>
      </c>
      <c r="AE343" s="13" t="s">
        <v>370</v>
      </c>
      <c r="AF343" s="5" t="s">
        <v>383</v>
      </c>
      <c r="AG343" s="5" t="s">
        <v>383</v>
      </c>
      <c r="AH343" s="5" t="s">
        <v>383</v>
      </c>
      <c r="AI343" s="13">
        <v>5</v>
      </c>
      <c r="AJ343" s="5">
        <v>42</v>
      </c>
      <c r="AK343" s="5">
        <v>6.9</v>
      </c>
      <c r="AL343" s="4">
        <f t="shared" si="140"/>
        <v>0.16428571428571428</v>
      </c>
      <c r="AM343" s="13">
        <v>15</v>
      </c>
      <c r="AN343" s="37">
        <v>563</v>
      </c>
      <c r="AO343" s="37">
        <v>581</v>
      </c>
      <c r="AP343" s="4">
        <f t="shared" si="141"/>
        <v>1.0319715808170515</v>
      </c>
      <c r="AQ343" s="13">
        <v>20</v>
      </c>
      <c r="AR343" s="20">
        <f t="shared" si="132"/>
        <v>0.92218515468754569</v>
      </c>
      <c r="AS343" s="20">
        <f t="shared" si="142"/>
        <v>0.92218515468754569</v>
      </c>
      <c r="AT343" s="35">
        <v>974</v>
      </c>
      <c r="AU343" s="21">
        <f t="shared" si="125"/>
        <v>265.63636363636363</v>
      </c>
      <c r="AV343" s="21">
        <f t="shared" si="126"/>
        <v>245</v>
      </c>
      <c r="AW343" s="83">
        <f t="shared" si="127"/>
        <v>-20.636363636363626</v>
      </c>
      <c r="AX343" s="21">
        <v>158</v>
      </c>
      <c r="AY343" s="21">
        <v>134.19999999999999</v>
      </c>
      <c r="AZ343" s="81">
        <f t="shared" si="128"/>
        <v>-47.199999999999989</v>
      </c>
      <c r="BA343" s="104"/>
      <c r="BB343" s="84"/>
      <c r="BC343" s="110"/>
      <c r="BD343" s="37">
        <f t="shared" si="133"/>
        <v>0</v>
      </c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2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2"/>
      <c r="DC343" s="11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1"/>
      <c r="DV343" s="11"/>
      <c r="DW343" s="11"/>
      <c r="DX343" s="11"/>
      <c r="DY343" s="11"/>
      <c r="DZ343" s="11"/>
      <c r="EA343" s="11"/>
      <c r="EB343" s="11"/>
      <c r="EC343" s="11"/>
      <c r="ED343" s="12"/>
      <c r="EE343" s="11"/>
      <c r="EF343" s="11"/>
      <c r="EG343" s="11"/>
      <c r="EH343" s="11"/>
      <c r="EI343" s="11"/>
      <c r="EJ343" s="11"/>
      <c r="EK343" s="11"/>
      <c r="EL343" s="11"/>
      <c r="EM343" s="11"/>
      <c r="EN343" s="11"/>
      <c r="EO343" s="11"/>
      <c r="EP343" s="11"/>
      <c r="EQ343" s="11"/>
      <c r="ER343" s="11"/>
      <c r="ES343" s="11"/>
      <c r="ET343" s="11"/>
      <c r="EU343" s="11"/>
      <c r="EV343" s="11"/>
      <c r="EW343" s="11"/>
      <c r="EX343" s="11"/>
      <c r="EY343" s="11"/>
      <c r="EZ343" s="11"/>
      <c r="FA343" s="11"/>
      <c r="FB343" s="11"/>
      <c r="FC343" s="11"/>
      <c r="FD343" s="11"/>
      <c r="FE343" s="11"/>
      <c r="FF343" s="12"/>
      <c r="FG343" s="11"/>
      <c r="FH343" s="11"/>
      <c r="FI343" s="11"/>
      <c r="FJ343" s="11"/>
      <c r="FK343" s="11"/>
      <c r="FL343" s="11"/>
      <c r="FM343" s="11"/>
      <c r="FN343" s="11"/>
      <c r="FO343" s="11"/>
      <c r="FP343" s="11"/>
      <c r="FQ343" s="11"/>
      <c r="FR343" s="11"/>
      <c r="FS343" s="11"/>
      <c r="FT343" s="11"/>
      <c r="FU343" s="11"/>
      <c r="FV343" s="11"/>
      <c r="FW343" s="11"/>
      <c r="FX343" s="11"/>
      <c r="FY343" s="11"/>
      <c r="FZ343" s="11"/>
      <c r="GA343" s="11"/>
      <c r="GB343" s="11"/>
      <c r="GC343" s="11"/>
      <c r="GD343" s="11"/>
      <c r="GE343" s="11"/>
      <c r="GF343" s="11"/>
      <c r="GG343" s="11"/>
      <c r="GH343" s="12"/>
      <c r="GI343" s="11"/>
      <c r="GJ343" s="11"/>
      <c r="GK343" s="11"/>
      <c r="GL343" s="11"/>
      <c r="GM343" s="11"/>
      <c r="GN343" s="11"/>
      <c r="GO343" s="11"/>
      <c r="GP343" s="11"/>
      <c r="GQ343" s="11"/>
      <c r="GR343" s="11"/>
      <c r="GS343" s="11"/>
      <c r="GT343" s="11"/>
      <c r="GU343" s="11"/>
      <c r="GV343" s="11"/>
      <c r="GW343" s="11"/>
      <c r="GX343" s="11"/>
      <c r="GY343" s="11"/>
      <c r="GZ343" s="11"/>
      <c r="HA343" s="11"/>
      <c r="HB343" s="11"/>
      <c r="HC343" s="11"/>
      <c r="HD343" s="11"/>
      <c r="HE343" s="11"/>
      <c r="HF343" s="11"/>
      <c r="HG343" s="11"/>
      <c r="HH343" s="11"/>
      <c r="HI343" s="11"/>
      <c r="HJ343" s="12"/>
      <c r="HK343" s="11"/>
      <c r="HL343" s="11"/>
    </row>
    <row r="344" spans="1:220" s="2" customFormat="1" ht="15" customHeight="1" x14ac:dyDescent="0.25">
      <c r="A344" s="16" t="s">
        <v>338</v>
      </c>
      <c r="B344" s="37">
        <v>343</v>
      </c>
      <c r="C344" s="37">
        <v>347</v>
      </c>
      <c r="D344" s="4">
        <f t="shared" si="124"/>
        <v>1.0116618075801749</v>
      </c>
      <c r="E344" s="13">
        <v>10</v>
      </c>
      <c r="F344" s="5" t="s">
        <v>373</v>
      </c>
      <c r="G344" s="5" t="s">
        <v>373</v>
      </c>
      <c r="H344" s="5" t="s">
        <v>373</v>
      </c>
      <c r="I344" s="13" t="s">
        <v>370</v>
      </c>
      <c r="J344" s="5" t="s">
        <v>373</v>
      </c>
      <c r="K344" s="5" t="s">
        <v>373</v>
      </c>
      <c r="L344" s="5" t="s">
        <v>373</v>
      </c>
      <c r="M344" s="13" t="s">
        <v>370</v>
      </c>
      <c r="N344" s="37">
        <v>100.9</v>
      </c>
      <c r="O344" s="37">
        <v>142</v>
      </c>
      <c r="P344" s="4">
        <f t="shared" si="129"/>
        <v>1.4073339940535183</v>
      </c>
      <c r="Q344" s="13">
        <v>20</v>
      </c>
      <c r="R344" s="22">
        <v>1</v>
      </c>
      <c r="S344" s="13">
        <v>15</v>
      </c>
      <c r="T344" s="37">
        <v>12</v>
      </c>
      <c r="U344" s="37">
        <v>0.2</v>
      </c>
      <c r="V344" s="4">
        <f t="shared" si="130"/>
        <v>1.6666666666666666E-2</v>
      </c>
      <c r="W344" s="13">
        <v>20</v>
      </c>
      <c r="X344" s="37">
        <v>0</v>
      </c>
      <c r="Y344" s="37">
        <v>1.8</v>
      </c>
      <c r="Z344" s="4">
        <f t="shared" si="131"/>
        <v>1</v>
      </c>
      <c r="AA344" s="13">
        <v>30</v>
      </c>
      <c r="AB344" s="37" t="s">
        <v>370</v>
      </c>
      <c r="AC344" s="37" t="s">
        <v>370</v>
      </c>
      <c r="AD344" s="4" t="s">
        <v>370</v>
      </c>
      <c r="AE344" s="13" t="s">
        <v>370</v>
      </c>
      <c r="AF344" s="5" t="s">
        <v>383</v>
      </c>
      <c r="AG344" s="5" t="s">
        <v>383</v>
      </c>
      <c r="AH344" s="5" t="s">
        <v>383</v>
      </c>
      <c r="AI344" s="13">
        <v>5</v>
      </c>
      <c r="AJ344" s="5">
        <v>42</v>
      </c>
      <c r="AK344" s="5">
        <v>5.2</v>
      </c>
      <c r="AL344" s="4">
        <f t="shared" si="140"/>
        <v>0.12380952380952381</v>
      </c>
      <c r="AM344" s="13">
        <v>15</v>
      </c>
      <c r="AN344" s="37">
        <v>88</v>
      </c>
      <c r="AO344" s="37">
        <v>85</v>
      </c>
      <c r="AP344" s="4">
        <f t="shared" si="141"/>
        <v>0.96590909090909094</v>
      </c>
      <c r="AQ344" s="13">
        <v>20</v>
      </c>
      <c r="AR344" s="20">
        <f t="shared" si="132"/>
        <v>0.80593812281177035</v>
      </c>
      <c r="AS344" s="20">
        <f t="shared" si="142"/>
        <v>0.80593812281177035</v>
      </c>
      <c r="AT344" s="35">
        <v>1192</v>
      </c>
      <c r="AU344" s="21">
        <f t="shared" si="125"/>
        <v>325.09090909090907</v>
      </c>
      <c r="AV344" s="21">
        <f t="shared" si="126"/>
        <v>262</v>
      </c>
      <c r="AW344" s="83">
        <f t="shared" si="127"/>
        <v>-63.090909090909065</v>
      </c>
      <c r="AX344" s="21">
        <v>233.7</v>
      </c>
      <c r="AY344" s="21">
        <v>207.4</v>
      </c>
      <c r="AZ344" s="81">
        <f t="shared" si="128"/>
        <v>-179.1</v>
      </c>
      <c r="BA344" s="104"/>
      <c r="BB344" s="84"/>
      <c r="BC344" s="110"/>
      <c r="BD344" s="37">
        <f t="shared" si="133"/>
        <v>0</v>
      </c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2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2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  <c r="DY344" s="11"/>
      <c r="DZ344" s="11"/>
      <c r="EA344" s="11"/>
      <c r="EB344" s="11"/>
      <c r="EC344" s="11"/>
      <c r="ED344" s="12"/>
      <c r="EE344" s="11"/>
      <c r="EF344" s="11"/>
      <c r="EG344" s="11"/>
      <c r="EH344" s="11"/>
      <c r="EI344" s="11"/>
      <c r="EJ344" s="11"/>
      <c r="EK344" s="11"/>
      <c r="EL344" s="11"/>
      <c r="EM344" s="11"/>
      <c r="EN344" s="11"/>
      <c r="EO344" s="11"/>
      <c r="EP344" s="11"/>
      <c r="EQ344" s="11"/>
      <c r="ER344" s="11"/>
      <c r="ES344" s="11"/>
      <c r="ET344" s="11"/>
      <c r="EU344" s="11"/>
      <c r="EV344" s="11"/>
      <c r="EW344" s="11"/>
      <c r="EX344" s="11"/>
      <c r="EY344" s="11"/>
      <c r="EZ344" s="11"/>
      <c r="FA344" s="11"/>
      <c r="FB344" s="11"/>
      <c r="FC344" s="11"/>
      <c r="FD344" s="11"/>
      <c r="FE344" s="11"/>
      <c r="FF344" s="12"/>
      <c r="FG344" s="11"/>
      <c r="FH344" s="11"/>
      <c r="FI344" s="11"/>
      <c r="FJ344" s="11"/>
      <c r="FK344" s="11"/>
      <c r="FL344" s="11"/>
      <c r="FM344" s="11"/>
      <c r="FN344" s="11"/>
      <c r="FO344" s="11"/>
      <c r="FP344" s="11"/>
      <c r="FQ344" s="11"/>
      <c r="FR344" s="11"/>
      <c r="FS344" s="11"/>
      <c r="FT344" s="11"/>
      <c r="FU344" s="11"/>
      <c r="FV344" s="11"/>
      <c r="FW344" s="11"/>
      <c r="FX344" s="11"/>
      <c r="FY344" s="11"/>
      <c r="FZ344" s="11"/>
      <c r="GA344" s="11"/>
      <c r="GB344" s="11"/>
      <c r="GC344" s="11"/>
      <c r="GD344" s="11"/>
      <c r="GE344" s="11"/>
      <c r="GF344" s="11"/>
      <c r="GG344" s="11"/>
      <c r="GH344" s="12"/>
      <c r="GI344" s="11"/>
      <c r="GJ344" s="11"/>
      <c r="GK344" s="11"/>
      <c r="GL344" s="11"/>
      <c r="GM344" s="11"/>
      <c r="GN344" s="11"/>
      <c r="GO344" s="11"/>
      <c r="GP344" s="11"/>
      <c r="GQ344" s="11"/>
      <c r="GR344" s="11"/>
      <c r="GS344" s="11"/>
      <c r="GT344" s="11"/>
      <c r="GU344" s="11"/>
      <c r="GV344" s="11"/>
      <c r="GW344" s="11"/>
      <c r="GX344" s="11"/>
      <c r="GY344" s="11"/>
      <c r="GZ344" s="11"/>
      <c r="HA344" s="11"/>
      <c r="HB344" s="11"/>
      <c r="HC344" s="11"/>
      <c r="HD344" s="11"/>
      <c r="HE344" s="11"/>
      <c r="HF344" s="11"/>
      <c r="HG344" s="11"/>
      <c r="HH344" s="11"/>
      <c r="HI344" s="11"/>
      <c r="HJ344" s="12"/>
      <c r="HK344" s="11"/>
      <c r="HL344" s="11"/>
    </row>
    <row r="345" spans="1:220" s="2" customFormat="1" ht="15" customHeight="1" x14ac:dyDescent="0.25">
      <c r="A345" s="16" t="s">
        <v>339</v>
      </c>
      <c r="B345" s="37">
        <v>105</v>
      </c>
      <c r="C345" s="37">
        <v>96</v>
      </c>
      <c r="D345" s="4">
        <f t="shared" si="124"/>
        <v>0.91428571428571426</v>
      </c>
      <c r="E345" s="13">
        <v>10</v>
      </c>
      <c r="F345" s="5" t="s">
        <v>373</v>
      </c>
      <c r="G345" s="5" t="s">
        <v>373</v>
      </c>
      <c r="H345" s="5" t="s">
        <v>373</v>
      </c>
      <c r="I345" s="13" t="s">
        <v>370</v>
      </c>
      <c r="J345" s="5" t="s">
        <v>373</v>
      </c>
      <c r="K345" s="5" t="s">
        <v>373</v>
      </c>
      <c r="L345" s="5" t="s">
        <v>373</v>
      </c>
      <c r="M345" s="13" t="s">
        <v>370</v>
      </c>
      <c r="N345" s="37">
        <v>132.6</v>
      </c>
      <c r="O345" s="37">
        <v>221.8</v>
      </c>
      <c r="P345" s="4">
        <f t="shared" si="129"/>
        <v>1.6726998491704375</v>
      </c>
      <c r="Q345" s="13">
        <v>20</v>
      </c>
      <c r="R345" s="22">
        <v>1</v>
      </c>
      <c r="S345" s="13">
        <v>15</v>
      </c>
      <c r="T345" s="37">
        <v>16</v>
      </c>
      <c r="U345" s="37">
        <v>0.2</v>
      </c>
      <c r="V345" s="4">
        <f t="shared" si="130"/>
        <v>1.2500000000000001E-2</v>
      </c>
      <c r="W345" s="13">
        <v>20</v>
      </c>
      <c r="X345" s="37">
        <v>0</v>
      </c>
      <c r="Y345" s="37">
        <v>2.4</v>
      </c>
      <c r="Z345" s="4">
        <f t="shared" si="131"/>
        <v>1</v>
      </c>
      <c r="AA345" s="13">
        <v>30</v>
      </c>
      <c r="AB345" s="37" t="s">
        <v>370</v>
      </c>
      <c r="AC345" s="37" t="s">
        <v>370</v>
      </c>
      <c r="AD345" s="4" t="s">
        <v>370</v>
      </c>
      <c r="AE345" s="13" t="s">
        <v>370</v>
      </c>
      <c r="AF345" s="5" t="s">
        <v>383</v>
      </c>
      <c r="AG345" s="5" t="s">
        <v>383</v>
      </c>
      <c r="AH345" s="5" t="s">
        <v>383</v>
      </c>
      <c r="AI345" s="13">
        <v>5</v>
      </c>
      <c r="AJ345" s="5">
        <v>42</v>
      </c>
      <c r="AK345" s="5">
        <v>11.5</v>
      </c>
      <c r="AL345" s="4">
        <f t="shared" si="140"/>
        <v>0.27380952380952384</v>
      </c>
      <c r="AM345" s="13">
        <v>15</v>
      </c>
      <c r="AN345" s="37">
        <v>101</v>
      </c>
      <c r="AO345" s="37">
        <v>101</v>
      </c>
      <c r="AP345" s="4">
        <f t="shared" si="141"/>
        <v>1</v>
      </c>
      <c r="AQ345" s="13">
        <v>20</v>
      </c>
      <c r="AR345" s="20">
        <f t="shared" si="132"/>
        <v>0.86118459218006738</v>
      </c>
      <c r="AS345" s="20">
        <f t="shared" si="142"/>
        <v>0.86118459218006738</v>
      </c>
      <c r="AT345" s="35">
        <v>566</v>
      </c>
      <c r="AU345" s="21">
        <f t="shared" si="125"/>
        <v>154.36363636363637</v>
      </c>
      <c r="AV345" s="21">
        <f t="shared" si="126"/>
        <v>132.9</v>
      </c>
      <c r="AW345" s="83">
        <f t="shared" si="127"/>
        <v>-21.463636363636368</v>
      </c>
      <c r="AX345" s="21">
        <v>87.5</v>
      </c>
      <c r="AY345" s="21">
        <v>89.2</v>
      </c>
      <c r="AZ345" s="81">
        <f t="shared" si="128"/>
        <v>-43.8</v>
      </c>
      <c r="BA345" s="104"/>
      <c r="BB345" s="84"/>
      <c r="BC345" s="110"/>
      <c r="BD345" s="37">
        <f t="shared" si="133"/>
        <v>0</v>
      </c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2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2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  <c r="DY345" s="11"/>
      <c r="DZ345" s="11"/>
      <c r="EA345" s="11"/>
      <c r="EB345" s="11"/>
      <c r="EC345" s="11"/>
      <c r="ED345" s="12"/>
      <c r="EE345" s="11"/>
      <c r="EF345" s="11"/>
      <c r="EG345" s="11"/>
      <c r="EH345" s="11"/>
      <c r="EI345" s="11"/>
      <c r="EJ345" s="11"/>
      <c r="EK345" s="11"/>
      <c r="EL345" s="11"/>
      <c r="EM345" s="11"/>
      <c r="EN345" s="11"/>
      <c r="EO345" s="11"/>
      <c r="EP345" s="11"/>
      <c r="EQ345" s="11"/>
      <c r="ER345" s="11"/>
      <c r="ES345" s="11"/>
      <c r="ET345" s="11"/>
      <c r="EU345" s="11"/>
      <c r="EV345" s="11"/>
      <c r="EW345" s="11"/>
      <c r="EX345" s="11"/>
      <c r="EY345" s="11"/>
      <c r="EZ345" s="11"/>
      <c r="FA345" s="11"/>
      <c r="FB345" s="11"/>
      <c r="FC345" s="11"/>
      <c r="FD345" s="11"/>
      <c r="FE345" s="11"/>
      <c r="FF345" s="12"/>
      <c r="FG345" s="11"/>
      <c r="FH345" s="11"/>
      <c r="FI345" s="11"/>
      <c r="FJ345" s="11"/>
      <c r="FK345" s="11"/>
      <c r="FL345" s="11"/>
      <c r="FM345" s="11"/>
      <c r="FN345" s="11"/>
      <c r="FO345" s="11"/>
      <c r="FP345" s="11"/>
      <c r="FQ345" s="11"/>
      <c r="FR345" s="11"/>
      <c r="FS345" s="11"/>
      <c r="FT345" s="11"/>
      <c r="FU345" s="11"/>
      <c r="FV345" s="11"/>
      <c r="FW345" s="11"/>
      <c r="FX345" s="11"/>
      <c r="FY345" s="11"/>
      <c r="FZ345" s="11"/>
      <c r="GA345" s="11"/>
      <c r="GB345" s="11"/>
      <c r="GC345" s="11"/>
      <c r="GD345" s="11"/>
      <c r="GE345" s="11"/>
      <c r="GF345" s="11"/>
      <c r="GG345" s="11"/>
      <c r="GH345" s="12"/>
      <c r="GI345" s="11"/>
      <c r="GJ345" s="11"/>
      <c r="GK345" s="11"/>
      <c r="GL345" s="11"/>
      <c r="GM345" s="11"/>
      <c r="GN345" s="11"/>
      <c r="GO345" s="11"/>
      <c r="GP345" s="11"/>
      <c r="GQ345" s="11"/>
      <c r="GR345" s="11"/>
      <c r="GS345" s="11"/>
      <c r="GT345" s="11"/>
      <c r="GU345" s="11"/>
      <c r="GV345" s="11"/>
      <c r="GW345" s="11"/>
      <c r="GX345" s="11"/>
      <c r="GY345" s="11"/>
      <c r="GZ345" s="11"/>
      <c r="HA345" s="11"/>
      <c r="HB345" s="11"/>
      <c r="HC345" s="11"/>
      <c r="HD345" s="11"/>
      <c r="HE345" s="11"/>
      <c r="HF345" s="11"/>
      <c r="HG345" s="11"/>
      <c r="HH345" s="11"/>
      <c r="HI345" s="11"/>
      <c r="HJ345" s="12"/>
      <c r="HK345" s="11"/>
      <c r="HL345" s="11"/>
    </row>
    <row r="346" spans="1:220" s="2" customFormat="1" ht="15" customHeight="1" x14ac:dyDescent="0.25">
      <c r="A346" s="16" t="s">
        <v>340</v>
      </c>
      <c r="B346" s="37">
        <v>175</v>
      </c>
      <c r="C346" s="37">
        <v>165</v>
      </c>
      <c r="D346" s="4">
        <f t="shared" si="124"/>
        <v>0.94285714285714284</v>
      </c>
      <c r="E346" s="13">
        <v>10</v>
      </c>
      <c r="F346" s="5" t="s">
        <v>373</v>
      </c>
      <c r="G346" s="5" t="s">
        <v>373</v>
      </c>
      <c r="H346" s="5" t="s">
        <v>373</v>
      </c>
      <c r="I346" s="13" t="s">
        <v>370</v>
      </c>
      <c r="J346" s="5" t="s">
        <v>373</v>
      </c>
      <c r="K346" s="5" t="s">
        <v>373</v>
      </c>
      <c r="L346" s="5" t="s">
        <v>373</v>
      </c>
      <c r="M346" s="13" t="s">
        <v>370</v>
      </c>
      <c r="N346" s="37">
        <v>182.3</v>
      </c>
      <c r="O346" s="37">
        <v>736.5</v>
      </c>
      <c r="P346" s="4">
        <f t="shared" si="129"/>
        <v>4.0400438837081731</v>
      </c>
      <c r="Q346" s="13">
        <v>20</v>
      </c>
      <c r="R346" s="22">
        <v>1</v>
      </c>
      <c r="S346" s="13">
        <v>15</v>
      </c>
      <c r="T346" s="37">
        <v>24</v>
      </c>
      <c r="U346" s="37">
        <v>0</v>
      </c>
      <c r="V346" s="4">
        <f t="shared" si="130"/>
        <v>0</v>
      </c>
      <c r="W346" s="13">
        <v>25</v>
      </c>
      <c r="X346" s="37">
        <v>0</v>
      </c>
      <c r="Y346" s="37">
        <v>5.6</v>
      </c>
      <c r="Z346" s="4">
        <f t="shared" si="131"/>
        <v>1</v>
      </c>
      <c r="AA346" s="13">
        <v>25</v>
      </c>
      <c r="AB346" s="37" t="s">
        <v>370</v>
      </c>
      <c r="AC346" s="37" t="s">
        <v>370</v>
      </c>
      <c r="AD346" s="4" t="s">
        <v>370</v>
      </c>
      <c r="AE346" s="13" t="s">
        <v>370</v>
      </c>
      <c r="AF346" s="5" t="s">
        <v>383</v>
      </c>
      <c r="AG346" s="5" t="s">
        <v>383</v>
      </c>
      <c r="AH346" s="5" t="s">
        <v>383</v>
      </c>
      <c r="AI346" s="13">
        <v>5</v>
      </c>
      <c r="AJ346" s="5">
        <v>42</v>
      </c>
      <c r="AK346" s="5">
        <v>62.8</v>
      </c>
      <c r="AL346" s="4">
        <f t="shared" si="140"/>
        <v>1.4952380952380953</v>
      </c>
      <c r="AM346" s="13">
        <v>15</v>
      </c>
      <c r="AN346" s="37">
        <v>228</v>
      </c>
      <c r="AO346" s="37">
        <v>196</v>
      </c>
      <c r="AP346" s="4">
        <f t="shared" si="141"/>
        <v>0.85964912280701755</v>
      </c>
      <c r="AQ346" s="13">
        <v>20</v>
      </c>
      <c r="AR346" s="20">
        <f t="shared" si="132"/>
        <v>1.306546176826513</v>
      </c>
      <c r="AS346" s="20">
        <f t="shared" si="142"/>
        <v>1.2106546176826511</v>
      </c>
      <c r="AT346" s="35">
        <v>502</v>
      </c>
      <c r="AU346" s="21">
        <f t="shared" si="125"/>
        <v>136.90909090909091</v>
      </c>
      <c r="AV346" s="21">
        <f t="shared" si="126"/>
        <v>165.7</v>
      </c>
      <c r="AW346" s="83">
        <f t="shared" si="127"/>
        <v>28.790909090909082</v>
      </c>
      <c r="AX346" s="21">
        <v>221.6</v>
      </c>
      <c r="AY346" s="21">
        <v>230.4</v>
      </c>
      <c r="AZ346" s="81">
        <f t="shared" si="128"/>
        <v>-286.3</v>
      </c>
      <c r="BA346" s="104"/>
      <c r="BB346" s="84"/>
      <c r="BC346" s="110"/>
      <c r="BD346" s="37">
        <f t="shared" si="133"/>
        <v>0</v>
      </c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2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2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  <c r="DY346" s="11"/>
      <c r="DZ346" s="11"/>
      <c r="EA346" s="11"/>
      <c r="EB346" s="11"/>
      <c r="EC346" s="11"/>
      <c r="ED346" s="12"/>
      <c r="EE346" s="11"/>
      <c r="EF346" s="11"/>
      <c r="EG346" s="11"/>
      <c r="EH346" s="11"/>
      <c r="EI346" s="11"/>
      <c r="EJ346" s="11"/>
      <c r="EK346" s="11"/>
      <c r="EL346" s="11"/>
      <c r="EM346" s="11"/>
      <c r="EN346" s="11"/>
      <c r="EO346" s="11"/>
      <c r="EP346" s="11"/>
      <c r="EQ346" s="11"/>
      <c r="ER346" s="11"/>
      <c r="ES346" s="11"/>
      <c r="ET346" s="11"/>
      <c r="EU346" s="11"/>
      <c r="EV346" s="11"/>
      <c r="EW346" s="11"/>
      <c r="EX346" s="11"/>
      <c r="EY346" s="11"/>
      <c r="EZ346" s="11"/>
      <c r="FA346" s="11"/>
      <c r="FB346" s="11"/>
      <c r="FC346" s="11"/>
      <c r="FD346" s="11"/>
      <c r="FE346" s="11"/>
      <c r="FF346" s="12"/>
      <c r="FG346" s="11"/>
      <c r="FH346" s="11"/>
      <c r="FI346" s="11"/>
      <c r="FJ346" s="11"/>
      <c r="FK346" s="11"/>
      <c r="FL346" s="11"/>
      <c r="FM346" s="11"/>
      <c r="FN346" s="11"/>
      <c r="FO346" s="11"/>
      <c r="FP346" s="11"/>
      <c r="FQ346" s="11"/>
      <c r="FR346" s="11"/>
      <c r="FS346" s="11"/>
      <c r="FT346" s="11"/>
      <c r="FU346" s="11"/>
      <c r="FV346" s="11"/>
      <c r="FW346" s="11"/>
      <c r="FX346" s="11"/>
      <c r="FY346" s="11"/>
      <c r="FZ346" s="11"/>
      <c r="GA346" s="11"/>
      <c r="GB346" s="11"/>
      <c r="GC346" s="11"/>
      <c r="GD346" s="11"/>
      <c r="GE346" s="11"/>
      <c r="GF346" s="11"/>
      <c r="GG346" s="11"/>
      <c r="GH346" s="12"/>
      <c r="GI346" s="11"/>
      <c r="GJ346" s="11"/>
      <c r="GK346" s="11"/>
      <c r="GL346" s="11"/>
      <c r="GM346" s="11"/>
      <c r="GN346" s="11"/>
      <c r="GO346" s="11"/>
      <c r="GP346" s="11"/>
      <c r="GQ346" s="11"/>
      <c r="GR346" s="11"/>
      <c r="GS346" s="11"/>
      <c r="GT346" s="11"/>
      <c r="GU346" s="11"/>
      <c r="GV346" s="11"/>
      <c r="GW346" s="11"/>
      <c r="GX346" s="11"/>
      <c r="GY346" s="11"/>
      <c r="GZ346" s="11"/>
      <c r="HA346" s="11"/>
      <c r="HB346" s="11"/>
      <c r="HC346" s="11"/>
      <c r="HD346" s="11"/>
      <c r="HE346" s="11"/>
      <c r="HF346" s="11"/>
      <c r="HG346" s="11"/>
      <c r="HH346" s="11"/>
      <c r="HI346" s="11"/>
      <c r="HJ346" s="12"/>
      <c r="HK346" s="11"/>
      <c r="HL346" s="11"/>
    </row>
    <row r="347" spans="1:220" s="2" customFormat="1" ht="15" customHeight="1" x14ac:dyDescent="0.25">
      <c r="A347" s="16" t="s">
        <v>341</v>
      </c>
      <c r="B347" s="37">
        <v>0</v>
      </c>
      <c r="C347" s="37">
        <v>0</v>
      </c>
      <c r="D347" s="4">
        <f t="shared" si="124"/>
        <v>0</v>
      </c>
      <c r="E347" s="13">
        <v>0</v>
      </c>
      <c r="F347" s="5" t="s">
        <v>373</v>
      </c>
      <c r="G347" s="5" t="s">
        <v>373</v>
      </c>
      <c r="H347" s="5" t="s">
        <v>373</v>
      </c>
      <c r="I347" s="13" t="s">
        <v>370</v>
      </c>
      <c r="J347" s="5" t="s">
        <v>373</v>
      </c>
      <c r="K347" s="5" t="s">
        <v>373</v>
      </c>
      <c r="L347" s="5" t="s">
        <v>373</v>
      </c>
      <c r="M347" s="13" t="s">
        <v>370</v>
      </c>
      <c r="N347" s="37">
        <v>334.8</v>
      </c>
      <c r="O347" s="37">
        <v>156.4</v>
      </c>
      <c r="P347" s="4">
        <f t="shared" si="129"/>
        <v>0.46714456391875747</v>
      </c>
      <c r="Q347" s="13">
        <v>20</v>
      </c>
      <c r="R347" s="22">
        <v>1</v>
      </c>
      <c r="S347" s="13">
        <v>15</v>
      </c>
      <c r="T347" s="37">
        <v>28</v>
      </c>
      <c r="U347" s="37">
        <v>4.2</v>
      </c>
      <c r="V347" s="4">
        <f t="shared" si="130"/>
        <v>0.15</v>
      </c>
      <c r="W347" s="13">
        <v>20</v>
      </c>
      <c r="X347" s="37">
        <v>4</v>
      </c>
      <c r="Y347" s="37">
        <v>9.4</v>
      </c>
      <c r="Z347" s="4">
        <f t="shared" si="131"/>
        <v>2.35</v>
      </c>
      <c r="AA347" s="13">
        <v>30</v>
      </c>
      <c r="AB347" s="37" t="s">
        <v>370</v>
      </c>
      <c r="AC347" s="37" t="s">
        <v>370</v>
      </c>
      <c r="AD347" s="4" t="s">
        <v>370</v>
      </c>
      <c r="AE347" s="13" t="s">
        <v>370</v>
      </c>
      <c r="AF347" s="5" t="s">
        <v>383</v>
      </c>
      <c r="AG347" s="5" t="s">
        <v>383</v>
      </c>
      <c r="AH347" s="5" t="s">
        <v>383</v>
      </c>
      <c r="AI347" s="13">
        <v>5</v>
      </c>
      <c r="AJ347" s="5">
        <v>42</v>
      </c>
      <c r="AK347" s="5">
        <v>11.3</v>
      </c>
      <c r="AL347" s="4">
        <f t="shared" si="140"/>
        <v>0.26904761904761909</v>
      </c>
      <c r="AM347" s="13">
        <v>15</v>
      </c>
      <c r="AN347" s="37">
        <v>386</v>
      </c>
      <c r="AO347" s="37">
        <v>387</v>
      </c>
      <c r="AP347" s="4">
        <f t="shared" si="141"/>
        <v>1.0025906735751295</v>
      </c>
      <c r="AQ347" s="13">
        <v>20</v>
      </c>
      <c r="AR347" s="20">
        <f t="shared" si="132"/>
        <v>1.0160868252966002</v>
      </c>
      <c r="AS347" s="20">
        <f t="shared" si="142"/>
        <v>1.0160868252966002</v>
      </c>
      <c r="AT347" s="35">
        <v>1037</v>
      </c>
      <c r="AU347" s="21">
        <f t="shared" si="125"/>
        <v>282.81818181818181</v>
      </c>
      <c r="AV347" s="21">
        <f t="shared" si="126"/>
        <v>287.39999999999998</v>
      </c>
      <c r="AW347" s="83">
        <f t="shared" si="127"/>
        <v>4.5818181818181642</v>
      </c>
      <c r="AX347" s="21">
        <v>110.2</v>
      </c>
      <c r="AY347" s="21">
        <v>159.80000000000001</v>
      </c>
      <c r="AZ347" s="81">
        <f t="shared" si="128"/>
        <v>17.399999999999977</v>
      </c>
      <c r="BA347" s="104"/>
      <c r="BB347" s="84"/>
      <c r="BC347" s="110"/>
      <c r="BD347" s="37">
        <f t="shared" si="133"/>
        <v>17.399999999999977</v>
      </c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2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2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  <c r="DY347" s="11"/>
      <c r="DZ347" s="11"/>
      <c r="EA347" s="11"/>
      <c r="EB347" s="11"/>
      <c r="EC347" s="11"/>
      <c r="ED347" s="12"/>
      <c r="EE347" s="11"/>
      <c r="EF347" s="11"/>
      <c r="EG347" s="11"/>
      <c r="EH347" s="11"/>
      <c r="EI347" s="11"/>
      <c r="EJ347" s="11"/>
      <c r="EK347" s="11"/>
      <c r="EL347" s="11"/>
      <c r="EM347" s="11"/>
      <c r="EN347" s="11"/>
      <c r="EO347" s="11"/>
      <c r="EP347" s="11"/>
      <c r="EQ347" s="11"/>
      <c r="ER347" s="11"/>
      <c r="ES347" s="11"/>
      <c r="ET347" s="11"/>
      <c r="EU347" s="11"/>
      <c r="EV347" s="11"/>
      <c r="EW347" s="11"/>
      <c r="EX347" s="11"/>
      <c r="EY347" s="11"/>
      <c r="EZ347" s="11"/>
      <c r="FA347" s="11"/>
      <c r="FB347" s="11"/>
      <c r="FC347" s="11"/>
      <c r="FD347" s="11"/>
      <c r="FE347" s="11"/>
      <c r="FF347" s="12"/>
      <c r="FG347" s="11"/>
      <c r="FH347" s="11"/>
      <c r="FI347" s="11"/>
      <c r="FJ347" s="11"/>
      <c r="FK347" s="11"/>
      <c r="FL347" s="11"/>
      <c r="FM347" s="11"/>
      <c r="FN347" s="11"/>
      <c r="FO347" s="11"/>
      <c r="FP347" s="11"/>
      <c r="FQ347" s="11"/>
      <c r="FR347" s="11"/>
      <c r="FS347" s="11"/>
      <c r="FT347" s="11"/>
      <c r="FU347" s="11"/>
      <c r="FV347" s="11"/>
      <c r="FW347" s="11"/>
      <c r="FX347" s="11"/>
      <c r="FY347" s="11"/>
      <c r="FZ347" s="11"/>
      <c r="GA347" s="11"/>
      <c r="GB347" s="11"/>
      <c r="GC347" s="11"/>
      <c r="GD347" s="11"/>
      <c r="GE347" s="11"/>
      <c r="GF347" s="11"/>
      <c r="GG347" s="11"/>
      <c r="GH347" s="12"/>
      <c r="GI347" s="11"/>
      <c r="GJ347" s="11"/>
      <c r="GK347" s="11"/>
      <c r="GL347" s="11"/>
      <c r="GM347" s="11"/>
      <c r="GN347" s="11"/>
      <c r="GO347" s="11"/>
      <c r="GP347" s="11"/>
      <c r="GQ347" s="11"/>
      <c r="GR347" s="11"/>
      <c r="GS347" s="11"/>
      <c r="GT347" s="11"/>
      <c r="GU347" s="11"/>
      <c r="GV347" s="11"/>
      <c r="GW347" s="11"/>
      <c r="GX347" s="11"/>
      <c r="GY347" s="11"/>
      <c r="GZ347" s="11"/>
      <c r="HA347" s="11"/>
      <c r="HB347" s="11"/>
      <c r="HC347" s="11"/>
      <c r="HD347" s="11"/>
      <c r="HE347" s="11"/>
      <c r="HF347" s="11"/>
      <c r="HG347" s="11"/>
      <c r="HH347" s="11"/>
      <c r="HI347" s="11"/>
      <c r="HJ347" s="12"/>
      <c r="HK347" s="11"/>
      <c r="HL347" s="11"/>
    </row>
    <row r="348" spans="1:220" s="2" customFormat="1" ht="15" customHeight="1" x14ac:dyDescent="0.25">
      <c r="A348" s="16" t="s">
        <v>342</v>
      </c>
      <c r="B348" s="37">
        <v>100</v>
      </c>
      <c r="C348" s="37">
        <v>92</v>
      </c>
      <c r="D348" s="4">
        <f t="shared" si="124"/>
        <v>0.92</v>
      </c>
      <c r="E348" s="13">
        <v>10</v>
      </c>
      <c r="F348" s="5" t="s">
        <v>373</v>
      </c>
      <c r="G348" s="5" t="s">
        <v>373</v>
      </c>
      <c r="H348" s="5" t="s">
        <v>373</v>
      </c>
      <c r="I348" s="13" t="s">
        <v>370</v>
      </c>
      <c r="J348" s="5" t="s">
        <v>373</v>
      </c>
      <c r="K348" s="5" t="s">
        <v>373</v>
      </c>
      <c r="L348" s="5" t="s">
        <v>373</v>
      </c>
      <c r="M348" s="13" t="s">
        <v>370</v>
      </c>
      <c r="N348" s="37">
        <v>173.2</v>
      </c>
      <c r="O348" s="37">
        <v>-236.4</v>
      </c>
      <c r="P348" s="4">
        <f t="shared" si="129"/>
        <v>0</v>
      </c>
      <c r="Q348" s="13">
        <v>20</v>
      </c>
      <c r="R348" s="22">
        <v>1</v>
      </c>
      <c r="S348" s="13">
        <v>15</v>
      </c>
      <c r="T348" s="37">
        <v>97</v>
      </c>
      <c r="U348" s="37">
        <v>74.3</v>
      </c>
      <c r="V348" s="4">
        <f t="shared" si="130"/>
        <v>0.76597938144329891</v>
      </c>
      <c r="W348" s="13">
        <v>30</v>
      </c>
      <c r="X348" s="37">
        <v>0</v>
      </c>
      <c r="Y348" s="37">
        <v>3.5</v>
      </c>
      <c r="Z348" s="4">
        <f t="shared" si="131"/>
        <v>1</v>
      </c>
      <c r="AA348" s="13">
        <v>20</v>
      </c>
      <c r="AB348" s="37" t="s">
        <v>370</v>
      </c>
      <c r="AC348" s="37" t="s">
        <v>370</v>
      </c>
      <c r="AD348" s="4" t="s">
        <v>370</v>
      </c>
      <c r="AE348" s="13" t="s">
        <v>370</v>
      </c>
      <c r="AF348" s="5" t="s">
        <v>383</v>
      </c>
      <c r="AG348" s="5" t="s">
        <v>383</v>
      </c>
      <c r="AH348" s="5" t="s">
        <v>383</v>
      </c>
      <c r="AI348" s="13">
        <v>5</v>
      </c>
      <c r="AJ348" s="5">
        <v>42</v>
      </c>
      <c r="AK348" s="5">
        <v>0</v>
      </c>
      <c r="AL348" s="4">
        <f t="shared" si="140"/>
        <v>0</v>
      </c>
      <c r="AM348" s="13">
        <v>15</v>
      </c>
      <c r="AN348" s="37">
        <v>218</v>
      </c>
      <c r="AO348" s="37">
        <v>217</v>
      </c>
      <c r="AP348" s="4">
        <f t="shared" si="141"/>
        <v>0.99541284403669728</v>
      </c>
      <c r="AQ348" s="13">
        <v>20</v>
      </c>
      <c r="AR348" s="20">
        <f t="shared" si="132"/>
        <v>0.66990491018486864</v>
      </c>
      <c r="AS348" s="20">
        <f t="shared" si="142"/>
        <v>0.66990491018486864</v>
      </c>
      <c r="AT348" s="35">
        <v>529</v>
      </c>
      <c r="AU348" s="21">
        <f t="shared" si="125"/>
        <v>144.27272727272728</v>
      </c>
      <c r="AV348" s="21">
        <f t="shared" si="126"/>
        <v>96.6</v>
      </c>
      <c r="AW348" s="83">
        <f t="shared" si="127"/>
        <v>-47.672727272727286</v>
      </c>
      <c r="AX348" s="21">
        <v>56.2</v>
      </c>
      <c r="AY348" s="21">
        <v>73.3</v>
      </c>
      <c r="AZ348" s="81">
        <f t="shared" si="128"/>
        <v>-32.900000000000006</v>
      </c>
      <c r="BA348" s="104"/>
      <c r="BB348" s="84"/>
      <c r="BC348" s="110"/>
      <c r="BD348" s="37">
        <f t="shared" si="133"/>
        <v>0</v>
      </c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2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2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  <c r="DY348" s="11"/>
      <c r="DZ348" s="11"/>
      <c r="EA348" s="11"/>
      <c r="EB348" s="11"/>
      <c r="EC348" s="11"/>
      <c r="ED348" s="12"/>
      <c r="EE348" s="11"/>
      <c r="EF348" s="11"/>
      <c r="EG348" s="11"/>
      <c r="EH348" s="11"/>
      <c r="EI348" s="11"/>
      <c r="EJ348" s="11"/>
      <c r="EK348" s="11"/>
      <c r="EL348" s="11"/>
      <c r="EM348" s="11"/>
      <c r="EN348" s="11"/>
      <c r="EO348" s="11"/>
      <c r="EP348" s="11"/>
      <c r="EQ348" s="11"/>
      <c r="ER348" s="11"/>
      <c r="ES348" s="11"/>
      <c r="ET348" s="11"/>
      <c r="EU348" s="11"/>
      <c r="EV348" s="11"/>
      <c r="EW348" s="11"/>
      <c r="EX348" s="11"/>
      <c r="EY348" s="11"/>
      <c r="EZ348" s="11"/>
      <c r="FA348" s="11"/>
      <c r="FB348" s="11"/>
      <c r="FC348" s="11"/>
      <c r="FD348" s="11"/>
      <c r="FE348" s="11"/>
      <c r="FF348" s="12"/>
      <c r="FG348" s="11"/>
      <c r="FH348" s="11"/>
      <c r="FI348" s="11"/>
      <c r="FJ348" s="11"/>
      <c r="FK348" s="11"/>
      <c r="FL348" s="11"/>
      <c r="FM348" s="11"/>
      <c r="FN348" s="11"/>
      <c r="FO348" s="11"/>
      <c r="FP348" s="11"/>
      <c r="FQ348" s="11"/>
      <c r="FR348" s="11"/>
      <c r="FS348" s="11"/>
      <c r="FT348" s="11"/>
      <c r="FU348" s="11"/>
      <c r="FV348" s="11"/>
      <c r="FW348" s="11"/>
      <c r="FX348" s="11"/>
      <c r="FY348" s="11"/>
      <c r="FZ348" s="11"/>
      <c r="GA348" s="11"/>
      <c r="GB348" s="11"/>
      <c r="GC348" s="11"/>
      <c r="GD348" s="11"/>
      <c r="GE348" s="11"/>
      <c r="GF348" s="11"/>
      <c r="GG348" s="11"/>
      <c r="GH348" s="12"/>
      <c r="GI348" s="11"/>
      <c r="GJ348" s="11"/>
      <c r="GK348" s="11"/>
      <c r="GL348" s="11"/>
      <c r="GM348" s="11"/>
      <c r="GN348" s="11"/>
      <c r="GO348" s="11"/>
      <c r="GP348" s="11"/>
      <c r="GQ348" s="11"/>
      <c r="GR348" s="11"/>
      <c r="GS348" s="11"/>
      <c r="GT348" s="11"/>
      <c r="GU348" s="11"/>
      <c r="GV348" s="11"/>
      <c r="GW348" s="11"/>
      <c r="GX348" s="11"/>
      <c r="GY348" s="11"/>
      <c r="GZ348" s="11"/>
      <c r="HA348" s="11"/>
      <c r="HB348" s="11"/>
      <c r="HC348" s="11"/>
      <c r="HD348" s="11"/>
      <c r="HE348" s="11"/>
      <c r="HF348" s="11"/>
      <c r="HG348" s="11"/>
      <c r="HH348" s="11"/>
      <c r="HI348" s="11"/>
      <c r="HJ348" s="12"/>
      <c r="HK348" s="11"/>
      <c r="HL348" s="11"/>
    </row>
    <row r="349" spans="1:220" s="2" customFormat="1" ht="15" customHeight="1" x14ac:dyDescent="0.25">
      <c r="A349" s="16" t="s">
        <v>343</v>
      </c>
      <c r="B349" s="37">
        <v>74333</v>
      </c>
      <c r="C349" s="37">
        <v>76334</v>
      </c>
      <c r="D349" s="4">
        <f t="shared" si="124"/>
        <v>1.0269194032260234</v>
      </c>
      <c r="E349" s="13">
        <v>10</v>
      </c>
      <c r="F349" s="5" t="s">
        <v>373</v>
      </c>
      <c r="G349" s="5" t="s">
        <v>373</v>
      </c>
      <c r="H349" s="5" t="s">
        <v>373</v>
      </c>
      <c r="I349" s="13" t="s">
        <v>370</v>
      </c>
      <c r="J349" s="5" t="s">
        <v>373</v>
      </c>
      <c r="K349" s="5" t="s">
        <v>373</v>
      </c>
      <c r="L349" s="5" t="s">
        <v>373</v>
      </c>
      <c r="M349" s="13" t="s">
        <v>370</v>
      </c>
      <c r="N349" s="37">
        <v>2215.1</v>
      </c>
      <c r="O349" s="37">
        <v>1673.2</v>
      </c>
      <c r="P349" s="4">
        <f t="shared" si="129"/>
        <v>0.75536093178637542</v>
      </c>
      <c r="Q349" s="13">
        <v>20</v>
      </c>
      <c r="R349" s="22">
        <v>1</v>
      </c>
      <c r="S349" s="13">
        <v>15</v>
      </c>
      <c r="T349" s="37">
        <v>21</v>
      </c>
      <c r="U349" s="37">
        <v>0</v>
      </c>
      <c r="V349" s="4">
        <f t="shared" si="130"/>
        <v>0</v>
      </c>
      <c r="W349" s="13">
        <v>20</v>
      </c>
      <c r="X349" s="37">
        <v>0</v>
      </c>
      <c r="Y349" s="37">
        <v>9.3000000000000007</v>
      </c>
      <c r="Z349" s="4">
        <f t="shared" si="131"/>
        <v>1</v>
      </c>
      <c r="AA349" s="13">
        <v>30</v>
      </c>
      <c r="AB349" s="37" t="s">
        <v>370</v>
      </c>
      <c r="AC349" s="37" t="s">
        <v>370</v>
      </c>
      <c r="AD349" s="4" t="s">
        <v>370</v>
      </c>
      <c r="AE349" s="13" t="s">
        <v>370</v>
      </c>
      <c r="AF349" s="5" t="s">
        <v>383</v>
      </c>
      <c r="AG349" s="5" t="s">
        <v>383</v>
      </c>
      <c r="AH349" s="5" t="s">
        <v>383</v>
      </c>
      <c r="AI349" s="13">
        <v>5</v>
      </c>
      <c r="AJ349" s="5">
        <v>42</v>
      </c>
      <c r="AK349" s="5">
        <v>24.4</v>
      </c>
      <c r="AL349" s="4">
        <f t="shared" si="140"/>
        <v>0.58095238095238089</v>
      </c>
      <c r="AM349" s="13">
        <v>15</v>
      </c>
      <c r="AN349" s="37">
        <v>359</v>
      </c>
      <c r="AO349" s="37">
        <v>358</v>
      </c>
      <c r="AP349" s="4">
        <f t="shared" si="141"/>
        <v>0.99721448467966578</v>
      </c>
      <c r="AQ349" s="13">
        <v>20</v>
      </c>
      <c r="AR349" s="20">
        <f t="shared" si="132"/>
        <v>0.76180760058359065</v>
      </c>
      <c r="AS349" s="20">
        <f t="shared" si="142"/>
        <v>0.76180760058359065</v>
      </c>
      <c r="AT349" s="35">
        <v>2473</v>
      </c>
      <c r="AU349" s="21">
        <f t="shared" si="125"/>
        <v>674.4545454545455</v>
      </c>
      <c r="AV349" s="21">
        <f t="shared" si="126"/>
        <v>513.79999999999995</v>
      </c>
      <c r="AW349" s="83">
        <f t="shared" si="127"/>
        <v>-160.65454545454554</v>
      </c>
      <c r="AX349" s="21">
        <v>419.4</v>
      </c>
      <c r="AY349" s="21">
        <v>435.1</v>
      </c>
      <c r="AZ349" s="81">
        <f t="shared" si="128"/>
        <v>-340.70000000000005</v>
      </c>
      <c r="BA349" s="104"/>
      <c r="BB349" s="84"/>
      <c r="BC349" s="110"/>
      <c r="BD349" s="37">
        <f t="shared" si="133"/>
        <v>0</v>
      </c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2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2"/>
      <c r="DC349" s="11"/>
      <c r="DD349" s="11"/>
      <c r="DE349" s="11"/>
      <c r="DF349" s="11"/>
      <c r="DG349" s="11"/>
      <c r="DH349" s="11"/>
      <c r="DI349" s="11"/>
      <c r="DJ349" s="11"/>
      <c r="DK349" s="11"/>
      <c r="DL349" s="11"/>
      <c r="DM349" s="11"/>
      <c r="DN349" s="11"/>
      <c r="DO349" s="11"/>
      <c r="DP349" s="11"/>
      <c r="DQ349" s="11"/>
      <c r="DR349" s="11"/>
      <c r="DS349" s="11"/>
      <c r="DT349" s="11"/>
      <c r="DU349" s="11"/>
      <c r="DV349" s="11"/>
      <c r="DW349" s="11"/>
      <c r="DX349" s="11"/>
      <c r="DY349" s="11"/>
      <c r="DZ349" s="11"/>
      <c r="EA349" s="11"/>
      <c r="EB349" s="11"/>
      <c r="EC349" s="11"/>
      <c r="ED349" s="12"/>
      <c r="EE349" s="11"/>
      <c r="EF349" s="11"/>
      <c r="EG349" s="11"/>
      <c r="EH349" s="11"/>
      <c r="EI349" s="11"/>
      <c r="EJ349" s="11"/>
      <c r="EK349" s="11"/>
      <c r="EL349" s="11"/>
      <c r="EM349" s="11"/>
      <c r="EN349" s="11"/>
      <c r="EO349" s="11"/>
      <c r="EP349" s="11"/>
      <c r="EQ349" s="11"/>
      <c r="ER349" s="11"/>
      <c r="ES349" s="11"/>
      <c r="ET349" s="11"/>
      <c r="EU349" s="11"/>
      <c r="EV349" s="11"/>
      <c r="EW349" s="11"/>
      <c r="EX349" s="11"/>
      <c r="EY349" s="11"/>
      <c r="EZ349" s="11"/>
      <c r="FA349" s="11"/>
      <c r="FB349" s="11"/>
      <c r="FC349" s="11"/>
      <c r="FD349" s="11"/>
      <c r="FE349" s="11"/>
      <c r="FF349" s="12"/>
      <c r="FG349" s="11"/>
      <c r="FH349" s="11"/>
      <c r="FI349" s="11"/>
      <c r="FJ349" s="11"/>
      <c r="FK349" s="11"/>
      <c r="FL349" s="11"/>
      <c r="FM349" s="11"/>
      <c r="FN349" s="11"/>
      <c r="FO349" s="11"/>
      <c r="FP349" s="11"/>
      <c r="FQ349" s="11"/>
      <c r="FR349" s="11"/>
      <c r="FS349" s="11"/>
      <c r="FT349" s="11"/>
      <c r="FU349" s="11"/>
      <c r="FV349" s="11"/>
      <c r="FW349" s="11"/>
      <c r="FX349" s="11"/>
      <c r="FY349" s="11"/>
      <c r="FZ349" s="11"/>
      <c r="GA349" s="11"/>
      <c r="GB349" s="11"/>
      <c r="GC349" s="11"/>
      <c r="GD349" s="11"/>
      <c r="GE349" s="11"/>
      <c r="GF349" s="11"/>
      <c r="GG349" s="11"/>
      <c r="GH349" s="12"/>
      <c r="GI349" s="11"/>
      <c r="GJ349" s="11"/>
      <c r="GK349" s="11"/>
      <c r="GL349" s="11"/>
      <c r="GM349" s="11"/>
      <c r="GN349" s="11"/>
      <c r="GO349" s="11"/>
      <c r="GP349" s="11"/>
      <c r="GQ349" s="11"/>
      <c r="GR349" s="11"/>
      <c r="GS349" s="11"/>
      <c r="GT349" s="11"/>
      <c r="GU349" s="11"/>
      <c r="GV349" s="11"/>
      <c r="GW349" s="11"/>
      <c r="GX349" s="11"/>
      <c r="GY349" s="11"/>
      <c r="GZ349" s="11"/>
      <c r="HA349" s="11"/>
      <c r="HB349" s="11"/>
      <c r="HC349" s="11"/>
      <c r="HD349" s="11"/>
      <c r="HE349" s="11"/>
      <c r="HF349" s="11"/>
      <c r="HG349" s="11"/>
      <c r="HH349" s="11"/>
      <c r="HI349" s="11"/>
      <c r="HJ349" s="12"/>
      <c r="HK349" s="11"/>
      <c r="HL349" s="11"/>
    </row>
    <row r="350" spans="1:220" s="2" customFormat="1" ht="15.75" customHeight="1" x14ac:dyDescent="0.25">
      <c r="A350" s="16" t="s">
        <v>344</v>
      </c>
      <c r="B350" s="37">
        <v>140</v>
      </c>
      <c r="C350" s="37">
        <v>141</v>
      </c>
      <c r="D350" s="4">
        <f t="shared" si="124"/>
        <v>1.0071428571428571</v>
      </c>
      <c r="E350" s="13">
        <v>10</v>
      </c>
      <c r="F350" s="5" t="s">
        <v>373</v>
      </c>
      <c r="G350" s="5" t="s">
        <v>373</v>
      </c>
      <c r="H350" s="5" t="s">
        <v>373</v>
      </c>
      <c r="I350" s="13" t="s">
        <v>370</v>
      </c>
      <c r="J350" s="5" t="s">
        <v>373</v>
      </c>
      <c r="K350" s="5" t="s">
        <v>373</v>
      </c>
      <c r="L350" s="5" t="s">
        <v>373</v>
      </c>
      <c r="M350" s="13" t="s">
        <v>370</v>
      </c>
      <c r="N350" s="37">
        <v>67.2</v>
      </c>
      <c r="O350" s="37">
        <v>136.6</v>
      </c>
      <c r="P350" s="4">
        <f t="shared" si="129"/>
        <v>2.0327380952380949</v>
      </c>
      <c r="Q350" s="13">
        <v>20</v>
      </c>
      <c r="R350" s="22">
        <v>1</v>
      </c>
      <c r="S350" s="13">
        <v>15</v>
      </c>
      <c r="T350" s="37">
        <v>75</v>
      </c>
      <c r="U350" s="37">
        <v>57.3</v>
      </c>
      <c r="V350" s="4">
        <f t="shared" si="130"/>
        <v>0.76400000000000001</v>
      </c>
      <c r="W350" s="13">
        <v>30</v>
      </c>
      <c r="X350" s="37">
        <v>0</v>
      </c>
      <c r="Y350" s="37">
        <v>4.5</v>
      </c>
      <c r="Z350" s="4">
        <f t="shared" si="131"/>
        <v>1</v>
      </c>
      <c r="AA350" s="13">
        <v>20</v>
      </c>
      <c r="AB350" s="37" t="s">
        <v>370</v>
      </c>
      <c r="AC350" s="37" t="s">
        <v>370</v>
      </c>
      <c r="AD350" s="4" t="s">
        <v>370</v>
      </c>
      <c r="AE350" s="13" t="s">
        <v>370</v>
      </c>
      <c r="AF350" s="5" t="s">
        <v>383</v>
      </c>
      <c r="AG350" s="5" t="s">
        <v>383</v>
      </c>
      <c r="AH350" s="5" t="s">
        <v>383</v>
      </c>
      <c r="AI350" s="13">
        <v>5</v>
      </c>
      <c r="AJ350" s="5">
        <v>42</v>
      </c>
      <c r="AK350" s="5">
        <v>0</v>
      </c>
      <c r="AL350" s="4">
        <f t="shared" si="140"/>
        <v>0</v>
      </c>
      <c r="AM350" s="13">
        <v>15</v>
      </c>
      <c r="AN350" s="37">
        <v>516</v>
      </c>
      <c r="AO350" s="37">
        <v>560</v>
      </c>
      <c r="AP350" s="4">
        <f t="shared" si="141"/>
        <v>1.0852713178294573</v>
      </c>
      <c r="AQ350" s="13">
        <v>20</v>
      </c>
      <c r="AR350" s="20">
        <f t="shared" si="132"/>
        <v>1.0027047448675357</v>
      </c>
      <c r="AS350" s="20">
        <f t="shared" si="142"/>
        <v>1.0027047448675357</v>
      </c>
      <c r="AT350" s="35">
        <v>482</v>
      </c>
      <c r="AU350" s="21">
        <f t="shared" si="125"/>
        <v>131.45454545454547</v>
      </c>
      <c r="AV350" s="21">
        <f t="shared" si="126"/>
        <v>131.80000000000001</v>
      </c>
      <c r="AW350" s="83">
        <f t="shared" si="127"/>
        <v>0.3454545454545439</v>
      </c>
      <c r="AX350" s="21">
        <v>85</v>
      </c>
      <c r="AY350" s="21">
        <v>130.9</v>
      </c>
      <c r="AZ350" s="81">
        <f t="shared" si="128"/>
        <v>-84.1</v>
      </c>
      <c r="BA350" s="117"/>
      <c r="BB350" s="85"/>
      <c r="BC350" s="107"/>
      <c r="BD350" s="37">
        <f t="shared" si="133"/>
        <v>0</v>
      </c>
    </row>
    <row r="351" spans="1:220" s="2" customFormat="1" ht="15.75" customHeight="1" x14ac:dyDescent="0.25">
      <c r="A351" s="16" t="s">
        <v>345</v>
      </c>
      <c r="B351" s="37">
        <v>68</v>
      </c>
      <c r="C351" s="37">
        <v>71</v>
      </c>
      <c r="D351" s="4">
        <f t="shared" si="124"/>
        <v>1.0441176470588236</v>
      </c>
      <c r="E351" s="13">
        <v>10</v>
      </c>
      <c r="F351" s="5" t="s">
        <v>373</v>
      </c>
      <c r="G351" s="5" t="s">
        <v>373</v>
      </c>
      <c r="H351" s="5" t="s">
        <v>373</v>
      </c>
      <c r="I351" s="13" t="s">
        <v>370</v>
      </c>
      <c r="J351" s="5" t="s">
        <v>373</v>
      </c>
      <c r="K351" s="5" t="s">
        <v>373</v>
      </c>
      <c r="L351" s="5" t="s">
        <v>373</v>
      </c>
      <c r="M351" s="13" t="s">
        <v>370</v>
      </c>
      <c r="N351" s="37">
        <v>107.6</v>
      </c>
      <c r="O351" s="37">
        <v>69</v>
      </c>
      <c r="P351" s="4">
        <f t="shared" si="129"/>
        <v>0.64126394052044611</v>
      </c>
      <c r="Q351" s="13">
        <v>20</v>
      </c>
      <c r="R351" s="22">
        <v>1</v>
      </c>
      <c r="S351" s="13">
        <v>15</v>
      </c>
      <c r="T351" s="37">
        <v>52</v>
      </c>
      <c r="U351" s="37">
        <v>0.5</v>
      </c>
      <c r="V351" s="4">
        <f t="shared" si="130"/>
        <v>9.6153846153846159E-3</v>
      </c>
      <c r="W351" s="13">
        <v>25</v>
      </c>
      <c r="X351" s="37">
        <v>4</v>
      </c>
      <c r="Y351" s="37">
        <v>4.4000000000000004</v>
      </c>
      <c r="Z351" s="4">
        <f t="shared" si="131"/>
        <v>1.1000000000000001</v>
      </c>
      <c r="AA351" s="13">
        <v>25</v>
      </c>
      <c r="AB351" s="37" t="s">
        <v>370</v>
      </c>
      <c r="AC351" s="37" t="s">
        <v>370</v>
      </c>
      <c r="AD351" s="4" t="s">
        <v>370</v>
      </c>
      <c r="AE351" s="13" t="s">
        <v>370</v>
      </c>
      <c r="AF351" s="5" t="s">
        <v>383</v>
      </c>
      <c r="AG351" s="5" t="s">
        <v>383</v>
      </c>
      <c r="AH351" s="5" t="s">
        <v>383</v>
      </c>
      <c r="AI351" s="13">
        <v>5</v>
      </c>
      <c r="AJ351" s="5">
        <v>42</v>
      </c>
      <c r="AK351" s="5">
        <v>0</v>
      </c>
      <c r="AL351" s="4">
        <f t="shared" si="140"/>
        <v>0</v>
      </c>
      <c r="AM351" s="13">
        <v>15</v>
      </c>
      <c r="AN351" s="37">
        <v>329</v>
      </c>
      <c r="AO351" s="37">
        <v>327</v>
      </c>
      <c r="AP351" s="4">
        <f t="shared" si="141"/>
        <v>0.99392097264437695</v>
      </c>
      <c r="AQ351" s="13">
        <v>20</v>
      </c>
      <c r="AR351" s="20">
        <f t="shared" si="132"/>
        <v>0.66065584114822551</v>
      </c>
      <c r="AS351" s="20">
        <f t="shared" si="142"/>
        <v>0.66065584114822551</v>
      </c>
      <c r="AT351" s="35">
        <v>1403</v>
      </c>
      <c r="AU351" s="21">
        <f t="shared" si="125"/>
        <v>382.63636363636363</v>
      </c>
      <c r="AV351" s="21">
        <f t="shared" si="126"/>
        <v>252.8</v>
      </c>
      <c r="AW351" s="83">
        <f t="shared" si="127"/>
        <v>-129.83636363636361</v>
      </c>
      <c r="AX351" s="21">
        <v>166.9</v>
      </c>
      <c r="AY351" s="21">
        <v>153.80000000000001</v>
      </c>
      <c r="AZ351" s="81">
        <f t="shared" si="128"/>
        <v>-67.900000000000006</v>
      </c>
      <c r="BA351" s="117"/>
      <c r="BB351" s="85"/>
      <c r="BC351" s="107"/>
      <c r="BD351" s="37">
        <f t="shared" si="133"/>
        <v>0</v>
      </c>
    </row>
    <row r="352" spans="1:220" s="2" customFormat="1" ht="16.5" customHeight="1" x14ac:dyDescent="0.25">
      <c r="A352" s="36" t="s">
        <v>346</v>
      </c>
      <c r="B352" s="37"/>
      <c r="C352" s="37"/>
      <c r="D352" s="4"/>
      <c r="E352" s="13"/>
      <c r="F352" s="5"/>
      <c r="G352" s="5"/>
      <c r="H352" s="5"/>
      <c r="I352" s="13"/>
      <c r="J352" s="5"/>
      <c r="K352" s="5"/>
      <c r="L352" s="5"/>
      <c r="M352" s="13"/>
      <c r="N352" s="37"/>
      <c r="O352" s="37"/>
      <c r="P352" s="4"/>
      <c r="Q352" s="13"/>
      <c r="R352" s="22"/>
      <c r="S352" s="13"/>
      <c r="T352" s="37"/>
      <c r="U352" s="37"/>
      <c r="V352" s="4"/>
      <c r="W352" s="13"/>
      <c r="X352" s="37"/>
      <c r="Y352" s="37"/>
      <c r="Z352" s="4"/>
      <c r="AA352" s="13"/>
      <c r="AB352" s="37"/>
      <c r="AC352" s="37"/>
      <c r="AD352" s="4"/>
      <c r="AE352" s="13"/>
      <c r="AF352" s="5"/>
      <c r="AG352" s="5"/>
      <c r="AH352" s="5"/>
      <c r="AI352" s="13"/>
      <c r="AJ352" s="5"/>
      <c r="AK352" s="5"/>
      <c r="AL352" s="4"/>
      <c r="AM352" s="13"/>
      <c r="AN352" s="37"/>
      <c r="AO352" s="37"/>
      <c r="AP352" s="4"/>
      <c r="AQ352" s="13"/>
      <c r="AR352" s="20"/>
      <c r="AS352" s="20"/>
      <c r="AT352" s="35"/>
      <c r="AU352" s="21"/>
      <c r="AV352" s="21"/>
      <c r="AW352" s="83"/>
      <c r="AX352" s="21"/>
      <c r="AY352" s="21"/>
      <c r="AZ352" s="81"/>
      <c r="BA352" s="117"/>
      <c r="BB352" s="85"/>
      <c r="BC352" s="107"/>
      <c r="BD352" s="37"/>
    </row>
    <row r="353" spans="1:56" s="2" customFormat="1" ht="15.6" x14ac:dyDescent="0.25">
      <c r="A353" s="16" t="s">
        <v>347</v>
      </c>
      <c r="B353" s="37">
        <v>0</v>
      </c>
      <c r="C353" s="37">
        <v>0</v>
      </c>
      <c r="D353" s="4">
        <f t="shared" si="124"/>
        <v>0</v>
      </c>
      <c r="E353" s="13">
        <v>0</v>
      </c>
      <c r="F353" s="5" t="s">
        <v>373</v>
      </c>
      <c r="G353" s="5" t="s">
        <v>373</v>
      </c>
      <c r="H353" s="5" t="s">
        <v>373</v>
      </c>
      <c r="I353" s="13" t="s">
        <v>370</v>
      </c>
      <c r="J353" s="5" t="s">
        <v>373</v>
      </c>
      <c r="K353" s="5" t="s">
        <v>373</v>
      </c>
      <c r="L353" s="5" t="s">
        <v>373</v>
      </c>
      <c r="M353" s="13" t="s">
        <v>370</v>
      </c>
      <c r="N353" s="37">
        <v>115.6</v>
      </c>
      <c r="O353" s="37">
        <v>29.3</v>
      </c>
      <c r="P353" s="4">
        <f t="shared" si="129"/>
        <v>0.25346020761245674</v>
      </c>
      <c r="Q353" s="13">
        <v>20</v>
      </c>
      <c r="R353" s="22">
        <v>1</v>
      </c>
      <c r="S353" s="13">
        <v>15</v>
      </c>
      <c r="T353" s="37">
        <v>5</v>
      </c>
      <c r="U353" s="37">
        <v>0</v>
      </c>
      <c r="V353" s="4">
        <f t="shared" si="130"/>
        <v>0</v>
      </c>
      <c r="W353" s="13">
        <v>15</v>
      </c>
      <c r="X353" s="37">
        <v>3</v>
      </c>
      <c r="Y353" s="37">
        <v>3.8</v>
      </c>
      <c r="Z353" s="4">
        <f t="shared" si="131"/>
        <v>1.2666666666666666</v>
      </c>
      <c r="AA353" s="13">
        <v>35</v>
      </c>
      <c r="AB353" s="37" t="s">
        <v>370</v>
      </c>
      <c r="AC353" s="37" t="s">
        <v>370</v>
      </c>
      <c r="AD353" s="4" t="s">
        <v>370</v>
      </c>
      <c r="AE353" s="13" t="s">
        <v>370</v>
      </c>
      <c r="AF353" s="5" t="s">
        <v>383</v>
      </c>
      <c r="AG353" s="5" t="s">
        <v>383</v>
      </c>
      <c r="AH353" s="5" t="s">
        <v>383</v>
      </c>
      <c r="AI353" s="13">
        <v>5</v>
      </c>
      <c r="AJ353" s="5">
        <v>35</v>
      </c>
      <c r="AK353" s="5">
        <v>7.4</v>
      </c>
      <c r="AL353" s="4">
        <f t="shared" ref="AL353:AL363" si="143">IF((AM353=0),0,IF(AJ353=0,1,IF(AK353&lt;0,0,AK353/AJ353)))</f>
        <v>0.21142857142857144</v>
      </c>
      <c r="AM353" s="13">
        <v>15</v>
      </c>
      <c r="AN353" s="37">
        <v>139</v>
      </c>
      <c r="AO353" s="37">
        <v>78</v>
      </c>
      <c r="AP353" s="4">
        <f t="shared" ref="AP353:AP363" si="144">IF((AQ353=0),0,IF(AN353=0,1,IF(AO353&lt;0,0,AO353/AN353)))</f>
        <v>0.5611510791366906</v>
      </c>
      <c r="AQ353" s="13">
        <v>20</v>
      </c>
      <c r="AR353" s="20">
        <f t="shared" si="132"/>
        <v>0.6566415636645403</v>
      </c>
      <c r="AS353" s="20">
        <f t="shared" ref="AS353:AS363" si="145">IF(AR353&gt;1.2,IF((AR353-1.2)*0.1+1.2&gt;1.3,1.3,(AR353-1.2)*0.1+1.2),AR353)</f>
        <v>0.6566415636645403</v>
      </c>
      <c r="AT353" s="35">
        <v>714</v>
      </c>
      <c r="AU353" s="21">
        <f t="shared" si="125"/>
        <v>194.72727272727272</v>
      </c>
      <c r="AV353" s="21">
        <f t="shared" si="126"/>
        <v>127.9</v>
      </c>
      <c r="AW353" s="83">
        <f t="shared" si="127"/>
        <v>-66.827272727272714</v>
      </c>
      <c r="AX353" s="21">
        <v>109.3</v>
      </c>
      <c r="AY353" s="21">
        <v>110.9</v>
      </c>
      <c r="AZ353" s="81">
        <f t="shared" si="128"/>
        <v>-92.3</v>
      </c>
      <c r="BA353" s="117" t="s">
        <v>416</v>
      </c>
      <c r="BB353" s="85"/>
      <c r="BC353" s="107"/>
      <c r="BD353" s="37">
        <f t="shared" si="133"/>
        <v>0</v>
      </c>
    </row>
    <row r="354" spans="1:56" s="2" customFormat="1" ht="15.6" x14ac:dyDescent="0.25">
      <c r="A354" s="16" t="s">
        <v>55</v>
      </c>
      <c r="B354" s="37">
        <v>0</v>
      </c>
      <c r="C354" s="37">
        <v>0</v>
      </c>
      <c r="D354" s="4">
        <f t="shared" si="124"/>
        <v>0</v>
      </c>
      <c r="E354" s="13">
        <v>0</v>
      </c>
      <c r="F354" s="5" t="s">
        <v>373</v>
      </c>
      <c r="G354" s="5" t="s">
        <v>373</v>
      </c>
      <c r="H354" s="5" t="s">
        <v>373</v>
      </c>
      <c r="I354" s="13" t="s">
        <v>370</v>
      </c>
      <c r="J354" s="5" t="s">
        <v>373</v>
      </c>
      <c r="K354" s="5" t="s">
        <v>373</v>
      </c>
      <c r="L354" s="5" t="s">
        <v>373</v>
      </c>
      <c r="M354" s="13" t="s">
        <v>370</v>
      </c>
      <c r="N354" s="37">
        <v>304.10000000000002</v>
      </c>
      <c r="O354" s="37">
        <v>451.4</v>
      </c>
      <c r="P354" s="4">
        <f t="shared" si="129"/>
        <v>1.4843801381124628</v>
      </c>
      <c r="Q354" s="13">
        <v>20</v>
      </c>
      <c r="R354" s="22">
        <v>1</v>
      </c>
      <c r="S354" s="13">
        <v>15</v>
      </c>
      <c r="T354" s="37">
        <v>213</v>
      </c>
      <c r="U354" s="37">
        <v>232.2</v>
      </c>
      <c r="V354" s="4">
        <f t="shared" si="130"/>
        <v>1.0901408450704224</v>
      </c>
      <c r="W354" s="13">
        <v>30</v>
      </c>
      <c r="X354" s="37">
        <v>1.5</v>
      </c>
      <c r="Y354" s="37">
        <v>4.5</v>
      </c>
      <c r="Z354" s="4">
        <f t="shared" si="131"/>
        <v>3</v>
      </c>
      <c r="AA354" s="13">
        <v>20</v>
      </c>
      <c r="AB354" s="37" t="s">
        <v>370</v>
      </c>
      <c r="AC354" s="37" t="s">
        <v>370</v>
      </c>
      <c r="AD354" s="4" t="s">
        <v>370</v>
      </c>
      <c r="AE354" s="13" t="s">
        <v>370</v>
      </c>
      <c r="AF354" s="5" t="s">
        <v>383</v>
      </c>
      <c r="AG354" s="5" t="s">
        <v>383</v>
      </c>
      <c r="AH354" s="5" t="s">
        <v>383</v>
      </c>
      <c r="AI354" s="13">
        <v>5</v>
      </c>
      <c r="AJ354" s="5">
        <v>35</v>
      </c>
      <c r="AK354" s="5">
        <v>7.8</v>
      </c>
      <c r="AL354" s="4">
        <f t="shared" si="143"/>
        <v>0.22285714285714286</v>
      </c>
      <c r="AM354" s="13">
        <v>15</v>
      </c>
      <c r="AN354" s="37">
        <v>653</v>
      </c>
      <c r="AO354" s="37">
        <v>564</v>
      </c>
      <c r="AP354" s="4">
        <f t="shared" si="144"/>
        <v>0.86370597243491576</v>
      </c>
      <c r="AQ354" s="13">
        <v>20</v>
      </c>
      <c r="AR354" s="20">
        <f t="shared" si="132"/>
        <v>1.3167400392159785</v>
      </c>
      <c r="AS354" s="20">
        <f t="shared" si="145"/>
        <v>1.2116740039215979</v>
      </c>
      <c r="AT354" s="35">
        <v>821</v>
      </c>
      <c r="AU354" s="21">
        <f t="shared" si="125"/>
        <v>223.90909090909093</v>
      </c>
      <c r="AV354" s="21">
        <f t="shared" si="126"/>
        <v>271.3</v>
      </c>
      <c r="AW354" s="83">
        <f t="shared" si="127"/>
        <v>47.390909090909076</v>
      </c>
      <c r="AX354" s="21">
        <v>239.7</v>
      </c>
      <c r="AY354" s="21">
        <v>220.1</v>
      </c>
      <c r="AZ354" s="81">
        <f t="shared" si="128"/>
        <v>-188.49999999999997</v>
      </c>
      <c r="BA354" s="117"/>
      <c r="BB354" s="85"/>
      <c r="BC354" s="107"/>
      <c r="BD354" s="37">
        <f t="shared" si="133"/>
        <v>0</v>
      </c>
    </row>
    <row r="355" spans="1:56" s="2" customFormat="1" ht="15.6" x14ac:dyDescent="0.25">
      <c r="A355" s="16" t="s">
        <v>348</v>
      </c>
      <c r="B355" s="37">
        <v>189</v>
      </c>
      <c r="C355" s="37">
        <v>189.9</v>
      </c>
      <c r="D355" s="4">
        <f t="shared" si="124"/>
        <v>1.0047619047619047</v>
      </c>
      <c r="E355" s="13">
        <v>10</v>
      </c>
      <c r="F355" s="5" t="s">
        <v>373</v>
      </c>
      <c r="G355" s="5" t="s">
        <v>373</v>
      </c>
      <c r="H355" s="5" t="s">
        <v>373</v>
      </c>
      <c r="I355" s="13" t="s">
        <v>370</v>
      </c>
      <c r="J355" s="5" t="s">
        <v>373</v>
      </c>
      <c r="K355" s="5" t="s">
        <v>373</v>
      </c>
      <c r="L355" s="5" t="s">
        <v>373</v>
      </c>
      <c r="M355" s="13" t="s">
        <v>370</v>
      </c>
      <c r="N355" s="37">
        <v>248.8</v>
      </c>
      <c r="O355" s="37">
        <v>66.7</v>
      </c>
      <c r="P355" s="4">
        <f t="shared" si="129"/>
        <v>0.26808681672025725</v>
      </c>
      <c r="Q355" s="13">
        <v>20</v>
      </c>
      <c r="R355" s="22">
        <v>1</v>
      </c>
      <c r="S355" s="13">
        <v>15</v>
      </c>
      <c r="T355" s="37">
        <v>43</v>
      </c>
      <c r="U355" s="37">
        <v>49.1</v>
      </c>
      <c r="V355" s="4">
        <f t="shared" si="130"/>
        <v>1.1418604651162791</v>
      </c>
      <c r="W355" s="13">
        <v>30</v>
      </c>
      <c r="X355" s="37">
        <v>11</v>
      </c>
      <c r="Y355" s="37">
        <v>9.1999999999999993</v>
      </c>
      <c r="Z355" s="4">
        <f t="shared" si="131"/>
        <v>0.83636363636363631</v>
      </c>
      <c r="AA355" s="13">
        <v>20</v>
      </c>
      <c r="AB355" s="37" t="s">
        <v>370</v>
      </c>
      <c r="AC355" s="37" t="s">
        <v>370</v>
      </c>
      <c r="AD355" s="4" t="s">
        <v>370</v>
      </c>
      <c r="AE355" s="13" t="s">
        <v>370</v>
      </c>
      <c r="AF355" s="5" t="s">
        <v>383</v>
      </c>
      <c r="AG355" s="5" t="s">
        <v>383</v>
      </c>
      <c r="AH355" s="5" t="s">
        <v>383</v>
      </c>
      <c r="AI355" s="13">
        <v>5</v>
      </c>
      <c r="AJ355" s="5">
        <v>35</v>
      </c>
      <c r="AK355" s="5">
        <v>14.6</v>
      </c>
      <c r="AL355" s="4">
        <f t="shared" si="143"/>
        <v>0.41714285714285715</v>
      </c>
      <c r="AM355" s="13">
        <v>15</v>
      </c>
      <c r="AN355" s="37">
        <v>301</v>
      </c>
      <c r="AO355" s="37">
        <v>279</v>
      </c>
      <c r="AP355" s="4">
        <f t="shared" si="144"/>
        <v>0.92691029900332222</v>
      </c>
      <c r="AQ355" s="13">
        <v>20</v>
      </c>
      <c r="AR355" s="20">
        <f t="shared" si="132"/>
        <v>0.81682916076918899</v>
      </c>
      <c r="AS355" s="20">
        <f t="shared" si="145"/>
        <v>0.81682916076918899</v>
      </c>
      <c r="AT355" s="35">
        <v>1148</v>
      </c>
      <c r="AU355" s="21">
        <f t="shared" si="125"/>
        <v>313.09090909090907</v>
      </c>
      <c r="AV355" s="21">
        <f t="shared" si="126"/>
        <v>255.7</v>
      </c>
      <c r="AW355" s="83">
        <f t="shared" si="127"/>
        <v>-57.390909090909076</v>
      </c>
      <c r="AX355" s="21">
        <v>166.6</v>
      </c>
      <c r="AY355" s="21">
        <v>122.8</v>
      </c>
      <c r="AZ355" s="81">
        <f t="shared" si="128"/>
        <v>-33.700000000000003</v>
      </c>
      <c r="BA355" s="117"/>
      <c r="BB355" s="85"/>
      <c r="BC355" s="107"/>
      <c r="BD355" s="37">
        <f t="shared" si="133"/>
        <v>0</v>
      </c>
    </row>
    <row r="356" spans="1:56" s="2" customFormat="1" ht="15.6" x14ac:dyDescent="0.25">
      <c r="A356" s="16" t="s">
        <v>349</v>
      </c>
      <c r="B356" s="37">
        <v>6252</v>
      </c>
      <c r="C356" s="37">
        <v>7559</v>
      </c>
      <c r="D356" s="4">
        <f t="shared" si="124"/>
        <v>1.2090531030070377</v>
      </c>
      <c r="E356" s="13">
        <v>10</v>
      </c>
      <c r="F356" s="5" t="s">
        <v>373</v>
      </c>
      <c r="G356" s="5" t="s">
        <v>373</v>
      </c>
      <c r="H356" s="5" t="s">
        <v>373</v>
      </c>
      <c r="I356" s="13" t="s">
        <v>370</v>
      </c>
      <c r="J356" s="5" t="s">
        <v>373</v>
      </c>
      <c r="K356" s="5" t="s">
        <v>373</v>
      </c>
      <c r="L356" s="5" t="s">
        <v>373</v>
      </c>
      <c r="M356" s="13" t="s">
        <v>370</v>
      </c>
      <c r="N356" s="37">
        <v>167.9</v>
      </c>
      <c r="O356" s="37">
        <v>63.6</v>
      </c>
      <c r="P356" s="4">
        <f t="shared" si="129"/>
        <v>0.37879690291840379</v>
      </c>
      <c r="Q356" s="13">
        <v>20</v>
      </c>
      <c r="R356" s="22">
        <v>1</v>
      </c>
      <c r="S356" s="13">
        <v>15</v>
      </c>
      <c r="T356" s="37">
        <v>436</v>
      </c>
      <c r="U356" s="37">
        <v>443.7</v>
      </c>
      <c r="V356" s="4">
        <f t="shared" si="130"/>
        <v>1.0176605504587155</v>
      </c>
      <c r="W356" s="13">
        <v>30</v>
      </c>
      <c r="X356" s="37">
        <v>0.6</v>
      </c>
      <c r="Y356" s="37">
        <v>19.5</v>
      </c>
      <c r="Z356" s="4">
        <f t="shared" si="131"/>
        <v>32.5</v>
      </c>
      <c r="AA356" s="13">
        <v>20</v>
      </c>
      <c r="AB356" s="37" t="s">
        <v>370</v>
      </c>
      <c r="AC356" s="37" t="s">
        <v>370</v>
      </c>
      <c r="AD356" s="4" t="s">
        <v>370</v>
      </c>
      <c r="AE356" s="13" t="s">
        <v>370</v>
      </c>
      <c r="AF356" s="5" t="s">
        <v>383</v>
      </c>
      <c r="AG356" s="5" t="s">
        <v>383</v>
      </c>
      <c r="AH356" s="5" t="s">
        <v>383</v>
      </c>
      <c r="AI356" s="13">
        <v>5</v>
      </c>
      <c r="AJ356" s="5">
        <v>35</v>
      </c>
      <c r="AK356" s="5">
        <v>5.8</v>
      </c>
      <c r="AL356" s="4">
        <f t="shared" si="143"/>
        <v>0.1657142857142857</v>
      </c>
      <c r="AM356" s="13">
        <v>15</v>
      </c>
      <c r="AN356" s="37">
        <v>1275</v>
      </c>
      <c r="AO356" s="37">
        <v>957</v>
      </c>
      <c r="AP356" s="4">
        <f t="shared" si="144"/>
        <v>0.75058823529411767</v>
      </c>
      <c r="AQ356" s="13">
        <v>20</v>
      </c>
      <c r="AR356" s="20">
        <f t="shared" si="132"/>
        <v>5.6361058814907432</v>
      </c>
      <c r="AS356" s="20">
        <f t="shared" si="145"/>
        <v>1.3</v>
      </c>
      <c r="AT356" s="35">
        <v>1276</v>
      </c>
      <c r="AU356" s="21">
        <f t="shared" si="125"/>
        <v>348</v>
      </c>
      <c r="AV356" s="21">
        <f t="shared" si="126"/>
        <v>452.4</v>
      </c>
      <c r="AW356" s="83">
        <f t="shared" si="127"/>
        <v>104.39999999999998</v>
      </c>
      <c r="AX356" s="21">
        <v>172</v>
      </c>
      <c r="AY356" s="21">
        <v>292.3</v>
      </c>
      <c r="AZ356" s="81">
        <f t="shared" si="128"/>
        <v>-11.900000000000034</v>
      </c>
      <c r="BA356" s="117"/>
      <c r="BB356" s="85"/>
      <c r="BC356" s="107"/>
      <c r="BD356" s="37">
        <f t="shared" si="133"/>
        <v>0</v>
      </c>
    </row>
    <row r="357" spans="1:56" s="2" customFormat="1" ht="15.6" x14ac:dyDescent="0.25">
      <c r="A357" s="16" t="s">
        <v>350</v>
      </c>
      <c r="B357" s="37">
        <v>127875</v>
      </c>
      <c r="C357" s="37">
        <v>126676</v>
      </c>
      <c r="D357" s="4">
        <f t="shared" si="124"/>
        <v>0.9906236559139785</v>
      </c>
      <c r="E357" s="13">
        <v>10</v>
      </c>
      <c r="F357" s="5" t="s">
        <v>373</v>
      </c>
      <c r="G357" s="5" t="s">
        <v>373</v>
      </c>
      <c r="H357" s="5" t="s">
        <v>373</v>
      </c>
      <c r="I357" s="13" t="s">
        <v>370</v>
      </c>
      <c r="J357" s="5" t="s">
        <v>373</v>
      </c>
      <c r="K357" s="5" t="s">
        <v>373</v>
      </c>
      <c r="L357" s="5" t="s">
        <v>373</v>
      </c>
      <c r="M357" s="13" t="s">
        <v>370</v>
      </c>
      <c r="N357" s="37">
        <v>204.1</v>
      </c>
      <c r="O357" s="37">
        <v>342.1</v>
      </c>
      <c r="P357" s="4">
        <f t="shared" si="129"/>
        <v>1.6761391474767273</v>
      </c>
      <c r="Q357" s="13">
        <v>20</v>
      </c>
      <c r="R357" s="22">
        <v>1</v>
      </c>
      <c r="S357" s="13">
        <v>15</v>
      </c>
      <c r="T357" s="37">
        <v>1</v>
      </c>
      <c r="U357" s="37">
        <v>0</v>
      </c>
      <c r="V357" s="4">
        <f t="shared" si="130"/>
        <v>0</v>
      </c>
      <c r="W357" s="13">
        <v>25</v>
      </c>
      <c r="X357" s="37">
        <v>0.6</v>
      </c>
      <c r="Y357" s="37">
        <v>1.4</v>
      </c>
      <c r="Z357" s="4">
        <f t="shared" si="131"/>
        <v>2.3333333333333335</v>
      </c>
      <c r="AA357" s="13">
        <v>25</v>
      </c>
      <c r="AB357" s="37" t="s">
        <v>370</v>
      </c>
      <c r="AC357" s="37" t="s">
        <v>370</v>
      </c>
      <c r="AD357" s="4" t="s">
        <v>370</v>
      </c>
      <c r="AE357" s="13" t="s">
        <v>370</v>
      </c>
      <c r="AF357" s="5" t="s">
        <v>383</v>
      </c>
      <c r="AG357" s="5" t="s">
        <v>383</v>
      </c>
      <c r="AH357" s="5" t="s">
        <v>383</v>
      </c>
      <c r="AI357" s="13">
        <v>5</v>
      </c>
      <c r="AJ357" s="5">
        <v>35</v>
      </c>
      <c r="AK357" s="5">
        <v>5.6</v>
      </c>
      <c r="AL357" s="4">
        <f t="shared" si="143"/>
        <v>0.16</v>
      </c>
      <c r="AM357" s="13">
        <v>15</v>
      </c>
      <c r="AN357" s="37">
        <v>52</v>
      </c>
      <c r="AO357" s="37">
        <v>47</v>
      </c>
      <c r="AP357" s="4">
        <f t="shared" si="144"/>
        <v>0.90384615384615385</v>
      </c>
      <c r="AQ357" s="13">
        <v>20</v>
      </c>
      <c r="AR357" s="20">
        <f t="shared" si="132"/>
        <v>1.0556867378379287</v>
      </c>
      <c r="AS357" s="20">
        <f t="shared" si="145"/>
        <v>1.0556867378379287</v>
      </c>
      <c r="AT357" s="35">
        <v>611</v>
      </c>
      <c r="AU357" s="21">
        <f t="shared" si="125"/>
        <v>166.63636363636363</v>
      </c>
      <c r="AV357" s="21">
        <f t="shared" si="126"/>
        <v>175.9</v>
      </c>
      <c r="AW357" s="83">
        <f t="shared" si="127"/>
        <v>9.2636363636363797</v>
      </c>
      <c r="AX357" s="21">
        <v>175</v>
      </c>
      <c r="AY357" s="21">
        <v>151.30000000000001</v>
      </c>
      <c r="AZ357" s="81">
        <f t="shared" si="128"/>
        <v>-150.4</v>
      </c>
      <c r="BA357" s="117"/>
      <c r="BB357" s="85"/>
      <c r="BC357" s="107"/>
      <c r="BD357" s="37">
        <f t="shared" si="133"/>
        <v>0</v>
      </c>
    </row>
    <row r="358" spans="1:56" s="2" customFormat="1" ht="14.25" customHeight="1" x14ac:dyDescent="0.25">
      <c r="A358" s="16" t="s">
        <v>351</v>
      </c>
      <c r="B358" s="37">
        <v>0</v>
      </c>
      <c r="C358" s="37">
        <v>0</v>
      </c>
      <c r="D358" s="4">
        <f t="shared" si="124"/>
        <v>0</v>
      </c>
      <c r="E358" s="13">
        <v>0</v>
      </c>
      <c r="F358" s="5" t="s">
        <v>373</v>
      </c>
      <c r="G358" s="5" t="s">
        <v>373</v>
      </c>
      <c r="H358" s="5" t="s">
        <v>373</v>
      </c>
      <c r="I358" s="13" t="s">
        <v>370</v>
      </c>
      <c r="J358" s="5" t="s">
        <v>373</v>
      </c>
      <c r="K358" s="5" t="s">
        <v>373</v>
      </c>
      <c r="L358" s="5" t="s">
        <v>373</v>
      </c>
      <c r="M358" s="13" t="s">
        <v>370</v>
      </c>
      <c r="N358" s="37">
        <v>60.5</v>
      </c>
      <c r="O358" s="37">
        <v>63.9</v>
      </c>
      <c r="P358" s="4">
        <f t="shared" si="129"/>
        <v>1.0561983471074381</v>
      </c>
      <c r="Q358" s="13">
        <v>20</v>
      </c>
      <c r="R358" s="22">
        <v>1</v>
      </c>
      <c r="S358" s="13">
        <v>15</v>
      </c>
      <c r="T358" s="37">
        <v>91</v>
      </c>
      <c r="U358" s="37">
        <v>75.099999999999994</v>
      </c>
      <c r="V358" s="4">
        <f t="shared" si="130"/>
        <v>0.82527472527472523</v>
      </c>
      <c r="W358" s="13">
        <v>30</v>
      </c>
      <c r="X358" s="37">
        <v>11</v>
      </c>
      <c r="Y358" s="37">
        <v>6.3</v>
      </c>
      <c r="Z358" s="4">
        <f t="shared" si="131"/>
        <v>0.57272727272727275</v>
      </c>
      <c r="AA358" s="13">
        <v>20</v>
      </c>
      <c r="AB358" s="37" t="s">
        <v>370</v>
      </c>
      <c r="AC358" s="37" t="s">
        <v>370</v>
      </c>
      <c r="AD358" s="4" t="s">
        <v>370</v>
      </c>
      <c r="AE358" s="13" t="s">
        <v>370</v>
      </c>
      <c r="AF358" s="5" t="s">
        <v>383</v>
      </c>
      <c r="AG358" s="5" t="s">
        <v>383</v>
      </c>
      <c r="AH358" s="5" t="s">
        <v>383</v>
      </c>
      <c r="AI358" s="13">
        <v>5</v>
      </c>
      <c r="AJ358" s="5">
        <v>0</v>
      </c>
      <c r="AK358" s="5">
        <v>0</v>
      </c>
      <c r="AL358" s="4">
        <f t="shared" si="143"/>
        <v>1</v>
      </c>
      <c r="AM358" s="13">
        <v>15</v>
      </c>
      <c r="AN358" s="37">
        <v>73</v>
      </c>
      <c r="AO358" s="37">
        <v>92</v>
      </c>
      <c r="AP358" s="4">
        <f t="shared" si="144"/>
        <v>1.2602739726027397</v>
      </c>
      <c r="AQ358" s="13">
        <v>20</v>
      </c>
      <c r="AR358" s="20">
        <f t="shared" si="132"/>
        <v>0.937851946724923</v>
      </c>
      <c r="AS358" s="20">
        <f t="shared" si="145"/>
        <v>0.937851946724923</v>
      </c>
      <c r="AT358" s="35">
        <v>240</v>
      </c>
      <c r="AU358" s="21">
        <f t="shared" si="125"/>
        <v>65.454545454545453</v>
      </c>
      <c r="AV358" s="21">
        <f t="shared" si="126"/>
        <v>61.4</v>
      </c>
      <c r="AW358" s="83">
        <f t="shared" si="127"/>
        <v>-4.0545454545454547</v>
      </c>
      <c r="AX358" s="21">
        <v>28.2</v>
      </c>
      <c r="AY358" s="21">
        <v>40.700000000000003</v>
      </c>
      <c r="AZ358" s="81">
        <f t="shared" si="128"/>
        <v>-7.5</v>
      </c>
      <c r="BA358" s="117"/>
      <c r="BB358" s="85"/>
      <c r="BC358" s="107"/>
      <c r="BD358" s="37">
        <f t="shared" si="133"/>
        <v>0</v>
      </c>
    </row>
    <row r="359" spans="1:56" s="2" customFormat="1" ht="15.6" x14ac:dyDescent="0.25">
      <c r="A359" s="16" t="s">
        <v>352</v>
      </c>
      <c r="B359" s="37">
        <v>0</v>
      </c>
      <c r="C359" s="37">
        <v>0</v>
      </c>
      <c r="D359" s="4">
        <f t="shared" si="124"/>
        <v>0</v>
      </c>
      <c r="E359" s="13">
        <v>0</v>
      </c>
      <c r="F359" s="5" t="s">
        <v>373</v>
      </c>
      <c r="G359" s="5" t="s">
        <v>373</v>
      </c>
      <c r="H359" s="5" t="s">
        <v>373</v>
      </c>
      <c r="I359" s="13" t="s">
        <v>370</v>
      </c>
      <c r="J359" s="5" t="s">
        <v>373</v>
      </c>
      <c r="K359" s="5" t="s">
        <v>373</v>
      </c>
      <c r="L359" s="5" t="s">
        <v>373</v>
      </c>
      <c r="M359" s="13" t="s">
        <v>370</v>
      </c>
      <c r="N359" s="37">
        <v>848</v>
      </c>
      <c r="O359" s="37">
        <v>435</v>
      </c>
      <c r="P359" s="4">
        <f t="shared" si="129"/>
        <v>0.51297169811320753</v>
      </c>
      <c r="Q359" s="13">
        <v>20</v>
      </c>
      <c r="R359" s="22">
        <v>1</v>
      </c>
      <c r="S359" s="13">
        <v>15</v>
      </c>
      <c r="T359" s="37">
        <v>430</v>
      </c>
      <c r="U359" s="37">
        <v>441.4</v>
      </c>
      <c r="V359" s="4">
        <f t="shared" si="130"/>
        <v>1.0265116279069766</v>
      </c>
      <c r="W359" s="13">
        <v>30</v>
      </c>
      <c r="X359" s="37">
        <v>5</v>
      </c>
      <c r="Y359" s="37">
        <v>6</v>
      </c>
      <c r="Z359" s="4">
        <f t="shared" si="131"/>
        <v>1.2</v>
      </c>
      <c r="AA359" s="13">
        <v>20</v>
      </c>
      <c r="AB359" s="37" t="s">
        <v>370</v>
      </c>
      <c r="AC359" s="37" t="s">
        <v>370</v>
      </c>
      <c r="AD359" s="4" t="s">
        <v>370</v>
      </c>
      <c r="AE359" s="13" t="s">
        <v>370</v>
      </c>
      <c r="AF359" s="5" t="s">
        <v>383</v>
      </c>
      <c r="AG359" s="5" t="s">
        <v>383</v>
      </c>
      <c r="AH359" s="5" t="s">
        <v>383</v>
      </c>
      <c r="AI359" s="13">
        <v>5</v>
      </c>
      <c r="AJ359" s="5">
        <v>35</v>
      </c>
      <c r="AK359" s="5">
        <v>13.3</v>
      </c>
      <c r="AL359" s="4">
        <f t="shared" si="143"/>
        <v>0.38</v>
      </c>
      <c r="AM359" s="13">
        <v>15</v>
      </c>
      <c r="AN359" s="37">
        <v>820</v>
      </c>
      <c r="AO359" s="37">
        <v>864</v>
      </c>
      <c r="AP359" s="4">
        <f t="shared" si="144"/>
        <v>1.0536585365853659</v>
      </c>
      <c r="AQ359" s="13">
        <v>20</v>
      </c>
      <c r="AR359" s="20">
        <f t="shared" si="132"/>
        <v>0.89023294609317305</v>
      </c>
      <c r="AS359" s="20">
        <f t="shared" si="145"/>
        <v>0.89023294609317305</v>
      </c>
      <c r="AT359" s="35">
        <v>356</v>
      </c>
      <c r="AU359" s="21">
        <f t="shared" si="125"/>
        <v>97.090909090909093</v>
      </c>
      <c r="AV359" s="21">
        <f t="shared" si="126"/>
        <v>86.4</v>
      </c>
      <c r="AW359" s="83">
        <f t="shared" si="127"/>
        <v>-10.690909090909088</v>
      </c>
      <c r="AX359" s="21">
        <v>205.9</v>
      </c>
      <c r="AY359" s="21">
        <v>122.2</v>
      </c>
      <c r="AZ359" s="81">
        <f t="shared" si="128"/>
        <v>-241.7</v>
      </c>
      <c r="BA359" s="117"/>
      <c r="BB359" s="85"/>
      <c r="BC359" s="107"/>
      <c r="BD359" s="37">
        <f t="shared" si="133"/>
        <v>0</v>
      </c>
    </row>
    <row r="360" spans="1:56" s="2" customFormat="1" ht="18.75" customHeight="1" x14ac:dyDescent="0.25">
      <c r="A360" s="16" t="s">
        <v>353</v>
      </c>
      <c r="B360" s="37">
        <v>0</v>
      </c>
      <c r="C360" s="37">
        <v>0</v>
      </c>
      <c r="D360" s="4">
        <f t="shared" si="124"/>
        <v>0</v>
      </c>
      <c r="E360" s="13">
        <v>0</v>
      </c>
      <c r="F360" s="5" t="s">
        <v>373</v>
      </c>
      <c r="G360" s="5" t="s">
        <v>373</v>
      </c>
      <c r="H360" s="5" t="s">
        <v>373</v>
      </c>
      <c r="I360" s="13" t="s">
        <v>370</v>
      </c>
      <c r="J360" s="5" t="s">
        <v>373</v>
      </c>
      <c r="K360" s="5" t="s">
        <v>373</v>
      </c>
      <c r="L360" s="5" t="s">
        <v>373</v>
      </c>
      <c r="M360" s="13" t="s">
        <v>370</v>
      </c>
      <c r="N360" s="37">
        <v>343.8</v>
      </c>
      <c r="O360" s="37">
        <v>416.1</v>
      </c>
      <c r="P360" s="4">
        <f t="shared" si="129"/>
        <v>1.2102966841186737</v>
      </c>
      <c r="Q360" s="13">
        <v>20</v>
      </c>
      <c r="R360" s="22">
        <v>1</v>
      </c>
      <c r="S360" s="13">
        <v>15</v>
      </c>
      <c r="T360" s="37">
        <v>0</v>
      </c>
      <c r="U360" s="37">
        <v>0</v>
      </c>
      <c r="V360" s="4">
        <f t="shared" si="130"/>
        <v>1</v>
      </c>
      <c r="W360" s="13">
        <v>20</v>
      </c>
      <c r="X360" s="37">
        <v>2.5</v>
      </c>
      <c r="Y360" s="37">
        <v>3.1</v>
      </c>
      <c r="Z360" s="4">
        <f t="shared" si="131"/>
        <v>1.24</v>
      </c>
      <c r="AA360" s="13">
        <v>30</v>
      </c>
      <c r="AB360" s="37" t="s">
        <v>370</v>
      </c>
      <c r="AC360" s="37" t="s">
        <v>370</v>
      </c>
      <c r="AD360" s="4" t="s">
        <v>370</v>
      </c>
      <c r="AE360" s="13" t="s">
        <v>370</v>
      </c>
      <c r="AF360" s="5" t="s">
        <v>383</v>
      </c>
      <c r="AG360" s="5" t="s">
        <v>383</v>
      </c>
      <c r="AH360" s="5" t="s">
        <v>383</v>
      </c>
      <c r="AI360" s="13">
        <v>5</v>
      </c>
      <c r="AJ360" s="5">
        <v>35</v>
      </c>
      <c r="AK360" s="5">
        <v>5.8</v>
      </c>
      <c r="AL360" s="4">
        <f t="shared" si="143"/>
        <v>0.1657142857142857</v>
      </c>
      <c r="AM360" s="13">
        <v>15</v>
      </c>
      <c r="AN360" s="37">
        <v>208</v>
      </c>
      <c r="AO360" s="37">
        <v>116</v>
      </c>
      <c r="AP360" s="4">
        <f t="shared" si="144"/>
        <v>0.55769230769230771</v>
      </c>
      <c r="AQ360" s="13">
        <v>20</v>
      </c>
      <c r="AR360" s="20">
        <f t="shared" si="132"/>
        <v>0.91704578434944928</v>
      </c>
      <c r="AS360" s="20">
        <f t="shared" si="145"/>
        <v>0.91704578434944928</v>
      </c>
      <c r="AT360" s="35">
        <v>1096</v>
      </c>
      <c r="AU360" s="21">
        <f t="shared" si="125"/>
        <v>298.90909090909093</v>
      </c>
      <c r="AV360" s="21">
        <f t="shared" si="126"/>
        <v>274.10000000000002</v>
      </c>
      <c r="AW360" s="83">
        <f t="shared" si="127"/>
        <v>-24.809090909090912</v>
      </c>
      <c r="AX360" s="21">
        <v>175.1</v>
      </c>
      <c r="AY360" s="21">
        <v>151.5</v>
      </c>
      <c r="AZ360" s="81">
        <f t="shared" si="128"/>
        <v>-52.499999999999972</v>
      </c>
      <c r="BA360" s="117"/>
      <c r="BB360" s="85"/>
      <c r="BC360" s="107"/>
      <c r="BD360" s="37">
        <f t="shared" si="133"/>
        <v>0</v>
      </c>
    </row>
    <row r="361" spans="1:56" s="2" customFormat="1" ht="15.6" x14ac:dyDescent="0.25">
      <c r="A361" s="16" t="s">
        <v>354</v>
      </c>
      <c r="B361" s="37">
        <v>0</v>
      </c>
      <c r="C361" s="37">
        <v>0</v>
      </c>
      <c r="D361" s="4">
        <f t="shared" si="124"/>
        <v>0</v>
      </c>
      <c r="E361" s="13">
        <v>0</v>
      </c>
      <c r="F361" s="5" t="s">
        <v>373</v>
      </c>
      <c r="G361" s="5" t="s">
        <v>373</v>
      </c>
      <c r="H361" s="5" t="s">
        <v>373</v>
      </c>
      <c r="I361" s="13" t="s">
        <v>370</v>
      </c>
      <c r="J361" s="5" t="s">
        <v>373</v>
      </c>
      <c r="K361" s="5" t="s">
        <v>373</v>
      </c>
      <c r="L361" s="5" t="s">
        <v>373</v>
      </c>
      <c r="M361" s="13" t="s">
        <v>370</v>
      </c>
      <c r="N361" s="37">
        <v>341.7</v>
      </c>
      <c r="O361" s="37">
        <v>305.2</v>
      </c>
      <c r="P361" s="4">
        <f t="shared" si="129"/>
        <v>0.8931811530582382</v>
      </c>
      <c r="Q361" s="13">
        <v>20</v>
      </c>
      <c r="R361" s="22">
        <v>1</v>
      </c>
      <c r="S361" s="13">
        <v>15</v>
      </c>
      <c r="T361" s="37">
        <v>165</v>
      </c>
      <c r="U361" s="37">
        <v>94.9</v>
      </c>
      <c r="V361" s="4">
        <f t="shared" si="130"/>
        <v>0.57515151515151519</v>
      </c>
      <c r="W361" s="13">
        <v>15</v>
      </c>
      <c r="X361" s="37">
        <v>3.5</v>
      </c>
      <c r="Y361" s="37">
        <v>4.9000000000000004</v>
      </c>
      <c r="Z361" s="4">
        <f t="shared" si="131"/>
        <v>1.4000000000000001</v>
      </c>
      <c r="AA361" s="13">
        <v>35</v>
      </c>
      <c r="AB361" s="37" t="s">
        <v>370</v>
      </c>
      <c r="AC361" s="37" t="s">
        <v>370</v>
      </c>
      <c r="AD361" s="4" t="s">
        <v>370</v>
      </c>
      <c r="AE361" s="13" t="s">
        <v>370</v>
      </c>
      <c r="AF361" s="5" t="s">
        <v>383</v>
      </c>
      <c r="AG361" s="5" t="s">
        <v>383</v>
      </c>
      <c r="AH361" s="5" t="s">
        <v>383</v>
      </c>
      <c r="AI361" s="13">
        <v>5</v>
      </c>
      <c r="AJ361" s="5">
        <v>35</v>
      </c>
      <c r="AK361" s="5">
        <v>38.200000000000003</v>
      </c>
      <c r="AL361" s="4">
        <f t="shared" si="143"/>
        <v>1.0914285714285714</v>
      </c>
      <c r="AM361" s="13">
        <v>15</v>
      </c>
      <c r="AN361" s="37">
        <v>478</v>
      </c>
      <c r="AO361" s="37">
        <v>207</v>
      </c>
      <c r="AP361" s="4">
        <f t="shared" si="144"/>
        <v>0.43305439330543932</v>
      </c>
      <c r="AQ361" s="13">
        <v>20</v>
      </c>
      <c r="AR361" s="20">
        <f t="shared" si="132"/>
        <v>0.96269510188312368</v>
      </c>
      <c r="AS361" s="20">
        <f t="shared" si="145"/>
        <v>0.96269510188312368</v>
      </c>
      <c r="AT361" s="35">
        <v>902</v>
      </c>
      <c r="AU361" s="21">
        <f t="shared" si="125"/>
        <v>246</v>
      </c>
      <c r="AV361" s="21">
        <f t="shared" si="126"/>
        <v>236.8</v>
      </c>
      <c r="AW361" s="83">
        <f t="shared" si="127"/>
        <v>-9.1999999999999886</v>
      </c>
      <c r="AX361" s="21">
        <v>107.4</v>
      </c>
      <c r="AY361" s="21">
        <v>137.1</v>
      </c>
      <c r="AZ361" s="81">
        <f t="shared" si="128"/>
        <v>-7.6999999999999886</v>
      </c>
      <c r="BA361" s="117"/>
      <c r="BB361" s="85"/>
      <c r="BC361" s="107"/>
      <c r="BD361" s="37">
        <f t="shared" si="133"/>
        <v>0</v>
      </c>
    </row>
    <row r="362" spans="1:56" s="2" customFormat="1" ht="15.6" x14ac:dyDescent="0.25">
      <c r="A362" s="16" t="s">
        <v>355</v>
      </c>
      <c r="B362" s="37">
        <v>0</v>
      </c>
      <c r="C362" s="37">
        <v>0</v>
      </c>
      <c r="D362" s="4">
        <f t="shared" si="124"/>
        <v>0</v>
      </c>
      <c r="E362" s="13">
        <v>0</v>
      </c>
      <c r="F362" s="5" t="s">
        <v>373</v>
      </c>
      <c r="G362" s="5" t="s">
        <v>373</v>
      </c>
      <c r="H362" s="5" t="s">
        <v>373</v>
      </c>
      <c r="I362" s="13" t="s">
        <v>370</v>
      </c>
      <c r="J362" s="5" t="s">
        <v>373</v>
      </c>
      <c r="K362" s="5" t="s">
        <v>373</v>
      </c>
      <c r="L362" s="5" t="s">
        <v>373</v>
      </c>
      <c r="M362" s="13" t="s">
        <v>370</v>
      </c>
      <c r="N362" s="37">
        <v>124.6</v>
      </c>
      <c r="O362" s="37">
        <v>72</v>
      </c>
      <c r="P362" s="4">
        <f t="shared" si="129"/>
        <v>0.5778491171749599</v>
      </c>
      <c r="Q362" s="13">
        <v>20</v>
      </c>
      <c r="R362" s="22">
        <v>1</v>
      </c>
      <c r="S362" s="13">
        <v>15</v>
      </c>
      <c r="T362" s="37">
        <v>8</v>
      </c>
      <c r="U362" s="37">
        <v>3.5</v>
      </c>
      <c r="V362" s="4">
        <f t="shared" si="130"/>
        <v>0.4375</v>
      </c>
      <c r="W362" s="13">
        <v>10</v>
      </c>
      <c r="X362" s="37">
        <v>7</v>
      </c>
      <c r="Y362" s="37">
        <v>8.6</v>
      </c>
      <c r="Z362" s="4">
        <f t="shared" si="131"/>
        <v>1.2285714285714284</v>
      </c>
      <c r="AA362" s="13">
        <v>40</v>
      </c>
      <c r="AB362" s="37" t="s">
        <v>370</v>
      </c>
      <c r="AC362" s="37" t="s">
        <v>370</v>
      </c>
      <c r="AD362" s="4" t="s">
        <v>370</v>
      </c>
      <c r="AE362" s="13" t="s">
        <v>370</v>
      </c>
      <c r="AF362" s="5" t="s">
        <v>383</v>
      </c>
      <c r="AG362" s="5" t="s">
        <v>383</v>
      </c>
      <c r="AH362" s="5" t="s">
        <v>383</v>
      </c>
      <c r="AI362" s="13">
        <v>5</v>
      </c>
      <c r="AJ362" s="5">
        <v>35</v>
      </c>
      <c r="AK362" s="5">
        <v>0</v>
      </c>
      <c r="AL362" s="4">
        <f t="shared" si="143"/>
        <v>0</v>
      </c>
      <c r="AM362" s="13">
        <v>15</v>
      </c>
      <c r="AN362" s="37">
        <v>172</v>
      </c>
      <c r="AO362" s="37">
        <v>165</v>
      </c>
      <c r="AP362" s="4">
        <f t="shared" si="144"/>
        <v>0.95930232558139539</v>
      </c>
      <c r="AQ362" s="13">
        <v>20</v>
      </c>
      <c r="AR362" s="20">
        <f t="shared" si="132"/>
        <v>0.8271740499832021</v>
      </c>
      <c r="AS362" s="20">
        <f t="shared" si="145"/>
        <v>0.8271740499832021</v>
      </c>
      <c r="AT362" s="35">
        <v>941</v>
      </c>
      <c r="AU362" s="21">
        <f t="shared" si="125"/>
        <v>256.63636363636363</v>
      </c>
      <c r="AV362" s="21">
        <f t="shared" si="126"/>
        <v>212.3</v>
      </c>
      <c r="AW362" s="83">
        <f t="shared" si="127"/>
        <v>-44.336363636363615</v>
      </c>
      <c r="AX362" s="21">
        <v>183.9</v>
      </c>
      <c r="AY362" s="21">
        <v>156.80000000000001</v>
      </c>
      <c r="AZ362" s="81">
        <f t="shared" si="128"/>
        <v>-128.4</v>
      </c>
      <c r="BA362" s="117"/>
      <c r="BB362" s="85"/>
      <c r="BC362" s="107"/>
      <c r="BD362" s="37">
        <f t="shared" si="133"/>
        <v>0</v>
      </c>
    </row>
    <row r="363" spans="1:56" s="2" customFormat="1" ht="15.6" x14ac:dyDescent="0.25">
      <c r="A363" s="16" t="s">
        <v>356</v>
      </c>
      <c r="B363" s="37">
        <v>18929.900000000001</v>
      </c>
      <c r="C363" s="37">
        <v>20368.900000000001</v>
      </c>
      <c r="D363" s="4">
        <f t="shared" si="124"/>
        <v>1.0760173059551292</v>
      </c>
      <c r="E363" s="13">
        <v>10</v>
      </c>
      <c r="F363" s="5" t="s">
        <v>373</v>
      </c>
      <c r="G363" s="5" t="s">
        <v>373</v>
      </c>
      <c r="H363" s="5" t="s">
        <v>373</v>
      </c>
      <c r="I363" s="13" t="s">
        <v>370</v>
      </c>
      <c r="J363" s="5" t="s">
        <v>373</v>
      </c>
      <c r="K363" s="5" t="s">
        <v>373</v>
      </c>
      <c r="L363" s="5" t="s">
        <v>373</v>
      </c>
      <c r="M363" s="13" t="s">
        <v>370</v>
      </c>
      <c r="N363" s="37">
        <v>1669</v>
      </c>
      <c r="O363" s="37">
        <v>1180.5999999999999</v>
      </c>
      <c r="P363" s="4">
        <f t="shared" si="129"/>
        <v>0.70736968244457754</v>
      </c>
      <c r="Q363" s="13">
        <v>20</v>
      </c>
      <c r="R363" s="22">
        <v>1</v>
      </c>
      <c r="S363" s="13">
        <v>15</v>
      </c>
      <c r="T363" s="37">
        <v>7</v>
      </c>
      <c r="U363" s="37">
        <v>7.1</v>
      </c>
      <c r="V363" s="4">
        <f t="shared" si="130"/>
        <v>1.0142857142857142</v>
      </c>
      <c r="W363" s="13">
        <v>25</v>
      </c>
      <c r="X363" s="37">
        <v>1</v>
      </c>
      <c r="Y363" s="37">
        <v>3.9</v>
      </c>
      <c r="Z363" s="4">
        <f t="shared" si="131"/>
        <v>3.9</v>
      </c>
      <c r="AA363" s="13">
        <v>25</v>
      </c>
      <c r="AB363" s="37" t="s">
        <v>370</v>
      </c>
      <c r="AC363" s="37" t="s">
        <v>370</v>
      </c>
      <c r="AD363" s="4" t="s">
        <v>370</v>
      </c>
      <c r="AE363" s="13" t="s">
        <v>370</v>
      </c>
      <c r="AF363" s="5" t="s">
        <v>383</v>
      </c>
      <c r="AG363" s="5" t="s">
        <v>383</v>
      </c>
      <c r="AH363" s="5" t="s">
        <v>383</v>
      </c>
      <c r="AI363" s="13">
        <v>5</v>
      </c>
      <c r="AJ363" s="5">
        <v>35</v>
      </c>
      <c r="AK363" s="5">
        <v>36.9</v>
      </c>
      <c r="AL363" s="4">
        <f t="shared" si="143"/>
        <v>1.0542857142857143</v>
      </c>
      <c r="AM363" s="13">
        <v>15</v>
      </c>
      <c r="AN363" s="37">
        <v>84</v>
      </c>
      <c r="AO363" s="37">
        <v>55</v>
      </c>
      <c r="AP363" s="4">
        <f t="shared" si="144"/>
        <v>0.65476190476190477</v>
      </c>
      <c r="AQ363" s="13">
        <v>20</v>
      </c>
      <c r="AR363" s="20">
        <f t="shared" si="132"/>
        <v>1.4744171798085346</v>
      </c>
      <c r="AS363" s="20">
        <f t="shared" si="145"/>
        <v>1.2274417179808534</v>
      </c>
      <c r="AT363" s="35">
        <v>2444</v>
      </c>
      <c r="AU363" s="21">
        <f t="shared" si="125"/>
        <v>666.5454545454545</v>
      </c>
      <c r="AV363" s="21">
        <f t="shared" si="126"/>
        <v>818.1</v>
      </c>
      <c r="AW363" s="83">
        <f t="shared" si="127"/>
        <v>151.55454545454552</v>
      </c>
      <c r="AX363" s="21">
        <v>436.7</v>
      </c>
      <c r="AY363" s="21">
        <v>441.3</v>
      </c>
      <c r="AZ363" s="81">
        <f t="shared" si="128"/>
        <v>-59.899999999999977</v>
      </c>
      <c r="BA363" s="117"/>
      <c r="BB363" s="85"/>
      <c r="BC363" s="107"/>
      <c r="BD363" s="37">
        <f t="shared" si="133"/>
        <v>0</v>
      </c>
    </row>
    <row r="364" spans="1:56" s="2" customFormat="1" ht="19.5" customHeight="1" x14ac:dyDescent="0.25">
      <c r="A364" s="36" t="s">
        <v>357</v>
      </c>
      <c r="B364" s="37"/>
      <c r="C364" s="37"/>
      <c r="D364" s="4"/>
      <c r="E364" s="13"/>
      <c r="F364" s="5"/>
      <c r="G364" s="5"/>
      <c r="H364" s="5"/>
      <c r="I364" s="13"/>
      <c r="J364" s="5"/>
      <c r="K364" s="5"/>
      <c r="L364" s="5"/>
      <c r="M364" s="13"/>
      <c r="N364" s="37"/>
      <c r="O364" s="37"/>
      <c r="P364" s="4"/>
      <c r="Q364" s="13"/>
      <c r="R364" s="22"/>
      <c r="S364" s="13"/>
      <c r="T364" s="37"/>
      <c r="U364" s="37"/>
      <c r="V364" s="4"/>
      <c r="W364" s="13"/>
      <c r="X364" s="37"/>
      <c r="Y364" s="37"/>
      <c r="Z364" s="4"/>
      <c r="AA364" s="13"/>
      <c r="AB364" s="37"/>
      <c r="AC364" s="37"/>
      <c r="AD364" s="4"/>
      <c r="AE364" s="13"/>
      <c r="AF364" s="5"/>
      <c r="AG364" s="5"/>
      <c r="AH364" s="5"/>
      <c r="AI364" s="13"/>
      <c r="AJ364" s="5"/>
      <c r="AK364" s="5"/>
      <c r="AL364" s="4"/>
      <c r="AM364" s="13"/>
      <c r="AN364" s="37"/>
      <c r="AO364" s="37"/>
      <c r="AP364" s="4"/>
      <c r="AQ364" s="13"/>
      <c r="AR364" s="20"/>
      <c r="AS364" s="20"/>
      <c r="AT364" s="35"/>
      <c r="AU364" s="21"/>
      <c r="AV364" s="21"/>
      <c r="AW364" s="83"/>
      <c r="AX364" s="21"/>
      <c r="AY364" s="21"/>
      <c r="AZ364" s="81"/>
      <c r="BA364" s="117"/>
      <c r="BB364" s="85"/>
      <c r="BC364" s="107"/>
      <c r="BD364" s="37"/>
    </row>
    <row r="365" spans="1:56" s="2" customFormat="1" ht="15.6" x14ac:dyDescent="0.25">
      <c r="A365" s="16" t="s">
        <v>358</v>
      </c>
      <c r="B365" s="37">
        <v>2020</v>
      </c>
      <c r="C365" s="37">
        <v>2128</v>
      </c>
      <c r="D365" s="4">
        <f t="shared" si="124"/>
        <v>1.0534653465346535</v>
      </c>
      <c r="E365" s="13">
        <v>10</v>
      </c>
      <c r="F365" s="5" t="s">
        <v>373</v>
      </c>
      <c r="G365" s="5" t="s">
        <v>373</v>
      </c>
      <c r="H365" s="5" t="s">
        <v>373</v>
      </c>
      <c r="I365" s="13" t="s">
        <v>370</v>
      </c>
      <c r="J365" s="5" t="s">
        <v>373</v>
      </c>
      <c r="K365" s="5" t="s">
        <v>373</v>
      </c>
      <c r="L365" s="5" t="s">
        <v>373</v>
      </c>
      <c r="M365" s="13" t="s">
        <v>370</v>
      </c>
      <c r="N365" s="37">
        <v>112.9</v>
      </c>
      <c r="O365" s="37">
        <v>110.1</v>
      </c>
      <c r="P365" s="4">
        <f t="shared" si="129"/>
        <v>0.97519929140832584</v>
      </c>
      <c r="Q365" s="13">
        <v>20</v>
      </c>
      <c r="R365" s="22">
        <v>1</v>
      </c>
      <c r="S365" s="13">
        <v>15</v>
      </c>
      <c r="T365" s="37">
        <v>17</v>
      </c>
      <c r="U365" s="37">
        <v>0</v>
      </c>
      <c r="V365" s="4">
        <f t="shared" si="130"/>
        <v>0</v>
      </c>
      <c r="W365" s="13">
        <v>15</v>
      </c>
      <c r="X365" s="37">
        <v>3</v>
      </c>
      <c r="Y365" s="37">
        <v>0</v>
      </c>
      <c r="Z365" s="4">
        <f t="shared" si="131"/>
        <v>0</v>
      </c>
      <c r="AA365" s="13">
        <v>35</v>
      </c>
      <c r="AB365" s="37" t="s">
        <v>370</v>
      </c>
      <c r="AC365" s="37" t="s">
        <v>370</v>
      </c>
      <c r="AD365" s="4" t="s">
        <v>370</v>
      </c>
      <c r="AE365" s="13" t="s">
        <v>370</v>
      </c>
      <c r="AF365" s="5" t="s">
        <v>383</v>
      </c>
      <c r="AG365" s="5" t="s">
        <v>383</v>
      </c>
      <c r="AH365" s="5" t="s">
        <v>383</v>
      </c>
      <c r="AI365" s="13">
        <v>5</v>
      </c>
      <c r="AJ365" s="5">
        <v>45</v>
      </c>
      <c r="AK365" s="5">
        <v>2.2999999999999998</v>
      </c>
      <c r="AL365" s="4">
        <f t="shared" ref="AL365:AL376" si="146">IF((AM365=0),0,IF(AJ365=0,1,IF(AK365&lt;0,0,AK365/AJ365)))</f>
        <v>5.1111111111111107E-2</v>
      </c>
      <c r="AM365" s="13">
        <v>15</v>
      </c>
      <c r="AN365" s="37">
        <v>114</v>
      </c>
      <c r="AO365" s="37">
        <v>228</v>
      </c>
      <c r="AP365" s="4">
        <f t="shared" ref="AP365:AP376" si="147">IF((AQ365=0),0,IF(AN365=0,1,IF(AO365&lt;0,0,AO365/AN365)))</f>
        <v>2</v>
      </c>
      <c r="AQ365" s="13">
        <v>20</v>
      </c>
      <c r="AR365" s="20">
        <f t="shared" si="132"/>
        <v>0.66004081507830559</v>
      </c>
      <c r="AS365" s="20">
        <f t="shared" ref="AS365:AS376" si="148">IF(AR365&gt;1.2,IF((AR365-1.2)*0.1+1.2&gt;1.3,1.3,(AR365-1.2)*0.1+1.2),AR365)</f>
        <v>0.66004081507830559</v>
      </c>
      <c r="AT365" s="35">
        <v>897</v>
      </c>
      <c r="AU365" s="21">
        <f t="shared" si="125"/>
        <v>244.63636363636363</v>
      </c>
      <c r="AV365" s="21">
        <f t="shared" si="126"/>
        <v>161.5</v>
      </c>
      <c r="AW365" s="83">
        <f t="shared" si="127"/>
        <v>-83.136363636363626</v>
      </c>
      <c r="AX365" s="21">
        <v>168.7</v>
      </c>
      <c r="AY365" s="21">
        <v>54</v>
      </c>
      <c r="AZ365" s="81">
        <f t="shared" si="128"/>
        <v>-61.199999999999989</v>
      </c>
      <c r="BA365" s="117"/>
      <c r="BB365" s="85"/>
      <c r="BC365" s="107"/>
      <c r="BD365" s="37">
        <f t="shared" si="133"/>
        <v>0</v>
      </c>
    </row>
    <row r="366" spans="1:56" s="2" customFormat="1" ht="15.6" x14ac:dyDescent="0.25">
      <c r="A366" s="16" t="s">
        <v>359</v>
      </c>
      <c r="B366" s="37">
        <v>0</v>
      </c>
      <c r="C366" s="37">
        <v>0</v>
      </c>
      <c r="D366" s="4">
        <f t="shared" si="124"/>
        <v>0</v>
      </c>
      <c r="E366" s="13">
        <v>0</v>
      </c>
      <c r="F366" s="5" t="s">
        <v>373</v>
      </c>
      <c r="G366" s="5" t="s">
        <v>373</v>
      </c>
      <c r="H366" s="5" t="s">
        <v>373</v>
      </c>
      <c r="I366" s="13" t="s">
        <v>370</v>
      </c>
      <c r="J366" s="5" t="s">
        <v>373</v>
      </c>
      <c r="K366" s="5" t="s">
        <v>373</v>
      </c>
      <c r="L366" s="5" t="s">
        <v>373</v>
      </c>
      <c r="M366" s="13" t="s">
        <v>370</v>
      </c>
      <c r="N366" s="37">
        <v>64.5</v>
      </c>
      <c r="O366" s="37">
        <v>194.1</v>
      </c>
      <c r="P366" s="4">
        <f t="shared" si="129"/>
        <v>3.0093023255813951</v>
      </c>
      <c r="Q366" s="13">
        <v>20</v>
      </c>
      <c r="R366" s="22">
        <v>1</v>
      </c>
      <c r="S366" s="13">
        <v>15</v>
      </c>
      <c r="T366" s="37">
        <v>23</v>
      </c>
      <c r="U366" s="37">
        <v>0</v>
      </c>
      <c r="V366" s="4">
        <f t="shared" si="130"/>
        <v>0</v>
      </c>
      <c r="W366" s="13">
        <v>25</v>
      </c>
      <c r="X366" s="37">
        <v>0.3</v>
      </c>
      <c r="Y366" s="37">
        <v>0.7</v>
      </c>
      <c r="Z366" s="4">
        <f t="shared" si="131"/>
        <v>2.3333333333333335</v>
      </c>
      <c r="AA366" s="13">
        <v>25</v>
      </c>
      <c r="AB366" s="37" t="s">
        <v>370</v>
      </c>
      <c r="AC366" s="37" t="s">
        <v>370</v>
      </c>
      <c r="AD366" s="4" t="s">
        <v>370</v>
      </c>
      <c r="AE366" s="13" t="s">
        <v>370</v>
      </c>
      <c r="AF366" s="5" t="s">
        <v>383</v>
      </c>
      <c r="AG366" s="5" t="s">
        <v>383</v>
      </c>
      <c r="AH366" s="5" t="s">
        <v>383</v>
      </c>
      <c r="AI366" s="13">
        <v>5</v>
      </c>
      <c r="AJ366" s="5">
        <v>45</v>
      </c>
      <c r="AK366" s="5">
        <v>3.9</v>
      </c>
      <c r="AL366" s="4">
        <f t="shared" si="146"/>
        <v>8.666666666666667E-2</v>
      </c>
      <c r="AM366" s="13">
        <v>15</v>
      </c>
      <c r="AN366" s="37">
        <v>63</v>
      </c>
      <c r="AO366" s="37">
        <v>67</v>
      </c>
      <c r="AP366" s="4">
        <f t="shared" si="147"/>
        <v>1.0634920634920635</v>
      </c>
      <c r="AQ366" s="13">
        <v>20</v>
      </c>
      <c r="AR366" s="20">
        <f t="shared" si="132"/>
        <v>1.300743509290021</v>
      </c>
      <c r="AS366" s="20">
        <f t="shared" si="148"/>
        <v>1.210074350929002</v>
      </c>
      <c r="AT366" s="35">
        <v>1078</v>
      </c>
      <c r="AU366" s="21">
        <f t="shared" si="125"/>
        <v>294</v>
      </c>
      <c r="AV366" s="21">
        <f t="shared" si="126"/>
        <v>355.8</v>
      </c>
      <c r="AW366" s="83">
        <f t="shared" si="127"/>
        <v>61.800000000000011</v>
      </c>
      <c r="AX366" s="21">
        <v>284.60000000000002</v>
      </c>
      <c r="AY366" s="21">
        <v>197.8</v>
      </c>
      <c r="AZ366" s="81">
        <f t="shared" si="128"/>
        <v>-126.60000000000002</v>
      </c>
      <c r="BA366" s="117"/>
      <c r="BB366" s="85"/>
      <c r="BC366" s="107"/>
      <c r="BD366" s="37">
        <f t="shared" si="133"/>
        <v>0</v>
      </c>
    </row>
    <row r="367" spans="1:56" s="2" customFormat="1" ht="15.75" customHeight="1" x14ac:dyDescent="0.25">
      <c r="A367" s="16" t="s">
        <v>360</v>
      </c>
      <c r="B367" s="37">
        <v>3721</v>
      </c>
      <c r="C367" s="37">
        <v>5717</v>
      </c>
      <c r="D367" s="4">
        <f t="shared" ref="D367:D376" si="149">IF((E367=0),0,IF(B367=0,1,IF(C367&lt;0,0,C367/B367)))</f>
        <v>1.5364149422198334</v>
      </c>
      <c r="E367" s="13">
        <v>10</v>
      </c>
      <c r="F367" s="5" t="s">
        <v>373</v>
      </c>
      <c r="G367" s="5" t="s">
        <v>373</v>
      </c>
      <c r="H367" s="5" t="s">
        <v>373</v>
      </c>
      <c r="I367" s="13" t="s">
        <v>370</v>
      </c>
      <c r="J367" s="5" t="s">
        <v>373</v>
      </c>
      <c r="K367" s="5" t="s">
        <v>373</v>
      </c>
      <c r="L367" s="5" t="s">
        <v>373</v>
      </c>
      <c r="M367" s="13" t="s">
        <v>370</v>
      </c>
      <c r="N367" s="37">
        <v>6431.3</v>
      </c>
      <c r="O367" s="37">
        <v>5735</v>
      </c>
      <c r="P367" s="4">
        <f t="shared" si="129"/>
        <v>0.89173262015455657</v>
      </c>
      <c r="Q367" s="13">
        <v>20</v>
      </c>
      <c r="R367" s="22">
        <v>1</v>
      </c>
      <c r="S367" s="13">
        <v>15</v>
      </c>
      <c r="T367" s="37">
        <v>4</v>
      </c>
      <c r="U367" s="37">
        <v>0</v>
      </c>
      <c r="V367" s="4">
        <f t="shared" si="130"/>
        <v>0</v>
      </c>
      <c r="W367" s="13">
        <v>15</v>
      </c>
      <c r="X367" s="37">
        <v>0.1</v>
      </c>
      <c r="Y367" s="37">
        <v>0</v>
      </c>
      <c r="Z367" s="4">
        <f t="shared" si="131"/>
        <v>0</v>
      </c>
      <c r="AA367" s="13">
        <v>35</v>
      </c>
      <c r="AB367" s="37" t="s">
        <v>370</v>
      </c>
      <c r="AC367" s="37" t="s">
        <v>370</v>
      </c>
      <c r="AD367" s="4" t="s">
        <v>370</v>
      </c>
      <c r="AE367" s="13" t="s">
        <v>370</v>
      </c>
      <c r="AF367" s="5" t="s">
        <v>383</v>
      </c>
      <c r="AG367" s="5" t="s">
        <v>383</v>
      </c>
      <c r="AH367" s="5" t="s">
        <v>383</v>
      </c>
      <c r="AI367" s="13">
        <v>5</v>
      </c>
      <c r="AJ367" s="5">
        <v>0</v>
      </c>
      <c r="AK367" s="5">
        <v>0</v>
      </c>
      <c r="AL367" s="4">
        <f t="shared" si="146"/>
        <v>1</v>
      </c>
      <c r="AM367" s="13">
        <v>15</v>
      </c>
      <c r="AN367" s="37">
        <v>21</v>
      </c>
      <c r="AO367" s="37">
        <v>26</v>
      </c>
      <c r="AP367" s="4">
        <f t="shared" si="147"/>
        <v>1.2380952380952381</v>
      </c>
      <c r="AQ367" s="13">
        <v>20</v>
      </c>
      <c r="AR367" s="20">
        <f t="shared" si="132"/>
        <v>0.67662081990149403</v>
      </c>
      <c r="AS367" s="20">
        <f t="shared" si="148"/>
        <v>0.67662081990149403</v>
      </c>
      <c r="AT367" s="35">
        <v>443.8</v>
      </c>
      <c r="AU367" s="21">
        <f t="shared" ref="AU367:AU376" si="150">AT367/11*3</f>
        <v>121.03636363636363</v>
      </c>
      <c r="AV367" s="21">
        <f t="shared" ref="AV367:AV376" si="151">ROUND(AS367*AU367,1)</f>
        <v>81.900000000000006</v>
      </c>
      <c r="AW367" s="83">
        <f t="shared" ref="AW367:AW376" si="152">AV367-AU367</f>
        <v>-39.136363636363626</v>
      </c>
      <c r="AX367" s="21">
        <v>221.9</v>
      </c>
      <c r="AY367" s="21">
        <v>221.9</v>
      </c>
      <c r="AZ367" s="81">
        <f t="shared" ref="AZ367:AZ376" si="153">AV367-AX367-AY367</f>
        <v>-361.9</v>
      </c>
      <c r="BA367" s="117"/>
      <c r="BB367" s="85"/>
      <c r="BC367" s="107"/>
      <c r="BD367" s="37">
        <f t="shared" si="133"/>
        <v>0</v>
      </c>
    </row>
    <row r="368" spans="1:56" s="2" customFormat="1" ht="15.6" x14ac:dyDescent="0.25">
      <c r="A368" s="16" t="s">
        <v>361</v>
      </c>
      <c r="B368" s="37">
        <v>0</v>
      </c>
      <c r="C368" s="37">
        <v>0</v>
      </c>
      <c r="D368" s="4">
        <f t="shared" si="149"/>
        <v>0</v>
      </c>
      <c r="E368" s="13">
        <v>0</v>
      </c>
      <c r="F368" s="5" t="s">
        <v>373</v>
      </c>
      <c r="G368" s="5" t="s">
        <v>373</v>
      </c>
      <c r="H368" s="5" t="s">
        <v>373</v>
      </c>
      <c r="I368" s="13" t="s">
        <v>370</v>
      </c>
      <c r="J368" s="5" t="s">
        <v>373</v>
      </c>
      <c r="K368" s="5" t="s">
        <v>373</v>
      </c>
      <c r="L368" s="5" t="s">
        <v>373</v>
      </c>
      <c r="M368" s="13" t="s">
        <v>370</v>
      </c>
      <c r="N368" s="37">
        <v>37.1</v>
      </c>
      <c r="O368" s="37">
        <v>68.099999999999994</v>
      </c>
      <c r="P368" s="4">
        <f t="shared" ref="P368:P376" si="154">IF((Q368=0),0,IF(N368=0,1,IF(O368&lt;0,0,O368/N368)))</f>
        <v>1.8355795148247975</v>
      </c>
      <c r="Q368" s="13">
        <v>20</v>
      </c>
      <c r="R368" s="22">
        <v>1</v>
      </c>
      <c r="S368" s="13">
        <v>15</v>
      </c>
      <c r="T368" s="37">
        <v>19</v>
      </c>
      <c r="U368" s="37">
        <v>0</v>
      </c>
      <c r="V368" s="4">
        <f t="shared" ref="V368:V376" si="155">IF((W368=0),0,IF(T368=0,1,IF(U368&lt;0,0,U368/T368)))</f>
        <v>0</v>
      </c>
      <c r="W368" s="13">
        <v>20</v>
      </c>
      <c r="X368" s="37">
        <v>2</v>
      </c>
      <c r="Y368" s="37">
        <v>0.4</v>
      </c>
      <c r="Z368" s="4">
        <f t="shared" ref="Z368:Z376" si="156">IF((AA368=0),0,IF(X368=0,1,IF(Y368&lt;0,0,Y368/X368)))</f>
        <v>0.2</v>
      </c>
      <c r="AA368" s="13">
        <v>30</v>
      </c>
      <c r="AB368" s="37" t="s">
        <v>370</v>
      </c>
      <c r="AC368" s="37" t="s">
        <v>370</v>
      </c>
      <c r="AD368" s="4" t="s">
        <v>370</v>
      </c>
      <c r="AE368" s="13" t="s">
        <v>370</v>
      </c>
      <c r="AF368" s="5" t="s">
        <v>383</v>
      </c>
      <c r="AG368" s="5" t="s">
        <v>383</v>
      </c>
      <c r="AH368" s="5" t="s">
        <v>383</v>
      </c>
      <c r="AI368" s="13">
        <v>5</v>
      </c>
      <c r="AJ368" s="5">
        <v>45</v>
      </c>
      <c r="AK368" s="5">
        <v>3.4</v>
      </c>
      <c r="AL368" s="4">
        <f t="shared" si="146"/>
        <v>7.5555555555555556E-2</v>
      </c>
      <c r="AM368" s="13">
        <v>15</v>
      </c>
      <c r="AN368" s="37">
        <v>42</v>
      </c>
      <c r="AO368" s="37">
        <v>34</v>
      </c>
      <c r="AP368" s="4">
        <f t="shared" si="147"/>
        <v>0.80952380952380953</v>
      </c>
      <c r="AQ368" s="13">
        <v>20</v>
      </c>
      <c r="AR368" s="20">
        <f t="shared" ref="AR368:AR376" si="157">((D368*E368)+(P368*Q368)+R368*S368+(V368*W368)+(Z368*AA368)+AP368*AQ368+(AL368*AM368))/(E368+Q368+S368+W368+AA368+AQ368+AM368)</f>
        <v>0.62529499850254555</v>
      </c>
      <c r="AS368" s="20">
        <f t="shared" si="148"/>
        <v>0.62529499850254555</v>
      </c>
      <c r="AT368" s="35">
        <v>1036</v>
      </c>
      <c r="AU368" s="21">
        <f t="shared" si="150"/>
        <v>282.54545454545456</v>
      </c>
      <c r="AV368" s="21">
        <f t="shared" si="151"/>
        <v>176.7</v>
      </c>
      <c r="AW368" s="83">
        <f t="shared" si="152"/>
        <v>-105.84545454545457</v>
      </c>
      <c r="AX368" s="21">
        <v>309.7</v>
      </c>
      <c r="AY368" s="21">
        <v>146.80000000000001</v>
      </c>
      <c r="AZ368" s="81">
        <f t="shared" si="153"/>
        <v>-279.8</v>
      </c>
      <c r="BA368" s="117"/>
      <c r="BB368" s="85"/>
      <c r="BC368" s="107"/>
      <c r="BD368" s="37">
        <f t="shared" ref="BD368:BD376" si="158">IF(OR((AZ368&lt;0),BA368="+"),0,IF((AX368+AY368+AZ368)&gt;AT368,(AT368-AX368-AY368),AZ368))</f>
        <v>0</v>
      </c>
    </row>
    <row r="369" spans="1:56" s="2" customFormat="1" ht="15.6" x14ac:dyDescent="0.25">
      <c r="A369" s="16" t="s">
        <v>362</v>
      </c>
      <c r="B369" s="37">
        <v>770.7</v>
      </c>
      <c r="C369" s="37">
        <v>809.9</v>
      </c>
      <c r="D369" s="4">
        <f t="shared" si="149"/>
        <v>1.0508628519527701</v>
      </c>
      <c r="E369" s="13">
        <v>10</v>
      </c>
      <c r="F369" s="5" t="s">
        <v>373</v>
      </c>
      <c r="G369" s="5" t="s">
        <v>373</v>
      </c>
      <c r="H369" s="5" t="s">
        <v>373</v>
      </c>
      <c r="I369" s="13" t="s">
        <v>370</v>
      </c>
      <c r="J369" s="5" t="s">
        <v>373</v>
      </c>
      <c r="K369" s="5" t="s">
        <v>373</v>
      </c>
      <c r="L369" s="5" t="s">
        <v>373</v>
      </c>
      <c r="M369" s="13" t="s">
        <v>370</v>
      </c>
      <c r="N369" s="37">
        <v>2128.9</v>
      </c>
      <c r="O369" s="37">
        <v>1477.8</v>
      </c>
      <c r="P369" s="4">
        <f t="shared" si="154"/>
        <v>0.69416130395979136</v>
      </c>
      <c r="Q369" s="13">
        <v>20</v>
      </c>
      <c r="R369" s="22">
        <v>1</v>
      </c>
      <c r="S369" s="13">
        <v>15</v>
      </c>
      <c r="T369" s="37">
        <v>29</v>
      </c>
      <c r="U369" s="37">
        <v>0</v>
      </c>
      <c r="V369" s="4">
        <f t="shared" si="155"/>
        <v>0</v>
      </c>
      <c r="W369" s="13">
        <v>20</v>
      </c>
      <c r="X369" s="37">
        <v>3</v>
      </c>
      <c r="Y369" s="37">
        <v>0</v>
      </c>
      <c r="Z369" s="4">
        <f t="shared" si="156"/>
        <v>0</v>
      </c>
      <c r="AA369" s="13">
        <v>30</v>
      </c>
      <c r="AB369" s="37" t="s">
        <v>370</v>
      </c>
      <c r="AC369" s="37" t="s">
        <v>370</v>
      </c>
      <c r="AD369" s="4" t="s">
        <v>370</v>
      </c>
      <c r="AE369" s="13" t="s">
        <v>370</v>
      </c>
      <c r="AF369" s="5" t="s">
        <v>383</v>
      </c>
      <c r="AG369" s="5" t="s">
        <v>383</v>
      </c>
      <c r="AH369" s="5" t="s">
        <v>383</v>
      </c>
      <c r="AI369" s="13">
        <v>5</v>
      </c>
      <c r="AJ369" s="5">
        <v>45</v>
      </c>
      <c r="AK369" s="5">
        <v>45.6</v>
      </c>
      <c r="AL369" s="4">
        <f t="shared" si="146"/>
        <v>1.0133333333333334</v>
      </c>
      <c r="AM369" s="13">
        <v>15</v>
      </c>
      <c r="AN369" s="37">
        <v>76</v>
      </c>
      <c r="AO369" s="37">
        <v>76</v>
      </c>
      <c r="AP369" s="4">
        <f t="shared" si="147"/>
        <v>1</v>
      </c>
      <c r="AQ369" s="13">
        <v>20</v>
      </c>
      <c r="AR369" s="20">
        <f t="shared" si="157"/>
        <v>0.57378349691325792</v>
      </c>
      <c r="AS369" s="20">
        <f t="shared" si="148"/>
        <v>0.57378349691325792</v>
      </c>
      <c r="AT369" s="35">
        <v>1359</v>
      </c>
      <c r="AU369" s="21">
        <f t="shared" si="150"/>
        <v>370.63636363636363</v>
      </c>
      <c r="AV369" s="21">
        <f t="shared" si="151"/>
        <v>212.7</v>
      </c>
      <c r="AW369" s="83">
        <f t="shared" si="152"/>
        <v>-157.93636363636364</v>
      </c>
      <c r="AX369" s="21">
        <v>45.1</v>
      </c>
      <c r="AY369" s="21">
        <v>118.3</v>
      </c>
      <c r="AZ369" s="81">
        <f t="shared" si="153"/>
        <v>49.3</v>
      </c>
      <c r="BA369" s="117"/>
      <c r="BB369" s="85"/>
      <c r="BC369" s="107"/>
      <c r="BD369" s="37">
        <f t="shared" si="158"/>
        <v>49.3</v>
      </c>
    </row>
    <row r="370" spans="1:56" s="2" customFormat="1" ht="18.75" customHeight="1" x14ac:dyDescent="0.25">
      <c r="A370" s="16" t="s">
        <v>363</v>
      </c>
      <c r="B370" s="37">
        <v>165</v>
      </c>
      <c r="C370" s="37">
        <v>138.6</v>
      </c>
      <c r="D370" s="4">
        <f t="shared" si="149"/>
        <v>0.84</v>
      </c>
      <c r="E370" s="13">
        <v>10</v>
      </c>
      <c r="F370" s="5" t="s">
        <v>373</v>
      </c>
      <c r="G370" s="5" t="s">
        <v>373</v>
      </c>
      <c r="H370" s="5" t="s">
        <v>373</v>
      </c>
      <c r="I370" s="13" t="s">
        <v>370</v>
      </c>
      <c r="J370" s="5" t="s">
        <v>373</v>
      </c>
      <c r="K370" s="5" t="s">
        <v>373</v>
      </c>
      <c r="L370" s="5" t="s">
        <v>373</v>
      </c>
      <c r="M370" s="13" t="s">
        <v>370</v>
      </c>
      <c r="N370" s="37">
        <v>81.3</v>
      </c>
      <c r="O370" s="37">
        <v>304.89999999999998</v>
      </c>
      <c r="P370" s="4">
        <f t="shared" si="154"/>
        <v>3.7503075030750308</v>
      </c>
      <c r="Q370" s="13">
        <v>20</v>
      </c>
      <c r="R370" s="22">
        <v>1</v>
      </c>
      <c r="S370" s="13">
        <v>15</v>
      </c>
      <c r="T370" s="37">
        <v>42</v>
      </c>
      <c r="U370" s="37">
        <v>0</v>
      </c>
      <c r="V370" s="4">
        <f t="shared" si="155"/>
        <v>0</v>
      </c>
      <c r="W370" s="13">
        <v>20</v>
      </c>
      <c r="X370" s="37">
        <v>3</v>
      </c>
      <c r="Y370" s="37">
        <v>1.1000000000000001</v>
      </c>
      <c r="Z370" s="4">
        <f t="shared" si="156"/>
        <v>0.3666666666666667</v>
      </c>
      <c r="AA370" s="13">
        <v>30</v>
      </c>
      <c r="AB370" s="37" t="s">
        <v>370</v>
      </c>
      <c r="AC370" s="37" t="s">
        <v>370</v>
      </c>
      <c r="AD370" s="4" t="s">
        <v>370</v>
      </c>
      <c r="AE370" s="13" t="s">
        <v>370</v>
      </c>
      <c r="AF370" s="5" t="s">
        <v>383</v>
      </c>
      <c r="AG370" s="5" t="s">
        <v>383</v>
      </c>
      <c r="AH370" s="5" t="s">
        <v>383</v>
      </c>
      <c r="AI370" s="13">
        <v>5</v>
      </c>
      <c r="AJ370" s="5">
        <v>45</v>
      </c>
      <c r="AK370" s="5">
        <v>3.1</v>
      </c>
      <c r="AL370" s="4">
        <f t="shared" si="146"/>
        <v>6.8888888888888888E-2</v>
      </c>
      <c r="AM370" s="13">
        <v>15</v>
      </c>
      <c r="AN370" s="37">
        <v>205</v>
      </c>
      <c r="AO370" s="37">
        <v>206</v>
      </c>
      <c r="AP370" s="4">
        <f t="shared" si="147"/>
        <v>1.0048780487804878</v>
      </c>
      <c r="AQ370" s="13">
        <v>20</v>
      </c>
      <c r="AR370" s="20">
        <f t="shared" si="157"/>
        <v>1.0041311105418746</v>
      </c>
      <c r="AS370" s="20">
        <f t="shared" si="148"/>
        <v>1.0041311105418746</v>
      </c>
      <c r="AT370" s="35">
        <v>1168</v>
      </c>
      <c r="AU370" s="21">
        <f t="shared" si="150"/>
        <v>318.54545454545456</v>
      </c>
      <c r="AV370" s="21">
        <f t="shared" si="151"/>
        <v>319.89999999999998</v>
      </c>
      <c r="AW370" s="83">
        <f t="shared" si="152"/>
        <v>1.3545454545454163</v>
      </c>
      <c r="AX370" s="21">
        <v>291.8</v>
      </c>
      <c r="AY370" s="21">
        <v>220.4</v>
      </c>
      <c r="AZ370" s="81">
        <f t="shared" si="153"/>
        <v>-192.30000000000004</v>
      </c>
      <c r="BA370" s="117"/>
      <c r="BB370" s="85"/>
      <c r="BC370" s="107"/>
      <c r="BD370" s="37">
        <f t="shared" si="158"/>
        <v>0</v>
      </c>
    </row>
    <row r="371" spans="1:56" s="2" customFormat="1" ht="15.6" x14ac:dyDescent="0.25">
      <c r="A371" s="16" t="s">
        <v>364</v>
      </c>
      <c r="B371" s="37">
        <v>0</v>
      </c>
      <c r="C371" s="37">
        <v>0</v>
      </c>
      <c r="D371" s="4">
        <f t="shared" si="149"/>
        <v>0</v>
      </c>
      <c r="E371" s="13">
        <v>0</v>
      </c>
      <c r="F371" s="5" t="s">
        <v>373</v>
      </c>
      <c r="G371" s="5" t="s">
        <v>373</v>
      </c>
      <c r="H371" s="5" t="s">
        <v>373</v>
      </c>
      <c r="I371" s="13" t="s">
        <v>370</v>
      </c>
      <c r="J371" s="5" t="s">
        <v>373</v>
      </c>
      <c r="K371" s="5" t="s">
        <v>373</v>
      </c>
      <c r="L371" s="5" t="s">
        <v>373</v>
      </c>
      <c r="M371" s="13" t="s">
        <v>370</v>
      </c>
      <c r="N371" s="37">
        <v>107.7</v>
      </c>
      <c r="O371" s="37">
        <v>11.9</v>
      </c>
      <c r="P371" s="4">
        <f t="shared" si="154"/>
        <v>0.11049210770659239</v>
      </c>
      <c r="Q371" s="13">
        <v>20</v>
      </c>
      <c r="R371" s="22">
        <v>1</v>
      </c>
      <c r="S371" s="13">
        <v>15</v>
      </c>
      <c r="T371" s="37">
        <v>21</v>
      </c>
      <c r="U371" s="37">
        <v>0</v>
      </c>
      <c r="V371" s="4">
        <f t="shared" si="155"/>
        <v>0</v>
      </c>
      <c r="W371" s="13">
        <v>30</v>
      </c>
      <c r="X371" s="37">
        <v>0</v>
      </c>
      <c r="Y371" s="37">
        <v>1.3</v>
      </c>
      <c r="Z371" s="4">
        <f t="shared" si="156"/>
        <v>1</v>
      </c>
      <c r="AA371" s="13">
        <v>20</v>
      </c>
      <c r="AB371" s="37" t="s">
        <v>370</v>
      </c>
      <c r="AC371" s="37" t="s">
        <v>370</v>
      </c>
      <c r="AD371" s="4" t="s">
        <v>370</v>
      </c>
      <c r="AE371" s="13" t="s">
        <v>370</v>
      </c>
      <c r="AF371" s="5" t="s">
        <v>383</v>
      </c>
      <c r="AG371" s="5" t="s">
        <v>383</v>
      </c>
      <c r="AH371" s="5" t="s">
        <v>383</v>
      </c>
      <c r="AI371" s="13">
        <v>5</v>
      </c>
      <c r="AJ371" s="5">
        <v>45</v>
      </c>
      <c r="AK371" s="5">
        <v>20.399999999999999</v>
      </c>
      <c r="AL371" s="4">
        <f t="shared" si="146"/>
        <v>0.45333333333333331</v>
      </c>
      <c r="AM371" s="13">
        <v>15</v>
      </c>
      <c r="AN371" s="37">
        <v>50</v>
      </c>
      <c r="AO371" s="37">
        <v>50</v>
      </c>
      <c r="AP371" s="4">
        <f t="shared" si="147"/>
        <v>1</v>
      </c>
      <c r="AQ371" s="13">
        <v>20</v>
      </c>
      <c r="AR371" s="20">
        <f t="shared" si="157"/>
        <v>0.53341535128443207</v>
      </c>
      <c r="AS371" s="20">
        <f t="shared" si="148"/>
        <v>0.53341535128443207</v>
      </c>
      <c r="AT371" s="35">
        <v>917</v>
      </c>
      <c r="AU371" s="21">
        <f t="shared" si="150"/>
        <v>250.09090909090907</v>
      </c>
      <c r="AV371" s="21">
        <f t="shared" si="151"/>
        <v>133.4</v>
      </c>
      <c r="AW371" s="83">
        <f t="shared" si="152"/>
        <v>-116.69090909090906</v>
      </c>
      <c r="AX371" s="21">
        <v>51.2</v>
      </c>
      <c r="AY371" s="21">
        <v>115.4</v>
      </c>
      <c r="AZ371" s="81">
        <f t="shared" si="153"/>
        <v>-33.200000000000003</v>
      </c>
      <c r="BA371" s="117"/>
      <c r="BB371" s="85"/>
      <c r="BC371" s="107"/>
      <c r="BD371" s="37">
        <f t="shared" si="158"/>
        <v>0</v>
      </c>
    </row>
    <row r="372" spans="1:56" s="2" customFormat="1" ht="15.6" x14ac:dyDescent="0.25">
      <c r="A372" s="16" t="s">
        <v>365</v>
      </c>
      <c r="B372" s="37">
        <v>0</v>
      </c>
      <c r="C372" s="37">
        <v>0</v>
      </c>
      <c r="D372" s="4">
        <f t="shared" si="149"/>
        <v>0</v>
      </c>
      <c r="E372" s="13">
        <v>0</v>
      </c>
      <c r="F372" s="5" t="s">
        <v>373</v>
      </c>
      <c r="G372" s="5" t="s">
        <v>373</v>
      </c>
      <c r="H372" s="5" t="s">
        <v>373</v>
      </c>
      <c r="I372" s="13" t="s">
        <v>370</v>
      </c>
      <c r="J372" s="5" t="s">
        <v>373</v>
      </c>
      <c r="K372" s="5" t="s">
        <v>373</v>
      </c>
      <c r="L372" s="5" t="s">
        <v>373</v>
      </c>
      <c r="M372" s="13" t="s">
        <v>370</v>
      </c>
      <c r="N372" s="37">
        <v>38.5</v>
      </c>
      <c r="O372" s="37">
        <v>113.7</v>
      </c>
      <c r="P372" s="4">
        <f t="shared" si="154"/>
        <v>2.9532467532467535</v>
      </c>
      <c r="Q372" s="13">
        <v>20</v>
      </c>
      <c r="R372" s="22">
        <v>1</v>
      </c>
      <c r="S372" s="13">
        <v>15</v>
      </c>
      <c r="T372" s="37">
        <v>48</v>
      </c>
      <c r="U372" s="37">
        <v>0</v>
      </c>
      <c r="V372" s="4">
        <f t="shared" si="155"/>
        <v>0</v>
      </c>
      <c r="W372" s="13">
        <v>25</v>
      </c>
      <c r="X372" s="37">
        <v>1.5</v>
      </c>
      <c r="Y372" s="37">
        <v>1.4</v>
      </c>
      <c r="Z372" s="4">
        <f t="shared" si="156"/>
        <v>0.93333333333333324</v>
      </c>
      <c r="AA372" s="13">
        <v>25</v>
      </c>
      <c r="AB372" s="37" t="s">
        <v>370</v>
      </c>
      <c r="AC372" s="37" t="s">
        <v>370</v>
      </c>
      <c r="AD372" s="4" t="s">
        <v>370</v>
      </c>
      <c r="AE372" s="13" t="s">
        <v>370</v>
      </c>
      <c r="AF372" s="5" t="s">
        <v>383</v>
      </c>
      <c r="AG372" s="5" t="s">
        <v>383</v>
      </c>
      <c r="AH372" s="5" t="s">
        <v>383</v>
      </c>
      <c r="AI372" s="13">
        <v>5</v>
      </c>
      <c r="AJ372" s="5">
        <v>0</v>
      </c>
      <c r="AK372" s="5">
        <v>0</v>
      </c>
      <c r="AL372" s="4">
        <f t="shared" si="146"/>
        <v>1</v>
      </c>
      <c r="AM372" s="13">
        <v>15</v>
      </c>
      <c r="AN372" s="37">
        <v>105</v>
      </c>
      <c r="AO372" s="37">
        <v>122</v>
      </c>
      <c r="AP372" s="4">
        <f t="shared" si="147"/>
        <v>1.161904761904762</v>
      </c>
      <c r="AQ372" s="13">
        <v>20</v>
      </c>
      <c r="AR372" s="20">
        <f t="shared" si="157"/>
        <v>1.1303030303030301</v>
      </c>
      <c r="AS372" s="20">
        <f t="shared" si="148"/>
        <v>1.1303030303030301</v>
      </c>
      <c r="AT372" s="35">
        <v>707</v>
      </c>
      <c r="AU372" s="21">
        <f t="shared" si="150"/>
        <v>192.81818181818181</v>
      </c>
      <c r="AV372" s="21">
        <f t="shared" si="151"/>
        <v>217.9</v>
      </c>
      <c r="AW372" s="83">
        <f t="shared" si="152"/>
        <v>25.081818181818193</v>
      </c>
      <c r="AX372" s="21">
        <v>103.5</v>
      </c>
      <c r="AY372" s="21">
        <v>125.1</v>
      </c>
      <c r="AZ372" s="81">
        <f t="shared" si="153"/>
        <v>-10.699999999999989</v>
      </c>
      <c r="BA372" s="117"/>
      <c r="BB372" s="85"/>
      <c r="BC372" s="107"/>
      <c r="BD372" s="37">
        <f t="shared" si="158"/>
        <v>0</v>
      </c>
    </row>
    <row r="373" spans="1:56" s="2" customFormat="1" ht="15.6" x14ac:dyDescent="0.25">
      <c r="A373" s="16" t="s">
        <v>366</v>
      </c>
      <c r="B373" s="37">
        <v>0</v>
      </c>
      <c r="C373" s="37">
        <v>0</v>
      </c>
      <c r="D373" s="4">
        <f t="shared" si="149"/>
        <v>0</v>
      </c>
      <c r="E373" s="13">
        <v>0</v>
      </c>
      <c r="F373" s="5" t="s">
        <v>373</v>
      </c>
      <c r="G373" s="5" t="s">
        <v>373</v>
      </c>
      <c r="H373" s="5" t="s">
        <v>373</v>
      </c>
      <c r="I373" s="13" t="s">
        <v>370</v>
      </c>
      <c r="J373" s="5" t="s">
        <v>373</v>
      </c>
      <c r="K373" s="5" t="s">
        <v>373</v>
      </c>
      <c r="L373" s="5" t="s">
        <v>373</v>
      </c>
      <c r="M373" s="13" t="s">
        <v>370</v>
      </c>
      <c r="N373" s="37">
        <v>95.2</v>
      </c>
      <c r="O373" s="37">
        <v>85</v>
      </c>
      <c r="P373" s="4">
        <f t="shared" si="154"/>
        <v>0.89285714285714279</v>
      </c>
      <c r="Q373" s="13">
        <v>20</v>
      </c>
      <c r="R373" s="22">
        <v>1</v>
      </c>
      <c r="S373" s="13">
        <v>15</v>
      </c>
      <c r="T373" s="37">
        <v>24</v>
      </c>
      <c r="U373" s="37">
        <v>0</v>
      </c>
      <c r="V373" s="4">
        <f t="shared" si="155"/>
        <v>0</v>
      </c>
      <c r="W373" s="13">
        <v>20</v>
      </c>
      <c r="X373" s="37">
        <v>1</v>
      </c>
      <c r="Y373" s="37">
        <v>1.1000000000000001</v>
      </c>
      <c r="Z373" s="4">
        <f t="shared" si="156"/>
        <v>1.1000000000000001</v>
      </c>
      <c r="AA373" s="13">
        <v>30</v>
      </c>
      <c r="AB373" s="37" t="s">
        <v>370</v>
      </c>
      <c r="AC373" s="37" t="s">
        <v>370</v>
      </c>
      <c r="AD373" s="4" t="s">
        <v>370</v>
      </c>
      <c r="AE373" s="13" t="s">
        <v>370</v>
      </c>
      <c r="AF373" s="5" t="s">
        <v>383</v>
      </c>
      <c r="AG373" s="5" t="s">
        <v>383</v>
      </c>
      <c r="AH373" s="5" t="s">
        <v>383</v>
      </c>
      <c r="AI373" s="13">
        <v>5</v>
      </c>
      <c r="AJ373" s="5">
        <v>45</v>
      </c>
      <c r="AK373" s="5">
        <v>1.9</v>
      </c>
      <c r="AL373" s="4">
        <f t="shared" si="146"/>
        <v>4.2222222222222223E-2</v>
      </c>
      <c r="AM373" s="13">
        <v>15</v>
      </c>
      <c r="AN373" s="37">
        <v>74</v>
      </c>
      <c r="AO373" s="37">
        <v>74</v>
      </c>
      <c r="AP373" s="4">
        <f t="shared" si="147"/>
        <v>1</v>
      </c>
      <c r="AQ373" s="13">
        <v>20</v>
      </c>
      <c r="AR373" s="20">
        <f t="shared" si="157"/>
        <v>0.72075396825396831</v>
      </c>
      <c r="AS373" s="20">
        <f t="shared" si="148"/>
        <v>0.72075396825396831</v>
      </c>
      <c r="AT373" s="35">
        <v>1306</v>
      </c>
      <c r="AU373" s="21">
        <f t="shared" si="150"/>
        <v>356.18181818181819</v>
      </c>
      <c r="AV373" s="21">
        <f t="shared" si="151"/>
        <v>256.7</v>
      </c>
      <c r="AW373" s="83">
        <f t="shared" si="152"/>
        <v>-99.481818181818198</v>
      </c>
      <c r="AX373" s="21">
        <v>177.4</v>
      </c>
      <c r="AY373" s="21">
        <v>138.1</v>
      </c>
      <c r="AZ373" s="81">
        <f t="shared" si="153"/>
        <v>-58.800000000000011</v>
      </c>
      <c r="BA373" s="117"/>
      <c r="BB373" s="85"/>
      <c r="BC373" s="107"/>
      <c r="BD373" s="37">
        <f t="shared" si="158"/>
        <v>0</v>
      </c>
    </row>
    <row r="374" spans="1:56" s="2" customFormat="1" ht="15.6" x14ac:dyDescent="0.25">
      <c r="A374" s="16" t="s">
        <v>367</v>
      </c>
      <c r="B374" s="37">
        <v>0</v>
      </c>
      <c r="C374" s="37">
        <v>0</v>
      </c>
      <c r="D374" s="4">
        <f t="shared" si="149"/>
        <v>0</v>
      </c>
      <c r="E374" s="13">
        <v>0</v>
      </c>
      <c r="F374" s="5" t="s">
        <v>373</v>
      </c>
      <c r="G374" s="5" t="s">
        <v>373</v>
      </c>
      <c r="H374" s="5" t="s">
        <v>373</v>
      </c>
      <c r="I374" s="13" t="s">
        <v>370</v>
      </c>
      <c r="J374" s="5" t="s">
        <v>373</v>
      </c>
      <c r="K374" s="5" t="s">
        <v>373</v>
      </c>
      <c r="L374" s="5" t="s">
        <v>373</v>
      </c>
      <c r="M374" s="13" t="s">
        <v>370</v>
      </c>
      <c r="N374" s="37">
        <v>23.3</v>
      </c>
      <c r="O374" s="37">
        <v>38.1</v>
      </c>
      <c r="P374" s="4">
        <f t="shared" si="154"/>
        <v>1.6351931330472103</v>
      </c>
      <c r="Q374" s="13">
        <v>20</v>
      </c>
      <c r="R374" s="22">
        <v>1</v>
      </c>
      <c r="S374" s="13">
        <v>15</v>
      </c>
      <c r="T374" s="37">
        <v>53</v>
      </c>
      <c r="U374" s="37">
        <v>0</v>
      </c>
      <c r="V374" s="4">
        <f t="shared" si="155"/>
        <v>0</v>
      </c>
      <c r="W374" s="13">
        <v>20</v>
      </c>
      <c r="X374" s="37">
        <v>4.0999999999999996</v>
      </c>
      <c r="Y374" s="37">
        <v>0</v>
      </c>
      <c r="Z374" s="4">
        <f t="shared" si="156"/>
        <v>0</v>
      </c>
      <c r="AA374" s="13">
        <v>30</v>
      </c>
      <c r="AB374" s="37" t="s">
        <v>370</v>
      </c>
      <c r="AC374" s="37" t="s">
        <v>370</v>
      </c>
      <c r="AD374" s="4" t="s">
        <v>370</v>
      </c>
      <c r="AE374" s="13" t="s">
        <v>370</v>
      </c>
      <c r="AF374" s="5" t="s">
        <v>383</v>
      </c>
      <c r="AG374" s="5" t="s">
        <v>383</v>
      </c>
      <c r="AH374" s="5" t="s">
        <v>383</v>
      </c>
      <c r="AI374" s="13">
        <v>5</v>
      </c>
      <c r="AJ374" s="5">
        <v>45</v>
      </c>
      <c r="AK374" s="5">
        <v>1.5</v>
      </c>
      <c r="AL374" s="4">
        <f t="shared" si="146"/>
        <v>3.3333333333333333E-2</v>
      </c>
      <c r="AM374" s="13">
        <v>15</v>
      </c>
      <c r="AN374" s="37">
        <v>110</v>
      </c>
      <c r="AO374" s="37">
        <v>188</v>
      </c>
      <c r="AP374" s="4">
        <f t="shared" si="147"/>
        <v>1.709090909090909</v>
      </c>
      <c r="AQ374" s="13">
        <v>20</v>
      </c>
      <c r="AR374" s="20">
        <f t="shared" si="157"/>
        <v>0.68654734035635323</v>
      </c>
      <c r="AS374" s="20">
        <f t="shared" si="148"/>
        <v>0.68654734035635323</v>
      </c>
      <c r="AT374" s="35">
        <v>692</v>
      </c>
      <c r="AU374" s="21">
        <f t="shared" si="150"/>
        <v>188.72727272727272</v>
      </c>
      <c r="AV374" s="21">
        <f t="shared" si="151"/>
        <v>129.6</v>
      </c>
      <c r="AW374" s="83">
        <f t="shared" si="152"/>
        <v>-59.127272727272725</v>
      </c>
      <c r="AX374" s="21">
        <v>153.4</v>
      </c>
      <c r="AY374" s="21">
        <v>116.1</v>
      </c>
      <c r="AZ374" s="81">
        <f t="shared" si="153"/>
        <v>-139.9</v>
      </c>
      <c r="BA374" s="117"/>
      <c r="BB374" s="85"/>
      <c r="BC374" s="107"/>
      <c r="BD374" s="37">
        <f t="shared" si="158"/>
        <v>0</v>
      </c>
    </row>
    <row r="375" spans="1:56" s="2" customFormat="1" ht="15.6" x14ac:dyDescent="0.25">
      <c r="A375" s="16" t="s">
        <v>368</v>
      </c>
      <c r="B375" s="37">
        <v>7300</v>
      </c>
      <c r="C375" s="37">
        <v>7336</v>
      </c>
      <c r="D375" s="4">
        <f t="shared" si="149"/>
        <v>1.004931506849315</v>
      </c>
      <c r="E375" s="13">
        <v>10</v>
      </c>
      <c r="F375" s="5" t="s">
        <v>373</v>
      </c>
      <c r="G375" s="5" t="s">
        <v>373</v>
      </c>
      <c r="H375" s="5" t="s">
        <v>373</v>
      </c>
      <c r="I375" s="13" t="s">
        <v>370</v>
      </c>
      <c r="J375" s="5" t="s">
        <v>373</v>
      </c>
      <c r="K375" s="5" t="s">
        <v>373</v>
      </c>
      <c r="L375" s="5" t="s">
        <v>373</v>
      </c>
      <c r="M375" s="13" t="s">
        <v>370</v>
      </c>
      <c r="N375" s="37">
        <v>269</v>
      </c>
      <c r="O375" s="37">
        <v>273.89999999999998</v>
      </c>
      <c r="P375" s="4">
        <f t="shared" si="154"/>
        <v>1.0182156133828995</v>
      </c>
      <c r="Q375" s="13">
        <v>20</v>
      </c>
      <c r="R375" s="22">
        <v>1</v>
      </c>
      <c r="S375" s="13">
        <v>15</v>
      </c>
      <c r="T375" s="37">
        <v>25</v>
      </c>
      <c r="U375" s="37">
        <v>0</v>
      </c>
      <c r="V375" s="4">
        <f t="shared" si="155"/>
        <v>0</v>
      </c>
      <c r="W375" s="13">
        <v>20</v>
      </c>
      <c r="X375" s="37">
        <v>1.5</v>
      </c>
      <c r="Y375" s="37">
        <v>0.4</v>
      </c>
      <c r="Z375" s="4">
        <f t="shared" si="156"/>
        <v>0.26666666666666666</v>
      </c>
      <c r="AA375" s="13">
        <v>30</v>
      </c>
      <c r="AB375" s="37" t="s">
        <v>370</v>
      </c>
      <c r="AC375" s="37" t="s">
        <v>370</v>
      </c>
      <c r="AD375" s="4" t="s">
        <v>370</v>
      </c>
      <c r="AE375" s="13" t="s">
        <v>370</v>
      </c>
      <c r="AF375" s="5" t="s">
        <v>383</v>
      </c>
      <c r="AG375" s="5" t="s">
        <v>383</v>
      </c>
      <c r="AH375" s="5" t="s">
        <v>383</v>
      </c>
      <c r="AI375" s="13">
        <v>5</v>
      </c>
      <c r="AJ375" s="5">
        <v>45</v>
      </c>
      <c r="AK375" s="5">
        <v>27.1</v>
      </c>
      <c r="AL375" s="4">
        <f t="shared" si="146"/>
        <v>0.60222222222222221</v>
      </c>
      <c r="AM375" s="13">
        <v>15</v>
      </c>
      <c r="AN375" s="37">
        <v>88</v>
      </c>
      <c r="AO375" s="37">
        <v>76</v>
      </c>
      <c r="AP375" s="4">
        <f t="shared" si="147"/>
        <v>0.86363636363636365</v>
      </c>
      <c r="AQ375" s="13">
        <v>20</v>
      </c>
      <c r="AR375" s="20">
        <f t="shared" si="157"/>
        <v>0.6132283687862442</v>
      </c>
      <c r="AS375" s="20">
        <f t="shared" si="148"/>
        <v>0.6132283687862442</v>
      </c>
      <c r="AT375" s="35">
        <v>1054</v>
      </c>
      <c r="AU375" s="21">
        <f t="shared" si="150"/>
        <v>287.45454545454544</v>
      </c>
      <c r="AV375" s="21">
        <f t="shared" si="151"/>
        <v>176.3</v>
      </c>
      <c r="AW375" s="83">
        <f t="shared" si="152"/>
        <v>-111.15454545454543</v>
      </c>
      <c r="AX375" s="21">
        <v>363.1</v>
      </c>
      <c r="AY375" s="21">
        <v>119.6</v>
      </c>
      <c r="AZ375" s="81">
        <f t="shared" si="153"/>
        <v>-306.39999999999998</v>
      </c>
      <c r="BA375" s="117"/>
      <c r="BB375" s="85"/>
      <c r="BC375" s="107"/>
      <c r="BD375" s="37">
        <f t="shared" si="158"/>
        <v>0</v>
      </c>
    </row>
    <row r="376" spans="1:56" s="2" customFormat="1" ht="15.6" x14ac:dyDescent="0.25">
      <c r="A376" s="93" t="s">
        <v>369</v>
      </c>
      <c r="B376" s="94">
        <v>23820.400000000001</v>
      </c>
      <c r="C376" s="94">
        <v>30428.799999999999</v>
      </c>
      <c r="D376" s="95">
        <f t="shared" si="149"/>
        <v>1.2774260717704151</v>
      </c>
      <c r="E376" s="96">
        <v>10</v>
      </c>
      <c r="F376" s="97" t="s">
        <v>373</v>
      </c>
      <c r="G376" s="97" t="s">
        <v>373</v>
      </c>
      <c r="H376" s="97" t="s">
        <v>373</v>
      </c>
      <c r="I376" s="96" t="s">
        <v>370</v>
      </c>
      <c r="J376" s="97" t="s">
        <v>373</v>
      </c>
      <c r="K376" s="97" t="s">
        <v>373</v>
      </c>
      <c r="L376" s="97" t="s">
        <v>373</v>
      </c>
      <c r="M376" s="96" t="s">
        <v>370</v>
      </c>
      <c r="N376" s="94">
        <v>2176.1999999999998</v>
      </c>
      <c r="O376" s="94">
        <v>1737.9</v>
      </c>
      <c r="P376" s="95">
        <f t="shared" si="154"/>
        <v>0.79859387923904068</v>
      </c>
      <c r="Q376" s="96">
        <v>20</v>
      </c>
      <c r="R376" s="98">
        <v>1</v>
      </c>
      <c r="S376" s="96">
        <v>15</v>
      </c>
      <c r="T376" s="94">
        <v>23</v>
      </c>
      <c r="U376" s="94">
        <v>0.5</v>
      </c>
      <c r="V376" s="95">
        <f t="shared" si="155"/>
        <v>2.1739130434782608E-2</v>
      </c>
      <c r="W376" s="96">
        <v>20</v>
      </c>
      <c r="X376" s="94">
        <v>1</v>
      </c>
      <c r="Y376" s="94">
        <v>2</v>
      </c>
      <c r="Z376" s="95">
        <f t="shared" si="156"/>
        <v>2</v>
      </c>
      <c r="AA376" s="96">
        <v>30</v>
      </c>
      <c r="AB376" s="94" t="s">
        <v>370</v>
      </c>
      <c r="AC376" s="94" t="s">
        <v>370</v>
      </c>
      <c r="AD376" s="95" t="s">
        <v>370</v>
      </c>
      <c r="AE376" s="96" t="s">
        <v>370</v>
      </c>
      <c r="AF376" s="97" t="s">
        <v>383</v>
      </c>
      <c r="AG376" s="97" t="s">
        <v>383</v>
      </c>
      <c r="AH376" s="97" t="s">
        <v>383</v>
      </c>
      <c r="AI376" s="96">
        <v>5</v>
      </c>
      <c r="AJ376" s="97">
        <v>45</v>
      </c>
      <c r="AK376" s="97">
        <v>34.299999999999997</v>
      </c>
      <c r="AL376" s="95">
        <f t="shared" si="146"/>
        <v>0.76222222222222213</v>
      </c>
      <c r="AM376" s="96">
        <v>15</v>
      </c>
      <c r="AN376" s="94">
        <v>145</v>
      </c>
      <c r="AO376" s="94">
        <v>133</v>
      </c>
      <c r="AP376" s="95">
        <f t="shared" si="147"/>
        <v>0.91724137931034477</v>
      </c>
      <c r="AQ376" s="96">
        <v>20</v>
      </c>
      <c r="AR376" s="20">
        <f t="shared" si="157"/>
        <v>1.0304544756209295</v>
      </c>
      <c r="AS376" s="99">
        <f t="shared" si="148"/>
        <v>1.0304544756209295</v>
      </c>
      <c r="AT376" s="100">
        <v>894</v>
      </c>
      <c r="AU376" s="87">
        <f t="shared" si="150"/>
        <v>243.81818181818181</v>
      </c>
      <c r="AV376" s="87">
        <f t="shared" si="151"/>
        <v>251.2</v>
      </c>
      <c r="AW376" s="101">
        <f t="shared" si="152"/>
        <v>7.3818181818181756</v>
      </c>
      <c r="AX376" s="87">
        <v>326.39999999999998</v>
      </c>
      <c r="AY376" s="87">
        <v>199.9</v>
      </c>
      <c r="AZ376" s="88">
        <f t="shared" si="153"/>
        <v>-275.10000000000002</v>
      </c>
      <c r="BA376" s="118"/>
      <c r="BB376" s="102"/>
      <c r="BC376" s="108"/>
      <c r="BD376" s="37">
        <f t="shared" si="158"/>
        <v>0</v>
      </c>
    </row>
    <row r="377" spans="1:56" ht="17.399999999999999" x14ac:dyDescent="0.25">
      <c r="A377" s="40" t="s">
        <v>382</v>
      </c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  <c r="AS377" s="135">
        <v>1.4E-2</v>
      </c>
      <c r="AT377" s="41">
        <f t="shared" ref="AT377:AZ377" si="159">SUM(AT7:AT376)</f>
        <v>3527568.8000000003</v>
      </c>
      <c r="AU377" s="41">
        <f t="shared" si="159"/>
        <v>1058991.9818181819</v>
      </c>
      <c r="AV377" s="41">
        <f t="shared" si="159"/>
        <v>1070253.5999999994</v>
      </c>
      <c r="AW377" s="41">
        <f t="shared" si="159"/>
        <v>10198.927272727256</v>
      </c>
      <c r="AX377" s="41">
        <f t="shared" si="159"/>
        <v>378559.00000000023</v>
      </c>
      <c r="AY377" s="41">
        <f t="shared" si="159"/>
        <v>364079.99999999983</v>
      </c>
      <c r="AZ377" s="131">
        <f t="shared" si="159"/>
        <v>327614.5999999998</v>
      </c>
      <c r="BA377" s="41">
        <f>COUNTIF(BA7:BA376,"+")</f>
        <v>13</v>
      </c>
      <c r="BB377" s="41">
        <f>SUM(BB7:BB376)</f>
        <v>-500.59999999999673</v>
      </c>
      <c r="BC377" s="103"/>
      <c r="BD377" s="41">
        <f>SUM(BD7:BD376)</f>
        <v>251368.60000000009</v>
      </c>
    </row>
    <row r="378" spans="1:56" ht="137.4" customHeight="1" x14ac:dyDescent="0.25">
      <c r="AW378" s="149" t="s">
        <v>429</v>
      </c>
      <c r="AX378" s="150"/>
      <c r="AY378" s="151"/>
      <c r="AZ378" s="134">
        <f>SUMIF(AZ7:AZ376,"&gt;0")</f>
        <v>370958.19999999978</v>
      </c>
      <c r="BA378" s="132" t="s">
        <v>430</v>
      </c>
      <c r="BB378" s="133">
        <f>AZ65</f>
        <v>69.5</v>
      </c>
    </row>
  </sheetData>
  <mergeCells count="26">
    <mergeCell ref="A1:AE1"/>
    <mergeCell ref="AF1:BD1"/>
    <mergeCell ref="AR3:AR4"/>
    <mergeCell ref="AU3:AU4"/>
    <mergeCell ref="AS3:AS4"/>
    <mergeCell ref="AZ3:AZ4"/>
    <mergeCell ref="R3:S3"/>
    <mergeCell ref="F3:I3"/>
    <mergeCell ref="B3:E3"/>
    <mergeCell ref="J3:M3"/>
    <mergeCell ref="A3:A4"/>
    <mergeCell ref="N3:Q3"/>
    <mergeCell ref="T3:W3"/>
    <mergeCell ref="AB3:AE3"/>
    <mergeCell ref="AF3:AI3"/>
    <mergeCell ref="AJ3:AM3"/>
    <mergeCell ref="AW378:AY378"/>
    <mergeCell ref="AN3:AQ3"/>
    <mergeCell ref="X3:AA3"/>
    <mergeCell ref="BB3:BB4"/>
    <mergeCell ref="BD3:BD4"/>
    <mergeCell ref="AW3:AW4"/>
    <mergeCell ref="BA3:BA4"/>
    <mergeCell ref="AX3:AY3"/>
    <mergeCell ref="AV3:AV4"/>
    <mergeCell ref="AT3:AT4"/>
  </mergeCells>
  <conditionalFormatting sqref="V18:V44 V46:V376">
    <cfRule type="expression" dxfId="18" priority="32">
      <formula>AND($T18=0,$W18&gt;0)</formula>
    </cfRule>
  </conditionalFormatting>
  <conditionalFormatting sqref="D7:D376">
    <cfRule type="expression" dxfId="17" priority="31">
      <formula>AND($B7=0,$E7&gt;0)</formula>
    </cfRule>
  </conditionalFormatting>
  <conditionalFormatting sqref="L7:L376">
    <cfRule type="expression" dxfId="16" priority="30">
      <formula>AND($J7=0,$M7&gt;0)</formula>
    </cfRule>
  </conditionalFormatting>
  <conditionalFormatting sqref="P7:P16 P18:P44 P46:P376">
    <cfRule type="expression" dxfId="15" priority="29">
      <formula>AND($N7=0,$Q7&gt;0)</formula>
    </cfRule>
  </conditionalFormatting>
  <conditionalFormatting sqref="Z18:Z44 Z46:Z376">
    <cfRule type="expression" dxfId="14" priority="24">
      <formula>AND($X18=0,$AA18&gt;0)</formula>
    </cfRule>
  </conditionalFormatting>
  <conditionalFormatting sqref="BB7:BC44">
    <cfRule type="cellIs" dxfId="13" priority="21" operator="greaterThan">
      <formula>0</formula>
    </cfRule>
    <cfRule type="cellIs" dxfId="12" priority="22" operator="lessThan">
      <formula>0</formula>
    </cfRule>
  </conditionalFormatting>
  <conditionalFormatting sqref="AP47:AP376">
    <cfRule type="expression" dxfId="11" priority="17">
      <formula>AND($X47=0,$AA47&gt;0)</formula>
    </cfRule>
  </conditionalFormatting>
  <conditionalFormatting sqref="AL47:AL376">
    <cfRule type="expression" dxfId="10" priority="12">
      <formula>AND($X47=0,$AA47&gt;0)</formula>
    </cfRule>
  </conditionalFormatting>
  <conditionalFormatting sqref="D6">
    <cfRule type="expression" dxfId="9" priority="10">
      <formula>AND($B6=0,$E6&gt;0)</formula>
    </cfRule>
  </conditionalFormatting>
  <conditionalFormatting sqref="P6">
    <cfRule type="expression" dxfId="8" priority="9">
      <formula>AND($B6=0,$E6&gt;0)</formula>
    </cfRule>
  </conditionalFormatting>
  <conditionalFormatting sqref="P17">
    <cfRule type="expression" dxfId="7" priority="8">
      <formula>AND($B17=0,$E17&gt;0)</formula>
    </cfRule>
  </conditionalFormatting>
  <conditionalFormatting sqref="V17">
    <cfRule type="expression" dxfId="6" priority="7">
      <formula>AND($B17=0,$E17&gt;0)</formula>
    </cfRule>
  </conditionalFormatting>
  <conditionalFormatting sqref="Z17">
    <cfRule type="expression" dxfId="5" priority="6">
      <formula>AND($B17=0,$E17&gt;0)</formula>
    </cfRule>
  </conditionalFormatting>
  <conditionalFormatting sqref="AP17">
    <cfRule type="expression" dxfId="4" priority="5">
      <formula>AND($B17=0,$E17&gt;0)</formula>
    </cfRule>
  </conditionalFormatting>
  <conditionalFormatting sqref="P45">
    <cfRule type="expression" dxfId="3" priority="4">
      <formula>AND($B45=0,$E45&gt;0)</formula>
    </cfRule>
  </conditionalFormatting>
  <conditionalFormatting sqref="V45">
    <cfRule type="expression" dxfId="2" priority="3">
      <formula>AND($B45=0,$E45&gt;0)</formula>
    </cfRule>
  </conditionalFormatting>
  <conditionalFormatting sqref="Z45">
    <cfRule type="expression" dxfId="1" priority="2">
      <formula>AND($B45=0,$E45&gt;0)</formula>
    </cfRule>
  </conditionalFormatting>
  <conditionalFormatting sqref="AP45">
    <cfRule type="expression" dxfId="0" priority="1">
      <formula>AND($B45=0,$E45&gt;0)</formula>
    </cfRule>
  </conditionalFormatting>
  <printOptions horizontalCentered="1"/>
  <pageMargins left="0.15748031496062992" right="0.15748031496062992" top="0.15748031496062992" bottom="0.15748031496062992" header="0.15748031496062992" footer="0.15748031496062992"/>
  <pageSetup paperSize="8" scale="58" fitToWidth="2" fitToHeight="0" pageOrder="overThenDown" orientation="landscape" r:id="rId1"/>
  <headerFooter alignWithMargins="0"/>
  <colBreaks count="1" manualBreakCount="1">
    <brk id="31" max="3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77"/>
  <sheetViews>
    <sheetView tabSelected="1" zoomScale="70" zoomScaleNormal="70" workbookViewId="0">
      <pane xSplit="1" ySplit="5" topLeftCell="N6" activePane="bottomRight" state="frozen"/>
      <selection pane="topRight" activeCell="B1" sqref="B1"/>
      <selection pane="bottomLeft" activeCell="A6" sqref="A6"/>
      <selection pane="bottomRight" activeCell="A377" sqref="A377:AC377"/>
    </sheetView>
  </sheetViews>
  <sheetFormatPr defaultRowHeight="13.2" x14ac:dyDescent="0.25"/>
  <cols>
    <col min="1" max="1" width="45.44140625" customWidth="1"/>
    <col min="2" max="2" width="22.88671875" customWidth="1"/>
    <col min="3" max="3" width="11.44140625" customWidth="1"/>
    <col min="4" max="4" width="11" customWidth="1"/>
    <col min="5" max="5" width="10.44140625" customWidth="1"/>
    <col min="6" max="6" width="12" customWidth="1"/>
    <col min="7" max="7" width="11.44140625" customWidth="1"/>
    <col min="8" max="8" width="10.44140625" customWidth="1"/>
    <col min="9" max="9" width="12.33203125" customWidth="1"/>
    <col min="10" max="10" width="10.44140625" customWidth="1"/>
    <col min="11" max="11" width="11.5546875" customWidth="1"/>
    <col min="12" max="12" width="11.88671875" customWidth="1"/>
    <col min="13" max="13" width="10.5546875" customWidth="1"/>
    <col min="14" max="14" width="10.88671875" customWidth="1"/>
    <col min="15" max="15" width="11.33203125" customWidth="1"/>
    <col min="17" max="17" width="11.109375" customWidth="1"/>
    <col min="18" max="18" width="12.109375" customWidth="1"/>
    <col min="20" max="20" width="11" customWidth="1"/>
    <col min="21" max="21" width="11.44140625" customWidth="1"/>
    <col min="23" max="30" width="10.5546875" customWidth="1"/>
  </cols>
  <sheetData>
    <row r="1" spans="1:31" x14ac:dyDescent="0.25">
      <c r="A1" s="181" t="s">
        <v>431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</row>
    <row r="2" spans="1:31" ht="13.8" thickBot="1" x14ac:dyDescent="0.3"/>
    <row r="3" spans="1:31" ht="96" customHeight="1" x14ac:dyDescent="0.25">
      <c r="A3" s="170" t="s">
        <v>15</v>
      </c>
      <c r="B3" s="182" t="s">
        <v>374</v>
      </c>
      <c r="C3" s="185" t="s">
        <v>384</v>
      </c>
      <c r="D3" s="185"/>
      <c r="E3" s="185"/>
      <c r="F3" s="187" t="s">
        <v>17</v>
      </c>
      <c r="G3" s="187"/>
      <c r="H3" s="187"/>
      <c r="I3" s="185" t="s">
        <v>385</v>
      </c>
      <c r="J3" s="185"/>
      <c r="K3" s="185"/>
      <c r="L3" s="186" t="s">
        <v>18</v>
      </c>
      <c r="M3" s="186"/>
      <c r="N3" s="186"/>
      <c r="O3" s="185" t="s">
        <v>19</v>
      </c>
      <c r="P3" s="185"/>
      <c r="Q3" s="185"/>
      <c r="R3" s="188" t="s">
        <v>20</v>
      </c>
      <c r="S3" s="189"/>
      <c r="T3" s="190"/>
      <c r="U3" s="191" t="s">
        <v>21</v>
      </c>
      <c r="V3" s="192"/>
      <c r="W3" s="193"/>
      <c r="X3" s="191" t="s">
        <v>407</v>
      </c>
      <c r="Y3" s="192"/>
      <c r="Z3" s="193"/>
      <c r="AA3" s="191" t="s">
        <v>408</v>
      </c>
      <c r="AB3" s="192"/>
      <c r="AC3" s="193"/>
      <c r="AD3" s="184" t="s">
        <v>377</v>
      </c>
      <c r="AE3" s="180" t="s">
        <v>418</v>
      </c>
    </row>
    <row r="4" spans="1:31" ht="66.599999999999994" thickBot="1" x14ac:dyDescent="0.3">
      <c r="A4" s="171"/>
      <c r="B4" s="183"/>
      <c r="C4" s="29" t="s">
        <v>375</v>
      </c>
      <c r="D4" s="29" t="s">
        <v>376</v>
      </c>
      <c r="E4" s="34" t="s">
        <v>419</v>
      </c>
      <c r="F4" s="29" t="s">
        <v>375</v>
      </c>
      <c r="G4" s="29" t="s">
        <v>376</v>
      </c>
      <c r="H4" s="34" t="s">
        <v>420</v>
      </c>
      <c r="I4" s="29" t="s">
        <v>375</v>
      </c>
      <c r="J4" s="29" t="s">
        <v>376</v>
      </c>
      <c r="K4" s="34" t="s">
        <v>421</v>
      </c>
      <c r="L4" s="29" t="s">
        <v>375</v>
      </c>
      <c r="M4" s="29" t="s">
        <v>376</v>
      </c>
      <c r="N4" s="34" t="s">
        <v>422</v>
      </c>
      <c r="O4" s="29" t="s">
        <v>375</v>
      </c>
      <c r="P4" s="29" t="s">
        <v>376</v>
      </c>
      <c r="Q4" s="34" t="s">
        <v>423</v>
      </c>
      <c r="R4" s="30" t="s">
        <v>375</v>
      </c>
      <c r="S4" s="30" t="s">
        <v>376</v>
      </c>
      <c r="T4" s="34" t="s">
        <v>424</v>
      </c>
      <c r="U4" s="30" t="s">
        <v>375</v>
      </c>
      <c r="V4" s="30" t="s">
        <v>376</v>
      </c>
      <c r="W4" s="34" t="s">
        <v>425</v>
      </c>
      <c r="X4" s="30" t="s">
        <v>375</v>
      </c>
      <c r="Y4" s="30" t="s">
        <v>376</v>
      </c>
      <c r="Z4" s="119" t="s">
        <v>426</v>
      </c>
      <c r="AA4" s="30" t="s">
        <v>375</v>
      </c>
      <c r="AB4" s="30" t="s">
        <v>376</v>
      </c>
      <c r="AC4" s="119" t="s">
        <v>427</v>
      </c>
      <c r="AD4" s="184"/>
      <c r="AE4" s="180"/>
    </row>
    <row r="5" spans="1:31" ht="13.8" x14ac:dyDescent="0.25">
      <c r="A5" s="61">
        <v>1</v>
      </c>
      <c r="B5" s="62">
        <v>2</v>
      </c>
      <c r="C5" s="63">
        <v>3</v>
      </c>
      <c r="D5" s="63">
        <v>4</v>
      </c>
      <c r="E5" s="64">
        <v>5</v>
      </c>
      <c r="F5" s="63">
        <v>6</v>
      </c>
      <c r="G5" s="63">
        <v>7</v>
      </c>
      <c r="H5" s="64">
        <v>8</v>
      </c>
      <c r="I5" s="63">
        <v>9</v>
      </c>
      <c r="J5" s="63">
        <v>10</v>
      </c>
      <c r="K5" s="64">
        <v>11</v>
      </c>
      <c r="L5" s="63">
        <v>12</v>
      </c>
      <c r="M5" s="63">
        <v>13</v>
      </c>
      <c r="N5" s="64">
        <v>14</v>
      </c>
      <c r="O5" s="63">
        <v>15</v>
      </c>
      <c r="P5" s="63">
        <v>16</v>
      </c>
      <c r="Q5" s="64">
        <v>17</v>
      </c>
      <c r="R5" s="63">
        <v>18</v>
      </c>
      <c r="S5" s="63">
        <v>19</v>
      </c>
      <c r="T5" s="64">
        <v>20</v>
      </c>
      <c r="U5" s="63">
        <v>21</v>
      </c>
      <c r="V5" s="63">
        <v>22</v>
      </c>
      <c r="W5" s="64">
        <v>23</v>
      </c>
      <c r="X5" s="64">
        <v>24</v>
      </c>
      <c r="Y5" s="64">
        <v>25</v>
      </c>
      <c r="Z5" s="64">
        <v>26</v>
      </c>
      <c r="AA5" s="64">
        <v>27</v>
      </c>
      <c r="AB5" s="64">
        <v>28</v>
      </c>
      <c r="AC5" s="64">
        <v>29</v>
      </c>
      <c r="AD5" s="126">
        <v>30</v>
      </c>
      <c r="AE5" s="122">
        <v>31</v>
      </c>
    </row>
    <row r="6" spans="1:31" ht="15.6" x14ac:dyDescent="0.25">
      <c r="A6" s="24" t="s">
        <v>4</v>
      </c>
      <c r="B6" s="147">
        <f>SUM(B7:B16)</f>
        <v>9136.2363636363516</v>
      </c>
      <c r="C6" s="24"/>
      <c r="D6" s="24"/>
      <c r="E6" s="147">
        <f>SUM(E7:E16)</f>
        <v>14036.231946038655</v>
      </c>
      <c r="F6" s="24"/>
      <c r="G6" s="24"/>
      <c r="H6" s="24"/>
      <c r="I6" s="24"/>
      <c r="J6" s="24"/>
      <c r="K6" s="147">
        <f>SUM(K7:K16)</f>
        <v>10697.306533384315</v>
      </c>
      <c r="L6" s="24"/>
      <c r="M6" s="24"/>
      <c r="N6" s="147">
        <f>SUM(N7:N16)</f>
        <v>-1528.4533299281265</v>
      </c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147">
        <f>SUM(Z7:Z16)</f>
        <v>-14068.848785858489</v>
      </c>
      <c r="AA6" s="24"/>
      <c r="AB6" s="24"/>
      <c r="AC6" s="24"/>
      <c r="AD6" s="127"/>
      <c r="AE6" s="128"/>
    </row>
    <row r="7" spans="1:31" ht="15.6" x14ac:dyDescent="0.25">
      <c r="A7" s="25" t="s">
        <v>5</v>
      </c>
      <c r="B7" s="28">
        <f>'Расчет субсидий'!AW7</f>
        <v>-2961.9545454545587</v>
      </c>
      <c r="C7" s="26">
        <f>'Расчет субсидий'!D7-1</f>
        <v>0.10371882924776932</v>
      </c>
      <c r="D7" s="32">
        <f>C7*'Расчет субсидий'!E7</f>
        <v>1.5557824387165398</v>
      </c>
      <c r="E7" s="39">
        <f t="shared" ref="E7:E16" si="0">$B7*D7/$AD7</f>
        <v>2886.6786494342009</v>
      </c>
      <c r="F7" s="48" t="s">
        <v>383</v>
      </c>
      <c r="G7" s="48" t="s">
        <v>383</v>
      </c>
      <c r="H7" s="48" t="s">
        <v>383</v>
      </c>
      <c r="I7" s="26">
        <f>'Расчет субсидий'!L7-1</f>
        <v>0</v>
      </c>
      <c r="J7" s="32">
        <f>I7*'Расчет субсидий'!M7</f>
        <v>0</v>
      </c>
      <c r="K7" s="39">
        <f t="shared" ref="K7:K16" si="1">$B7*J7/$AD7</f>
        <v>0</v>
      </c>
      <c r="L7" s="26">
        <f>'Расчет субсидий'!P7-1</f>
        <v>1.7393249818679735E-2</v>
      </c>
      <c r="M7" s="32">
        <f>L7*'Расчет субсидий'!Q7</f>
        <v>0.34786499637359469</v>
      </c>
      <c r="N7" s="39">
        <f t="shared" ref="N7:N16" si="2">$B7*M7/$AD7</f>
        <v>645.44658232906045</v>
      </c>
      <c r="O7" s="27">
        <f>'Расчет субсидий'!R7-1</f>
        <v>0</v>
      </c>
      <c r="P7" s="32">
        <f>O7*'Расчет субсидий'!S7</f>
        <v>0</v>
      </c>
      <c r="Q7" s="39">
        <f t="shared" ref="Q7:Q16" si="3">$B7*P7/$AD7</f>
        <v>0</v>
      </c>
      <c r="R7" s="33" t="s">
        <v>378</v>
      </c>
      <c r="S7" s="33" t="s">
        <v>378</v>
      </c>
      <c r="T7" s="33" t="s">
        <v>378</v>
      </c>
      <c r="U7" s="33" t="s">
        <v>378</v>
      </c>
      <c r="V7" s="33" t="s">
        <v>378</v>
      </c>
      <c r="W7" s="33" t="s">
        <v>378</v>
      </c>
      <c r="X7" s="120">
        <f>'Расчет субсидий'!AL7-1</f>
        <v>-0.35</v>
      </c>
      <c r="Y7" s="32">
        <f>X7*'Расчет субсидий'!AM7</f>
        <v>-3.5</v>
      </c>
      <c r="Z7" s="39">
        <f>$B7*Y7/$AD7</f>
        <v>-6494.0797772178203</v>
      </c>
      <c r="AA7" s="13" t="s">
        <v>370</v>
      </c>
      <c r="AB7" s="13" t="s">
        <v>370</v>
      </c>
      <c r="AC7" s="123" t="s">
        <v>370</v>
      </c>
      <c r="AD7" s="32">
        <f>D7+J7+M7+P7+Y7</f>
        <v>-1.5963525649098655</v>
      </c>
      <c r="AE7" s="33" t="str">
        <f>IF('Расчет субсидий'!BA7="+",'Расчет субсидий'!BA7,"-")</f>
        <v>-</v>
      </c>
    </row>
    <row r="8" spans="1:31" ht="15.6" x14ac:dyDescent="0.25">
      <c r="A8" s="14" t="s">
        <v>6</v>
      </c>
      <c r="B8" s="28">
        <f>'Расчет субсидий'!AW8</f>
        <v>8049.4363636363705</v>
      </c>
      <c r="C8" s="26">
        <f>'Расчет субсидий'!D8-1</f>
        <v>0.16063640487251485</v>
      </c>
      <c r="D8" s="32">
        <f>C8*'Расчет субсидий'!E8</f>
        <v>3.212728097450297</v>
      </c>
      <c r="E8" s="39">
        <f t="shared" si="0"/>
        <v>4434.1947751166626</v>
      </c>
      <c r="F8" s="48" t="s">
        <v>383</v>
      </c>
      <c r="G8" s="48" t="s">
        <v>383</v>
      </c>
      <c r="H8" s="48" t="s">
        <v>383</v>
      </c>
      <c r="I8" s="26">
        <f>'Расчет субсидий'!L8-1</f>
        <v>0.28571428571428581</v>
      </c>
      <c r="J8" s="32">
        <f>I8*'Расчет субсидий'!M8</f>
        <v>4.2857142857142874</v>
      </c>
      <c r="K8" s="39">
        <f t="shared" si="1"/>
        <v>5915.1261223876827</v>
      </c>
      <c r="L8" s="26">
        <f>'Расчет субсидий'!P8-1</f>
        <v>-2.7317310555608376E-2</v>
      </c>
      <c r="M8" s="32">
        <f>L8*'Расчет субсидий'!Q8</f>
        <v>-0.54634621111216752</v>
      </c>
      <c r="N8" s="39">
        <f t="shared" si="2"/>
        <v>-754.06490721732712</v>
      </c>
      <c r="O8" s="27">
        <f>'Расчет субсидий'!R8-1</f>
        <v>0</v>
      </c>
      <c r="P8" s="32">
        <f>O8*'Расчет субсидий'!S8</f>
        <v>0</v>
      </c>
      <c r="Q8" s="39">
        <f t="shared" si="3"/>
        <v>0</v>
      </c>
      <c r="R8" s="33" t="s">
        <v>378</v>
      </c>
      <c r="S8" s="33" t="s">
        <v>378</v>
      </c>
      <c r="T8" s="33" t="s">
        <v>378</v>
      </c>
      <c r="U8" s="33" t="s">
        <v>378</v>
      </c>
      <c r="V8" s="33" t="s">
        <v>378</v>
      </c>
      <c r="W8" s="33" t="s">
        <v>378</v>
      </c>
      <c r="X8" s="120">
        <f>'Расчет субсидий'!AL8-1</f>
        <v>-0.11199999999999999</v>
      </c>
      <c r="Y8" s="32">
        <f>X8*'Расчет субсидий'!AM8</f>
        <v>-1.1199999999999999</v>
      </c>
      <c r="Z8" s="39">
        <f t="shared" ref="Z8:Z44" si="4">$B8*Y8/$AD8</f>
        <v>-1545.819626650647</v>
      </c>
      <c r="AA8" s="13" t="s">
        <v>370</v>
      </c>
      <c r="AB8" s="13" t="s">
        <v>370</v>
      </c>
      <c r="AC8" s="123" t="s">
        <v>370</v>
      </c>
      <c r="AD8" s="32">
        <f t="shared" ref="AD8:AD16" si="5">D8+J8+M8+P8+Y8</f>
        <v>5.8320961720524167</v>
      </c>
      <c r="AE8" s="33" t="str">
        <f>IF('Расчет субсидий'!BA8="+",'Расчет субсидий'!BA8,"-")</f>
        <v>-</v>
      </c>
    </row>
    <row r="9" spans="1:31" ht="15.6" x14ac:dyDescent="0.25">
      <c r="A9" s="14" t="s">
        <v>7</v>
      </c>
      <c r="B9" s="28">
        <f>'Расчет субсидий'!AW9</f>
        <v>424.9363636363596</v>
      </c>
      <c r="C9" s="26">
        <f>'Расчет субсидий'!D9-1</f>
        <v>0.14357700545386054</v>
      </c>
      <c r="D9" s="32">
        <f>C9*'Расчет субсидий'!E9</f>
        <v>2.8715401090772108</v>
      </c>
      <c r="E9" s="39">
        <f t="shared" si="0"/>
        <v>1283.7019449041552</v>
      </c>
      <c r="F9" s="48" t="s">
        <v>383</v>
      </c>
      <c r="G9" s="48" t="s">
        <v>383</v>
      </c>
      <c r="H9" s="48" t="s">
        <v>383</v>
      </c>
      <c r="I9" s="26">
        <f>'Расчет субсидий'!L9-1</f>
        <v>0.39999999999999991</v>
      </c>
      <c r="J9" s="32">
        <f>I9*'Расчет субсидий'!M9</f>
        <v>1.9999999999999996</v>
      </c>
      <c r="K9" s="39">
        <f t="shared" si="1"/>
        <v>894.08602780525405</v>
      </c>
      <c r="L9" s="26">
        <f>'Расчет субсидий'!P9-1</f>
        <v>-2.4310416763246967E-2</v>
      </c>
      <c r="M9" s="32">
        <f>L9*'Расчет субсидий'!Q9</f>
        <v>-0.48620833526493934</v>
      </c>
      <c r="N9" s="39">
        <f t="shared" si="2"/>
        <v>-217.35603958141749</v>
      </c>
      <c r="O9" s="27">
        <f>'Расчет субсидий'!R9-1</f>
        <v>0</v>
      </c>
      <c r="P9" s="32">
        <f>O9*'Расчет субсидий'!S9</f>
        <v>0</v>
      </c>
      <c r="Q9" s="39">
        <f t="shared" si="3"/>
        <v>0</v>
      </c>
      <c r="R9" s="33" t="s">
        <v>378</v>
      </c>
      <c r="S9" s="33" t="s">
        <v>378</v>
      </c>
      <c r="T9" s="33" t="s">
        <v>378</v>
      </c>
      <c r="U9" s="33" t="s">
        <v>378</v>
      </c>
      <c r="V9" s="33" t="s">
        <v>378</v>
      </c>
      <c r="W9" s="33" t="s">
        <v>378</v>
      </c>
      <c r="X9" s="120">
        <f>'Расчет субсидий'!AL9-1</f>
        <v>-0.34347826086956523</v>
      </c>
      <c r="Y9" s="32">
        <f>X9*'Расчет субсидий'!AM9</f>
        <v>-3.4347826086956523</v>
      </c>
      <c r="Z9" s="39">
        <f t="shared" si="4"/>
        <v>-1535.4955694916323</v>
      </c>
      <c r="AA9" s="13" t="s">
        <v>370</v>
      </c>
      <c r="AB9" s="13" t="s">
        <v>370</v>
      </c>
      <c r="AC9" s="123" t="s">
        <v>370</v>
      </c>
      <c r="AD9" s="32">
        <f t="shared" si="5"/>
        <v>0.95054916511661958</v>
      </c>
      <c r="AE9" s="33" t="str">
        <f>IF('Расчет субсидий'!BA9="+",'Расчет субсидий'!BA9,"-")</f>
        <v>-</v>
      </c>
    </row>
    <row r="10" spans="1:31" ht="15.6" x14ac:dyDescent="0.25">
      <c r="A10" s="14" t="s">
        <v>8</v>
      </c>
      <c r="B10" s="28">
        <f>'Расчет субсидий'!AW10</f>
        <v>325.16363636363531</v>
      </c>
      <c r="C10" s="26">
        <f>'Расчет субсидий'!D10-1</f>
        <v>0.15274855705097745</v>
      </c>
      <c r="D10" s="32">
        <f>C10*'Расчет субсидий'!E10</f>
        <v>3.054971141019549</v>
      </c>
      <c r="E10" s="39">
        <f t="shared" si="0"/>
        <v>410.387439001985</v>
      </c>
      <c r="F10" s="48" t="s">
        <v>383</v>
      </c>
      <c r="G10" s="48" t="s">
        <v>383</v>
      </c>
      <c r="H10" s="48" t="s">
        <v>383</v>
      </c>
      <c r="I10" s="26">
        <f>'Расчет субсидий'!L10-1</f>
        <v>0.25</v>
      </c>
      <c r="J10" s="32">
        <f>I10*'Расчет субсидий'!M10</f>
        <v>2.5</v>
      </c>
      <c r="K10" s="39">
        <f t="shared" si="1"/>
        <v>335.83577393878801</v>
      </c>
      <c r="L10" s="26">
        <f>'Расчет субсидий'!P10-1</f>
        <v>2.4313694931724639E-2</v>
      </c>
      <c r="M10" s="32">
        <f>L10*'Расчет субсидий'!Q10</f>
        <v>0.48627389863449277</v>
      </c>
      <c r="N10" s="39">
        <f t="shared" si="2"/>
        <v>65.323268437658641</v>
      </c>
      <c r="O10" s="27">
        <f>'Расчет субсидий'!R10-1</f>
        <v>0</v>
      </c>
      <c r="P10" s="32">
        <f>O10*'Расчет субсидий'!S10</f>
        <v>0</v>
      </c>
      <c r="Q10" s="39">
        <f t="shared" si="3"/>
        <v>0</v>
      </c>
      <c r="R10" s="33" t="s">
        <v>378</v>
      </c>
      <c r="S10" s="33" t="s">
        <v>378</v>
      </c>
      <c r="T10" s="33" t="s">
        <v>378</v>
      </c>
      <c r="U10" s="33" t="s">
        <v>378</v>
      </c>
      <c r="V10" s="33" t="s">
        <v>378</v>
      </c>
      <c r="W10" s="33" t="s">
        <v>378</v>
      </c>
      <c r="X10" s="120">
        <f>'Расчет субсидий'!AL10-1</f>
        <v>-0.36206896551724133</v>
      </c>
      <c r="Y10" s="32">
        <f>X10*'Расчет субсидий'!AM10</f>
        <v>-3.6206896551724133</v>
      </c>
      <c r="Z10" s="39">
        <f t="shared" si="4"/>
        <v>-486.38284501479632</v>
      </c>
      <c r="AA10" s="13" t="s">
        <v>370</v>
      </c>
      <c r="AB10" s="13" t="s">
        <v>370</v>
      </c>
      <c r="AC10" s="123" t="s">
        <v>370</v>
      </c>
      <c r="AD10" s="32">
        <f t="shared" si="5"/>
        <v>2.4205553844816285</v>
      </c>
      <c r="AE10" s="33" t="str">
        <f>IF('Расчет субсидий'!BA10="+",'Расчет субсидий'!BA10,"-")</f>
        <v>-</v>
      </c>
    </row>
    <row r="11" spans="1:31" ht="15.6" x14ac:dyDescent="0.25">
      <c r="A11" s="14" t="s">
        <v>9</v>
      </c>
      <c r="B11" s="28">
        <f>'Расчет субсидий'!AW11</f>
        <v>-1200.8909090909074</v>
      </c>
      <c r="C11" s="26">
        <f>'Расчет субсидий'!D11-1</f>
        <v>3.7274960612575292E-2</v>
      </c>
      <c r="D11" s="32">
        <f>C11*'Расчет субсидий'!E11</f>
        <v>0.74549921225150584</v>
      </c>
      <c r="E11" s="39">
        <f t="shared" si="0"/>
        <v>304.80635359340965</v>
      </c>
      <c r="F11" s="48" t="s">
        <v>383</v>
      </c>
      <c r="G11" s="48" t="s">
        <v>383</v>
      </c>
      <c r="H11" s="48" t="s">
        <v>383</v>
      </c>
      <c r="I11" s="26">
        <f>'Расчет субсидий'!L11-1</f>
        <v>0.23076923076923084</v>
      </c>
      <c r="J11" s="32">
        <f>I11*'Расчет субсидий'!M11</f>
        <v>2.3076923076923084</v>
      </c>
      <c r="K11" s="39">
        <f t="shared" si="1"/>
        <v>943.52786155051024</v>
      </c>
      <c r="L11" s="26">
        <f>'Расчет субсидий'!P11-1</f>
        <v>-4.1824972577262587E-2</v>
      </c>
      <c r="M11" s="32">
        <f>L11*'Расчет субсидий'!Q11</f>
        <v>-0.83649945154525174</v>
      </c>
      <c r="N11" s="39">
        <f t="shared" si="2"/>
        <v>-342.01290010535519</v>
      </c>
      <c r="O11" s="27">
        <f>'Расчет субсидий'!R11-1</f>
        <v>0</v>
      </c>
      <c r="P11" s="32">
        <f>O11*'Расчет субсидий'!S11</f>
        <v>0</v>
      </c>
      <c r="Q11" s="39">
        <f t="shared" si="3"/>
        <v>0</v>
      </c>
      <c r="R11" s="33" t="s">
        <v>378</v>
      </c>
      <c r="S11" s="33" t="s">
        <v>378</v>
      </c>
      <c r="T11" s="33" t="s">
        <v>378</v>
      </c>
      <c r="U11" s="33" t="s">
        <v>378</v>
      </c>
      <c r="V11" s="33" t="s">
        <v>378</v>
      </c>
      <c r="W11" s="33" t="s">
        <v>378</v>
      </c>
      <c r="X11" s="120">
        <f>'Расчет субсидий'!AL11-1</f>
        <v>-0.51538461538461533</v>
      </c>
      <c r="Y11" s="32">
        <f>X11*'Расчет субсидий'!AM11</f>
        <v>-5.1538461538461533</v>
      </c>
      <c r="Z11" s="39">
        <f t="shared" si="4"/>
        <v>-2107.2122241294724</v>
      </c>
      <c r="AA11" s="13" t="s">
        <v>370</v>
      </c>
      <c r="AB11" s="13" t="s">
        <v>370</v>
      </c>
      <c r="AC11" s="123" t="s">
        <v>370</v>
      </c>
      <c r="AD11" s="32">
        <f t="shared" si="5"/>
        <v>-2.9371540854475908</v>
      </c>
      <c r="AE11" s="33" t="str">
        <f>IF('Расчет субсидий'!BA11="+",'Расчет субсидий'!BA11,"-")</f>
        <v>-</v>
      </c>
    </row>
    <row r="12" spans="1:31" ht="15.6" x14ac:dyDescent="0.25">
      <c r="A12" s="14" t="s">
        <v>10</v>
      </c>
      <c r="B12" s="28">
        <f>'Расчет субсидий'!AW12</f>
        <v>213.45454545454595</v>
      </c>
      <c r="C12" s="26">
        <f>'Расчет субсидий'!D12-1</f>
        <v>0.10037647072334144</v>
      </c>
      <c r="D12" s="32">
        <f>C12*'Расчет субсидий'!E12</f>
        <v>2.0075294144668288</v>
      </c>
      <c r="E12" s="39">
        <f t="shared" si="0"/>
        <v>266.73435365355971</v>
      </c>
      <c r="F12" s="48" t="s">
        <v>383</v>
      </c>
      <c r="G12" s="48" t="s">
        <v>383</v>
      </c>
      <c r="H12" s="48" t="s">
        <v>383</v>
      </c>
      <c r="I12" s="26">
        <f>'Расчет субсидий'!L12-1</f>
        <v>0.21428571428571441</v>
      </c>
      <c r="J12" s="32">
        <f>I12*'Расчет субсидий'!M12</f>
        <v>3.2142857142857162</v>
      </c>
      <c r="K12" s="39">
        <f t="shared" si="1"/>
        <v>427.07240864292584</v>
      </c>
      <c r="L12" s="26">
        <f>'Расчет субсидий'!P12-1</f>
        <v>-0.14614895852337417</v>
      </c>
      <c r="M12" s="32">
        <f>L12*'Расчет субсидий'!Q12</f>
        <v>-2.9229791704674835</v>
      </c>
      <c r="N12" s="39">
        <f t="shared" si="2"/>
        <v>-388.36739036500182</v>
      </c>
      <c r="O12" s="27">
        <f>'Расчет субсидий'!R12-1</f>
        <v>0</v>
      </c>
      <c r="P12" s="32">
        <f>O12*'Расчет субсидий'!S12</f>
        <v>0</v>
      </c>
      <c r="Q12" s="39">
        <f t="shared" si="3"/>
        <v>0</v>
      </c>
      <c r="R12" s="33" t="s">
        <v>378</v>
      </c>
      <c r="S12" s="33" t="s">
        <v>378</v>
      </c>
      <c r="T12" s="33" t="s">
        <v>378</v>
      </c>
      <c r="U12" s="33" t="s">
        <v>378</v>
      </c>
      <c r="V12" s="33" t="s">
        <v>378</v>
      </c>
      <c r="W12" s="33" t="s">
        <v>378</v>
      </c>
      <c r="X12" s="120">
        <f>'Расчет субсидий'!AL12-1</f>
        <v>-6.9230769230769207E-2</v>
      </c>
      <c r="Y12" s="32">
        <f>X12*'Расчет субсидий'!AM12</f>
        <v>-0.69230769230769207</v>
      </c>
      <c r="Z12" s="39">
        <f t="shared" si="4"/>
        <v>-91.984826476937783</v>
      </c>
      <c r="AA12" s="13" t="s">
        <v>370</v>
      </c>
      <c r="AB12" s="13" t="s">
        <v>370</v>
      </c>
      <c r="AC12" s="123" t="s">
        <v>370</v>
      </c>
      <c r="AD12" s="32">
        <f t="shared" si="5"/>
        <v>1.6065282659773694</v>
      </c>
      <c r="AE12" s="33" t="str">
        <f>IF('Расчет субсидий'!BA12="+",'Расчет субсидий'!BA12,"-")</f>
        <v>-</v>
      </c>
    </row>
    <row r="13" spans="1:31" ht="15.6" x14ac:dyDescent="0.25">
      <c r="A13" s="14" t="s">
        <v>11</v>
      </c>
      <c r="B13" s="28">
        <f>'Расчет субсидий'!AW13</f>
        <v>692.78181818181474</v>
      </c>
      <c r="C13" s="26">
        <f>'Расчет субсидий'!D13-1</f>
        <v>0.142351037602237</v>
      </c>
      <c r="D13" s="32">
        <f>C13*'Расчет субсидий'!E13</f>
        <v>2.8470207520447399</v>
      </c>
      <c r="E13" s="39">
        <f t="shared" si="0"/>
        <v>960.16945927472739</v>
      </c>
      <c r="F13" s="48" t="s">
        <v>383</v>
      </c>
      <c r="G13" s="48" t="s">
        <v>383</v>
      </c>
      <c r="H13" s="48" t="s">
        <v>383</v>
      </c>
      <c r="I13" s="26">
        <f>'Расчет субсидий'!L13-1</f>
        <v>0.16666666666666674</v>
      </c>
      <c r="J13" s="32">
        <f>I13*'Расчет субсидий'!M13</f>
        <v>1.6666666666666674</v>
      </c>
      <c r="K13" s="39">
        <f t="shared" si="1"/>
        <v>562.09018883168244</v>
      </c>
      <c r="L13" s="26">
        <f>'Расчет субсидий'!P13-1</f>
        <v>-9.2975198406131887E-2</v>
      </c>
      <c r="M13" s="32">
        <f>L13*'Расчет субсидий'!Q13</f>
        <v>-1.8595039681226377</v>
      </c>
      <c r="N13" s="39">
        <f t="shared" si="2"/>
        <v>-627.12536194518941</v>
      </c>
      <c r="O13" s="27">
        <f>'Расчет субсидий'!R13-1</f>
        <v>0</v>
      </c>
      <c r="P13" s="32">
        <f>O13*'Расчет субсидий'!S13</f>
        <v>0</v>
      </c>
      <c r="Q13" s="39">
        <f t="shared" si="3"/>
        <v>0</v>
      </c>
      <c r="R13" s="33" t="s">
        <v>378</v>
      </c>
      <c r="S13" s="33" t="s">
        <v>378</v>
      </c>
      <c r="T13" s="33" t="s">
        <v>378</v>
      </c>
      <c r="U13" s="33" t="s">
        <v>378</v>
      </c>
      <c r="V13" s="33" t="s">
        <v>378</v>
      </c>
      <c r="W13" s="33" t="s">
        <v>378</v>
      </c>
      <c r="X13" s="120">
        <f>'Расчет субсидий'!AL13-1</f>
        <v>-6.0000000000000053E-2</v>
      </c>
      <c r="Y13" s="32">
        <f>X13*'Расчет субсидий'!AM13</f>
        <v>-0.60000000000000053</v>
      </c>
      <c r="Z13" s="39">
        <f t="shared" si="4"/>
        <v>-202.35246797940576</v>
      </c>
      <c r="AA13" s="13" t="s">
        <v>370</v>
      </c>
      <c r="AB13" s="13" t="s">
        <v>370</v>
      </c>
      <c r="AC13" s="123" t="s">
        <v>370</v>
      </c>
      <c r="AD13" s="32">
        <f t="shared" si="5"/>
        <v>2.0541834505887695</v>
      </c>
      <c r="AE13" s="33" t="str">
        <f>IF('Расчет субсидий'!BA13="+",'Расчет субсидий'!BA13,"-")</f>
        <v>-</v>
      </c>
    </row>
    <row r="14" spans="1:31" ht="15.6" x14ac:dyDescent="0.25">
      <c r="A14" s="14" t="s">
        <v>12</v>
      </c>
      <c r="B14" s="28">
        <f>'Расчет субсидий'!AW14</f>
        <v>867.70000000000073</v>
      </c>
      <c r="C14" s="26">
        <f>'Расчет субсидий'!D14-1</f>
        <v>2.7634772771210292E-2</v>
      </c>
      <c r="D14" s="32">
        <f>C14*'Расчет субсидий'!E14</f>
        <v>0.55269545542420584</v>
      </c>
      <c r="E14" s="39">
        <f t="shared" si="0"/>
        <v>108.34120671044278</v>
      </c>
      <c r="F14" s="48" t="s">
        <v>383</v>
      </c>
      <c r="G14" s="48" t="s">
        <v>383</v>
      </c>
      <c r="H14" s="48" t="s">
        <v>383</v>
      </c>
      <c r="I14" s="26">
        <f>'Расчет субсидий'!L14-1</f>
        <v>0.19999999999999996</v>
      </c>
      <c r="J14" s="32">
        <f>I14*'Расчет субсидий'!M14</f>
        <v>2.9999999999999991</v>
      </c>
      <c r="K14" s="39">
        <f t="shared" si="1"/>
        <v>588.07000662211976</v>
      </c>
      <c r="L14" s="26">
        <f>'Расчет субсидий'!P14-1</f>
        <v>0.112024250589424</v>
      </c>
      <c r="M14" s="32">
        <f>L14*'Расчет субсидий'!Q14</f>
        <v>2.24048501178848</v>
      </c>
      <c r="N14" s="39">
        <f t="shared" si="2"/>
        <v>439.18734523973734</v>
      </c>
      <c r="O14" s="27">
        <f>'Расчет субсидий'!R14-1</f>
        <v>0</v>
      </c>
      <c r="P14" s="32">
        <f>O14*'Расчет субсидий'!S14</f>
        <v>0</v>
      </c>
      <c r="Q14" s="39">
        <f t="shared" si="3"/>
        <v>0</v>
      </c>
      <c r="R14" s="33" t="s">
        <v>378</v>
      </c>
      <c r="S14" s="33" t="s">
        <v>378</v>
      </c>
      <c r="T14" s="33" t="s">
        <v>378</v>
      </c>
      <c r="U14" s="33" t="s">
        <v>378</v>
      </c>
      <c r="V14" s="33" t="s">
        <v>378</v>
      </c>
      <c r="W14" s="33" t="s">
        <v>378</v>
      </c>
      <c r="X14" s="120">
        <f>'Расчет субсидий'!AL14-1</f>
        <v>-0.13666666666666671</v>
      </c>
      <c r="Y14" s="32">
        <f>X14*'Расчет субсидий'!AM14</f>
        <v>-1.3666666666666671</v>
      </c>
      <c r="Z14" s="39">
        <f t="shared" si="4"/>
        <v>-267.89855857229924</v>
      </c>
      <c r="AA14" s="13" t="s">
        <v>370</v>
      </c>
      <c r="AB14" s="13" t="s">
        <v>370</v>
      </c>
      <c r="AC14" s="123" t="s">
        <v>370</v>
      </c>
      <c r="AD14" s="32">
        <f t="shared" si="5"/>
        <v>4.4265138005460178</v>
      </c>
      <c r="AE14" s="33" t="str">
        <f>IF('Расчет субсидий'!BA14="+",'Расчет субсидий'!BA14,"-")</f>
        <v>-</v>
      </c>
    </row>
    <row r="15" spans="1:31" ht="15.6" x14ac:dyDescent="0.25">
      <c r="A15" s="14" t="s">
        <v>13</v>
      </c>
      <c r="B15" s="28">
        <f>'Расчет субсидий'!AW15</f>
        <v>1105.4545454545441</v>
      </c>
      <c r="C15" s="26">
        <f>'Расчет субсидий'!D15-1</f>
        <v>0.25758064620209464</v>
      </c>
      <c r="D15" s="32">
        <f>C15*'Расчет субсидий'!E15</f>
        <v>5.1516129240418929</v>
      </c>
      <c r="E15" s="39">
        <f t="shared" si="0"/>
        <v>1375.771662681715</v>
      </c>
      <c r="F15" s="48" t="s">
        <v>383</v>
      </c>
      <c r="G15" s="48" t="s">
        <v>383</v>
      </c>
      <c r="H15" s="48" t="s">
        <v>383</v>
      </c>
      <c r="I15" s="26">
        <f>'Расчет субсидий'!L15-1</f>
        <v>0.25</v>
      </c>
      <c r="J15" s="32">
        <f>I15*'Расчет субсидий'!M15</f>
        <v>2.5</v>
      </c>
      <c r="K15" s="39">
        <f t="shared" si="1"/>
        <v>667.64122371324311</v>
      </c>
      <c r="L15" s="26">
        <f>'Расчет субсидий'!P15-1</f>
        <v>-3.388253064889879E-3</v>
      </c>
      <c r="M15" s="32">
        <f>L15*'Расчет субсидий'!Q15</f>
        <v>-6.776506129779758E-2</v>
      </c>
      <c r="N15" s="39">
        <f t="shared" si="2"/>
        <v>-18.097099379945803</v>
      </c>
      <c r="O15" s="27">
        <f>'Расчет субсидий'!R15-1</f>
        <v>0</v>
      </c>
      <c r="P15" s="32">
        <f>O15*'Расчет субсидий'!S15</f>
        <v>0</v>
      </c>
      <c r="Q15" s="39">
        <f t="shared" si="3"/>
        <v>0</v>
      </c>
      <c r="R15" s="33" t="s">
        <v>378</v>
      </c>
      <c r="S15" s="33" t="s">
        <v>378</v>
      </c>
      <c r="T15" s="33" t="s">
        <v>378</v>
      </c>
      <c r="U15" s="33" t="s">
        <v>378</v>
      </c>
      <c r="V15" s="33" t="s">
        <v>378</v>
      </c>
      <c r="W15" s="33" t="s">
        <v>378</v>
      </c>
      <c r="X15" s="120">
        <f>'Расчет субсидий'!AL15-1</f>
        <v>-0.34444444444444444</v>
      </c>
      <c r="Y15" s="32">
        <f>X15*'Расчет субсидий'!AM15</f>
        <v>-3.4444444444444446</v>
      </c>
      <c r="Z15" s="39">
        <f t="shared" si="4"/>
        <v>-919.86124156046833</v>
      </c>
      <c r="AA15" s="13" t="s">
        <v>370</v>
      </c>
      <c r="AB15" s="13" t="s">
        <v>370</v>
      </c>
      <c r="AC15" s="123" t="s">
        <v>370</v>
      </c>
      <c r="AD15" s="32">
        <f t="shared" si="5"/>
        <v>4.1394034182996506</v>
      </c>
      <c r="AE15" s="33" t="str">
        <f>IF('Расчет субсидий'!BA15="+",'Расчет субсидий'!BA15,"-")</f>
        <v>-</v>
      </c>
    </row>
    <row r="16" spans="1:31" ht="15.6" x14ac:dyDescent="0.25">
      <c r="A16" s="14" t="s">
        <v>14</v>
      </c>
      <c r="B16" s="28">
        <f>'Расчет субсидий'!AW16</f>
        <v>1620.1545454545467</v>
      </c>
      <c r="C16" s="26">
        <f>'Расчет субсидий'!D16-1</f>
        <v>0.55116338099670026</v>
      </c>
      <c r="D16" s="32">
        <f>C16*'Расчет субсидий'!E16</f>
        <v>11.023267619934005</v>
      </c>
      <c r="E16" s="39">
        <f t="shared" si="0"/>
        <v>2005.4461016677981</v>
      </c>
      <c r="F16" s="48" t="s">
        <v>383</v>
      </c>
      <c r="G16" s="48" t="s">
        <v>383</v>
      </c>
      <c r="H16" s="48" t="s">
        <v>383</v>
      </c>
      <c r="I16" s="26">
        <f>'Расчет субсидий'!L16-1</f>
        <v>0.19999999999999996</v>
      </c>
      <c r="J16" s="32">
        <f>I16*'Расчет субсидий'!M16</f>
        <v>1.9999999999999996</v>
      </c>
      <c r="K16" s="39">
        <f t="shared" si="1"/>
        <v>363.85691989210795</v>
      </c>
      <c r="L16" s="26">
        <f>'Расчет субсидий'!P16-1</f>
        <v>-9.1076137136160584E-2</v>
      </c>
      <c r="M16" s="32">
        <f>L16*'Расчет субсидий'!Q16</f>
        <v>-1.8215227427232117</v>
      </c>
      <c r="N16" s="39">
        <f t="shared" si="2"/>
        <v>-331.38682734034626</v>
      </c>
      <c r="O16" s="27">
        <f>'Расчет субсидий'!R16-1</f>
        <v>0</v>
      </c>
      <c r="P16" s="32">
        <f>O16*'Расчет субсидий'!S16</f>
        <v>0</v>
      </c>
      <c r="Q16" s="39">
        <f t="shared" si="3"/>
        <v>0</v>
      </c>
      <c r="R16" s="33" t="s">
        <v>378</v>
      </c>
      <c r="S16" s="33" t="s">
        <v>378</v>
      </c>
      <c r="T16" s="33" t="s">
        <v>378</v>
      </c>
      <c r="U16" s="33" t="s">
        <v>378</v>
      </c>
      <c r="V16" s="33" t="s">
        <v>378</v>
      </c>
      <c r="W16" s="33" t="s">
        <v>378</v>
      </c>
      <c r="X16" s="120">
        <f>'Расчет субсидий'!AL16-1</f>
        <v>-0.22962962962962963</v>
      </c>
      <c r="Y16" s="32">
        <f>X16*'Расчет субсидий'!AM16</f>
        <v>-2.2962962962962963</v>
      </c>
      <c r="Z16" s="39">
        <f t="shared" si="4"/>
        <v>-417.76164876501292</v>
      </c>
      <c r="AA16" s="13" t="s">
        <v>370</v>
      </c>
      <c r="AB16" s="13" t="s">
        <v>370</v>
      </c>
      <c r="AC16" s="123" t="s">
        <v>370</v>
      </c>
      <c r="AD16" s="32">
        <f t="shared" si="5"/>
        <v>8.9054485809144968</v>
      </c>
      <c r="AE16" s="33" t="str">
        <f>IF('Расчет субсидий'!BA16="+",'Расчет субсидий'!BA16,"-")</f>
        <v>-</v>
      </c>
    </row>
    <row r="17" spans="1:31" ht="15.6" x14ac:dyDescent="0.25">
      <c r="A17" s="17" t="s">
        <v>22</v>
      </c>
      <c r="B17" s="147">
        <f>SUM(B18:B44)</f>
        <v>4850.6545454545458</v>
      </c>
      <c r="C17" s="24"/>
      <c r="D17" s="24"/>
      <c r="E17" s="147">
        <f>SUM(E18:E44)</f>
        <v>4084.1771343207574</v>
      </c>
      <c r="F17" s="24"/>
      <c r="G17" s="24"/>
      <c r="H17" s="24"/>
      <c r="I17" s="24"/>
      <c r="J17" s="24"/>
      <c r="K17" s="147">
        <f>SUM(K18:K44)</f>
        <v>2236.132274503289</v>
      </c>
      <c r="L17" s="24"/>
      <c r="M17" s="24"/>
      <c r="N17" s="147">
        <f>SUM(N18:N44)</f>
        <v>1679.9148630788839</v>
      </c>
      <c r="O17" s="24"/>
      <c r="P17" s="24"/>
      <c r="Q17" s="24"/>
      <c r="R17" s="24"/>
      <c r="S17" s="24"/>
      <c r="T17" s="147">
        <f>SUM(T18:T44)</f>
        <v>-4407.7421390882109</v>
      </c>
      <c r="U17" s="24"/>
      <c r="V17" s="24"/>
      <c r="W17" s="147">
        <f>SUM(W18:W44)</f>
        <v>4769.6382287824381</v>
      </c>
      <c r="X17" s="24"/>
      <c r="Y17" s="24"/>
      <c r="Z17" s="147">
        <f>SUM(Z18:Z44)</f>
        <v>-3180.5060888590265</v>
      </c>
      <c r="AA17" s="24"/>
      <c r="AB17" s="24"/>
      <c r="AC17" s="147">
        <f>SUM(AC18:AC44)</f>
        <v>-330.95972728358578</v>
      </c>
      <c r="AD17" s="127"/>
      <c r="AE17" s="130"/>
    </row>
    <row r="18" spans="1:31" ht="15.6" x14ac:dyDescent="0.25">
      <c r="A18" s="15" t="s">
        <v>0</v>
      </c>
      <c r="B18" s="28">
        <f>'Расчет субсидий'!AW18</f>
        <v>790.89999999999964</v>
      </c>
      <c r="C18" s="26">
        <f>'Расчет субсидий'!D18-1</f>
        <v>9.3246509129967681E-2</v>
      </c>
      <c r="D18" s="32">
        <f>C18*'Расчет субсидий'!E18</f>
        <v>0.93246509129967681</v>
      </c>
      <c r="E18" s="39">
        <f t="shared" ref="E18:E44" si="6">$B18*D18/$AD18</f>
        <v>49.558308514108099</v>
      </c>
      <c r="F18" s="48" t="s">
        <v>383</v>
      </c>
      <c r="G18" s="48" t="s">
        <v>383</v>
      </c>
      <c r="H18" s="48" t="s">
        <v>383</v>
      </c>
      <c r="I18" s="26">
        <f>'Расчет субсидий'!L18-1</f>
        <v>7.1428571428571397E-2</v>
      </c>
      <c r="J18" s="32">
        <f>I18*'Расчет субсидий'!M18</f>
        <v>1.071428571428571</v>
      </c>
      <c r="K18" s="39">
        <f t="shared" ref="K18:K44" si="7">$B18*J18/$AD18</f>
        <v>56.943887968694447</v>
      </c>
      <c r="L18" s="26">
        <f>'Расчет субсидий'!P18-1</f>
        <v>1.3748086595232887</v>
      </c>
      <c r="M18" s="32">
        <f>L18*'Расчет субсидий'!Q18</f>
        <v>27.496173190465775</v>
      </c>
      <c r="N18" s="39">
        <f t="shared" ref="N18:N44" si="8">$B18*M18/$AD18</f>
        <v>1461.3564053439898</v>
      </c>
      <c r="O18" s="27">
        <f>'Расчет субсидий'!R18-1</f>
        <v>0</v>
      </c>
      <c r="P18" s="32">
        <f>O18*'Расчет субсидий'!S18</f>
        <v>0</v>
      </c>
      <c r="Q18" s="39">
        <f t="shared" ref="Q18:Q44" si="9">$B18*P18/$AD18</f>
        <v>0</v>
      </c>
      <c r="R18" s="27">
        <f>'Расчет субсидий'!V18-1</f>
        <v>-0.75680000000000003</v>
      </c>
      <c r="S18" s="32">
        <f>R18*'Расчет субсидий'!W18</f>
        <v>-15.136000000000001</v>
      </c>
      <c r="T18" s="39">
        <f t="shared" ref="T18:T44" si="10">$B18*S18/$AD18</f>
        <v>-804.44250907454887</v>
      </c>
      <c r="U18" s="27">
        <f>'Расчет субсидий'!Z18-1</f>
        <v>2.8571428571428692E-2</v>
      </c>
      <c r="V18" s="32">
        <f>U18*'Расчет субсидий'!AA18</f>
        <v>0.42857142857143038</v>
      </c>
      <c r="W18" s="39">
        <f t="shared" ref="W18:W44" si="11">$B18*V18/$AD18</f>
        <v>22.77755518747788</v>
      </c>
      <c r="X18" s="120">
        <f>'Расчет субсидий'!AL18-1</f>
        <v>-4.3333333333333335E-2</v>
      </c>
      <c r="Y18" s="32">
        <f>X18*'Расчет субсидий'!AM18</f>
        <v>-0.65</v>
      </c>
      <c r="Z18" s="39">
        <f t="shared" si="4"/>
        <v>-34.545958701007983</v>
      </c>
      <c r="AA18" s="120">
        <f>'Расчет субсидий'!AP18-1</f>
        <v>3.692762186115206E-2</v>
      </c>
      <c r="AB18" s="32">
        <f>AA18*'Расчет субсидий'!AQ18</f>
        <v>0.7385524372230412</v>
      </c>
      <c r="AC18" s="124">
        <f t="shared" ref="AC18:AC44" si="12">$B18*AB18/$AD18</f>
        <v>39.252310761286104</v>
      </c>
      <c r="AD18" s="32">
        <f>D18+J18+M18+P18+S18+V18+Y18+AB18</f>
        <v>14.881190718988496</v>
      </c>
      <c r="AE18" s="33" t="str">
        <f>IF('Расчет субсидий'!BA18="+",'Расчет субсидий'!BA18,"-")</f>
        <v>-</v>
      </c>
    </row>
    <row r="19" spans="1:31" ht="15.6" x14ac:dyDescent="0.25">
      <c r="A19" s="15" t="s">
        <v>23</v>
      </c>
      <c r="B19" s="28">
        <f>'Расчет субсидий'!AW19</f>
        <v>1109.4727272727287</v>
      </c>
      <c r="C19" s="26">
        <f>'Расчет субсидий'!D19-1</f>
        <v>0.30539122834230237</v>
      </c>
      <c r="D19" s="32">
        <f>C19*'Расчет субсидий'!E19</f>
        <v>3.0539122834230237</v>
      </c>
      <c r="E19" s="39">
        <f t="shared" si="6"/>
        <v>273.89343540858329</v>
      </c>
      <c r="F19" s="48" t="s">
        <v>383</v>
      </c>
      <c r="G19" s="48" t="s">
        <v>383</v>
      </c>
      <c r="H19" s="48" t="s">
        <v>383</v>
      </c>
      <c r="I19" s="26">
        <f>'Расчет субсидий'!L19-1</f>
        <v>0.27272727272727249</v>
      </c>
      <c r="J19" s="32">
        <f>I19*'Расчет субсидий'!M19</f>
        <v>1.3636363636363624</v>
      </c>
      <c r="K19" s="39">
        <f t="shared" si="7"/>
        <v>122.2992062711763</v>
      </c>
      <c r="L19" s="26">
        <f>'Расчет субсидий'!P19-1</f>
        <v>0.13281613336808595</v>
      </c>
      <c r="M19" s="32">
        <f>L19*'Расчет субсидий'!Q19</f>
        <v>2.6563226673617191</v>
      </c>
      <c r="N19" s="39">
        <f t="shared" si="8"/>
        <v>238.2351794668798</v>
      </c>
      <c r="O19" s="27">
        <f>'Расчет субсидий'!R19-1</f>
        <v>0</v>
      </c>
      <c r="P19" s="32">
        <f>O19*'Расчет субсидий'!S19</f>
        <v>0</v>
      </c>
      <c r="Q19" s="39">
        <f t="shared" si="9"/>
        <v>0</v>
      </c>
      <c r="R19" s="27">
        <f>'Расчет субсидий'!V19-1</f>
        <v>2.5292122125895267E-2</v>
      </c>
      <c r="S19" s="32">
        <f>R19*'Расчет субсидий'!W19</f>
        <v>0.50584244251790533</v>
      </c>
      <c r="T19" s="39">
        <f t="shared" si="10"/>
        <v>45.367028093356204</v>
      </c>
      <c r="U19" s="27">
        <f>'Расчет субсидий'!Z19-1</f>
        <v>0.16999999999999993</v>
      </c>
      <c r="V19" s="32">
        <f>U19*'Расчет субсидий'!AA19</f>
        <v>1.6999999999999993</v>
      </c>
      <c r="W19" s="39">
        <f t="shared" si="11"/>
        <v>152.46634381806655</v>
      </c>
      <c r="X19" s="120">
        <f>'Расчет субсидий'!AL19-1</f>
        <v>0.20606060606060606</v>
      </c>
      <c r="Y19" s="32">
        <f>X19*'Расчет субсидий'!AM19</f>
        <v>3.0909090909090908</v>
      </c>
      <c r="Z19" s="39">
        <f t="shared" si="4"/>
        <v>277.21153421466659</v>
      </c>
      <c r="AA19" s="120">
        <f>'Расчет субсидий'!AP19-1</f>
        <v>0</v>
      </c>
      <c r="AB19" s="32">
        <f>AA19*'Расчет субсидий'!AQ19</f>
        <v>0</v>
      </c>
      <c r="AC19" s="124">
        <f t="shared" si="12"/>
        <v>0</v>
      </c>
      <c r="AD19" s="32">
        <f t="shared" ref="AD19:AD44" si="13">D19+J19+M19+P19+S19+V19+Y19+AB19</f>
        <v>12.3706228478481</v>
      </c>
      <c r="AE19" s="33" t="str">
        <f>IF('Расчет субсидий'!BA19="+",'Расчет субсидий'!BA19,"-")</f>
        <v>-</v>
      </c>
    </row>
    <row r="20" spans="1:31" ht="15.6" x14ac:dyDescent="0.25">
      <c r="A20" s="15" t="s">
        <v>24</v>
      </c>
      <c r="B20" s="28">
        <f>'Расчет субсидий'!AW20</f>
        <v>626.43636363636415</v>
      </c>
      <c r="C20" s="26">
        <f>'Расчет субсидий'!D20-1</f>
        <v>0.63750885170139027</v>
      </c>
      <c r="D20" s="32">
        <f>C20*'Расчет субсидий'!E20</f>
        <v>6.3750885170139027</v>
      </c>
      <c r="E20" s="39">
        <f t="shared" si="6"/>
        <v>292.83158691635469</v>
      </c>
      <c r="F20" s="48" t="s">
        <v>383</v>
      </c>
      <c r="G20" s="48" t="s">
        <v>383</v>
      </c>
      <c r="H20" s="48" t="s">
        <v>383</v>
      </c>
      <c r="I20" s="26">
        <f>'Расчет субсидий'!L20-1</f>
        <v>0</v>
      </c>
      <c r="J20" s="32">
        <f>I20*'Расчет субсидий'!M20</f>
        <v>0</v>
      </c>
      <c r="K20" s="39">
        <f t="shared" si="7"/>
        <v>0</v>
      </c>
      <c r="L20" s="26">
        <f>'Расчет субсидий'!P20-1</f>
        <v>0.1831403363661428</v>
      </c>
      <c r="M20" s="32">
        <f>L20*'Расчет субсидий'!Q20</f>
        <v>3.6628067273228559</v>
      </c>
      <c r="N20" s="39">
        <f t="shared" si="8"/>
        <v>168.24637080211892</v>
      </c>
      <c r="O20" s="27">
        <f>'Расчет субсидий'!R20-1</f>
        <v>0</v>
      </c>
      <c r="P20" s="32">
        <f>O20*'Расчет субсидий'!S20</f>
        <v>0</v>
      </c>
      <c r="Q20" s="39">
        <f t="shared" si="9"/>
        <v>0</v>
      </c>
      <c r="R20" s="27">
        <f>'Расчет субсидий'!V20-1</f>
        <v>0.30249999999999999</v>
      </c>
      <c r="S20" s="32">
        <f>R20*'Расчет субсидий'!W20</f>
        <v>6.05</v>
      </c>
      <c r="T20" s="39">
        <f t="shared" si="10"/>
        <v>277.8990591449512</v>
      </c>
      <c r="U20" s="27">
        <f>'Расчет субсидий'!Z20-1</f>
        <v>9.1842475386779032E-2</v>
      </c>
      <c r="V20" s="32">
        <f>U20*'Расчет субсидий'!AA20</f>
        <v>1.8368495077355806</v>
      </c>
      <c r="W20" s="39">
        <f t="shared" si="11"/>
        <v>84.373347105881763</v>
      </c>
      <c r="X20" s="120">
        <f>'Расчет субсидий'!AL20-1</f>
        <v>-0.19736842105263153</v>
      </c>
      <c r="Y20" s="32">
        <f>X20*'Расчет субсидий'!AM20</f>
        <v>-2.960526315789473</v>
      </c>
      <c r="Z20" s="39">
        <f t="shared" si="4"/>
        <v>-135.98801284822534</v>
      </c>
      <c r="AA20" s="120">
        <f>'Расчет субсидий'!AP20-1</f>
        <v>-6.6319444444444486E-2</v>
      </c>
      <c r="AB20" s="32">
        <f>AA20*'Расчет субсидий'!AQ20</f>
        <v>-1.3263888888888897</v>
      </c>
      <c r="AC20" s="124">
        <f t="shared" si="12"/>
        <v>-60.925987484717304</v>
      </c>
      <c r="AD20" s="32">
        <f t="shared" si="13"/>
        <v>13.637829547393981</v>
      </c>
      <c r="AE20" s="33" t="str">
        <f>IF('Расчет субсидий'!BA20="+",'Расчет субсидий'!BA20,"-")</f>
        <v>-</v>
      </c>
    </row>
    <row r="21" spans="1:31" ht="15.6" x14ac:dyDescent="0.25">
      <c r="A21" s="15" t="s">
        <v>25</v>
      </c>
      <c r="B21" s="28">
        <f>'Расчет субсидий'!AW21</f>
        <v>1356.7909090909106</v>
      </c>
      <c r="C21" s="26">
        <f>'Расчет субсидий'!D21-1</f>
        <v>0.18772657907944246</v>
      </c>
      <c r="D21" s="32">
        <f>C21*'Расчет субсидий'!E21</f>
        <v>1.8772657907944246</v>
      </c>
      <c r="E21" s="39">
        <f t="shared" si="6"/>
        <v>131.02937664633333</v>
      </c>
      <c r="F21" s="48" t="s">
        <v>383</v>
      </c>
      <c r="G21" s="48" t="s">
        <v>383</v>
      </c>
      <c r="H21" s="48" t="s">
        <v>383</v>
      </c>
      <c r="I21" s="26">
        <f>'Расчет субсидий'!L21-1</f>
        <v>9.090909090909105E-2</v>
      </c>
      <c r="J21" s="32">
        <f>I21*'Расчет субсидий'!M21</f>
        <v>0.9090909090909105</v>
      </c>
      <c r="K21" s="39">
        <f t="shared" si="7"/>
        <v>63.452717093737746</v>
      </c>
      <c r="L21" s="26">
        <f>'Расчет субсидий'!P21-1</f>
        <v>0.6564847847173132</v>
      </c>
      <c r="M21" s="32">
        <f>L21*'Расчет субсидий'!Q21</f>
        <v>13.129695694346264</v>
      </c>
      <c r="N21" s="39">
        <f t="shared" si="8"/>
        <v>916.42635306224054</v>
      </c>
      <c r="O21" s="27">
        <f>'Расчет субсидий'!R21-1</f>
        <v>0</v>
      </c>
      <c r="P21" s="32">
        <f>O21*'Расчет субсидий'!S21</f>
        <v>0</v>
      </c>
      <c r="Q21" s="39">
        <f t="shared" si="9"/>
        <v>0</v>
      </c>
      <c r="R21" s="27">
        <f>'Расчет субсидий'!V21-1</f>
        <v>-0.21214689265536724</v>
      </c>
      <c r="S21" s="32">
        <f>R21*'Расчет субсидий'!W21</f>
        <v>-2.1214689265536721</v>
      </c>
      <c r="T21" s="39">
        <f t="shared" si="10"/>
        <v>-148.07426438174201</v>
      </c>
      <c r="U21" s="27">
        <f>'Расчет субсидий'!Z21-1</f>
        <v>0.47142857142857131</v>
      </c>
      <c r="V21" s="32">
        <f>U21*'Расчет субсидий'!AA21</f>
        <v>7.0714285714285694</v>
      </c>
      <c r="W21" s="39">
        <f t="shared" si="11"/>
        <v>493.57149225057339</v>
      </c>
      <c r="X21" s="120">
        <f>'Расчет субсидий'!AL21-1</f>
        <v>-0.12666666666666671</v>
      </c>
      <c r="Y21" s="32">
        <f>X21*'Расчет субсидий'!AM21</f>
        <v>-1.9000000000000006</v>
      </c>
      <c r="Z21" s="39">
        <f t="shared" si="4"/>
        <v>-132.61617872591174</v>
      </c>
      <c r="AA21" s="120">
        <f>'Расчет субсидий'!AP21-1</f>
        <v>2.3640661938534313E-2</v>
      </c>
      <c r="AB21" s="32">
        <f>AA21*'Расчет субсидий'!AQ21</f>
        <v>0.47281323877068626</v>
      </c>
      <c r="AC21" s="124">
        <f t="shared" si="12"/>
        <v>33.001413145679201</v>
      </c>
      <c r="AD21" s="32">
        <f t="shared" si="13"/>
        <v>19.438825277877182</v>
      </c>
      <c r="AE21" s="33" t="str">
        <f>IF('Расчет субсидий'!BA21="+",'Расчет субсидий'!BA21,"-")</f>
        <v>-</v>
      </c>
    </row>
    <row r="22" spans="1:31" ht="15.6" x14ac:dyDescent="0.25">
      <c r="A22" s="15" t="s">
        <v>26</v>
      </c>
      <c r="B22" s="28">
        <f>'Расчет субсидий'!AW22</f>
        <v>554.55454545454631</v>
      </c>
      <c r="C22" s="26">
        <f>'Расчет субсидий'!D22-1</f>
        <v>0.3301921907200116</v>
      </c>
      <c r="D22" s="32">
        <f>C22*'Расчет субсидий'!E22</f>
        <v>3.301921907200116</v>
      </c>
      <c r="E22" s="39">
        <f t="shared" si="6"/>
        <v>380.84133250900516</v>
      </c>
      <c r="F22" s="48" t="s">
        <v>383</v>
      </c>
      <c r="G22" s="48" t="s">
        <v>383</v>
      </c>
      <c r="H22" s="48" t="s">
        <v>383</v>
      </c>
      <c r="I22" s="26">
        <f>'Расчет субсидий'!L22-1</f>
        <v>2.941176470588247E-2</v>
      </c>
      <c r="J22" s="32">
        <f>I22*'Расчет субсидий'!M22</f>
        <v>0.2941176470588247</v>
      </c>
      <c r="K22" s="39">
        <f t="shared" si="7"/>
        <v>33.923320953183129</v>
      </c>
      <c r="L22" s="26">
        <f>'Расчет субсидий'!P22-1</f>
        <v>-4.4450375980614965E-2</v>
      </c>
      <c r="M22" s="32">
        <f>L22*'Расчет субсидий'!Q22</f>
        <v>-0.88900751961229929</v>
      </c>
      <c r="N22" s="39">
        <f t="shared" si="8"/>
        <v>-102.53749721984391</v>
      </c>
      <c r="O22" s="27">
        <f>'Расчет субсидий'!R22-1</f>
        <v>0</v>
      </c>
      <c r="P22" s="32">
        <f>O22*'Расчет субсидий'!S22</f>
        <v>0</v>
      </c>
      <c r="Q22" s="39">
        <f t="shared" si="9"/>
        <v>0</v>
      </c>
      <c r="R22" s="27">
        <f>'Расчет субсидий'!V22-1</f>
        <v>2.0000000000000018E-2</v>
      </c>
      <c r="S22" s="32">
        <f>R22*'Расчет субсидий'!W22</f>
        <v>0.30000000000000027</v>
      </c>
      <c r="T22" s="39">
        <f t="shared" si="10"/>
        <v>34.601787372246683</v>
      </c>
      <c r="U22" s="27">
        <f>'Расчет субсидий'!Z22-1</f>
        <v>5.7657657657657735E-2</v>
      </c>
      <c r="V22" s="32">
        <f>U22*'Расчет субсидий'!AA22</f>
        <v>0.86486486486486602</v>
      </c>
      <c r="W22" s="39">
        <f t="shared" si="11"/>
        <v>99.752900532603093</v>
      </c>
      <c r="X22" s="120">
        <f>'Расчет субсидий'!AL22-1</f>
        <v>-5.6521739130434789E-2</v>
      </c>
      <c r="Y22" s="32">
        <f>X22*'Расчет субсидий'!AM22</f>
        <v>-0.84782608695652184</v>
      </c>
      <c r="Z22" s="39">
        <f t="shared" si="4"/>
        <v>-97.787659965044895</v>
      </c>
      <c r="AA22" s="120">
        <f>'Расчет субсидий'!AP22-1</f>
        <v>8.9197860962566766E-2</v>
      </c>
      <c r="AB22" s="32">
        <f>AA22*'Расчет субсидий'!AQ22</f>
        <v>1.7839572192513353</v>
      </c>
      <c r="AC22" s="124">
        <f t="shared" si="12"/>
        <v>205.76036127239703</v>
      </c>
      <c r="AD22" s="32">
        <f t="shared" si="13"/>
        <v>4.8080280318063213</v>
      </c>
      <c r="AE22" s="33" t="str">
        <f>IF('Расчет субсидий'!BA22="+",'Расчет субсидий'!BA22,"-")</f>
        <v>-</v>
      </c>
    </row>
    <row r="23" spans="1:31" ht="15.6" x14ac:dyDescent="0.25">
      <c r="A23" s="15" t="s">
        <v>27</v>
      </c>
      <c r="B23" s="28">
        <f>'Расчет субсидий'!AW23</f>
        <v>588.56363636363676</v>
      </c>
      <c r="C23" s="26">
        <f>'Расчет субсидий'!D23-1</f>
        <v>5.0129497021389247E-2</v>
      </c>
      <c r="D23" s="32">
        <f>C23*'Расчет субсидий'!E23</f>
        <v>0.50129497021389247</v>
      </c>
      <c r="E23" s="39">
        <f t="shared" si="6"/>
        <v>50.009642682414217</v>
      </c>
      <c r="F23" s="48" t="s">
        <v>383</v>
      </c>
      <c r="G23" s="48" t="s">
        <v>383</v>
      </c>
      <c r="H23" s="48" t="s">
        <v>383</v>
      </c>
      <c r="I23" s="26">
        <f>'Расчет субсидий'!L23-1</f>
        <v>0</v>
      </c>
      <c r="J23" s="32">
        <f>I23*'Расчет субсидий'!M23</f>
        <v>0</v>
      </c>
      <c r="K23" s="39">
        <f t="shared" si="7"/>
        <v>0</v>
      </c>
      <c r="L23" s="26">
        <f>'Расчет субсидий'!P23-1</f>
        <v>-1.6809806944138583E-2</v>
      </c>
      <c r="M23" s="32">
        <f>L23*'Расчет субсидий'!Q23</f>
        <v>-0.33619613888277167</v>
      </c>
      <c r="N23" s="39">
        <f t="shared" si="8"/>
        <v>-33.539232938165974</v>
      </c>
      <c r="O23" s="27">
        <f>'Расчет субсидий'!R23-1</f>
        <v>0</v>
      </c>
      <c r="P23" s="32">
        <f>O23*'Расчет субсидий'!S23</f>
        <v>0</v>
      </c>
      <c r="Q23" s="39">
        <f t="shared" si="9"/>
        <v>0</v>
      </c>
      <c r="R23" s="27">
        <f>'Расчет субсидий'!V23-1</f>
        <v>4.4522348816827373E-2</v>
      </c>
      <c r="S23" s="32">
        <f>R23*'Расчет субсидий'!W23</f>
        <v>0.66783523225241059</v>
      </c>
      <c r="T23" s="39">
        <f t="shared" si="10"/>
        <v>66.623850866526396</v>
      </c>
      <c r="U23" s="27">
        <f>'Расчет субсидий'!Z23-1</f>
        <v>0.49911504424778763</v>
      </c>
      <c r="V23" s="32">
        <f>U23*'Расчет субсидий'!AA23</f>
        <v>7.4867256637168147</v>
      </c>
      <c r="W23" s="39">
        <f t="shared" si="11"/>
        <v>746.88256924657708</v>
      </c>
      <c r="X23" s="120">
        <f>'Расчет субсидий'!AL23-1</f>
        <v>-0.16363636363636369</v>
      </c>
      <c r="Y23" s="32">
        <f>X23*'Расчет субсидий'!AM23</f>
        <v>-2.4545454545454555</v>
      </c>
      <c r="Z23" s="39">
        <f t="shared" si="4"/>
        <v>-244.86768953055096</v>
      </c>
      <c r="AA23" s="120">
        <f>'Расчет субсидий'!AP23-1</f>
        <v>1.7313875834776837E-3</v>
      </c>
      <c r="AB23" s="32">
        <f>AA23*'Расчет субсидий'!AQ23</f>
        <v>3.4627751669553675E-2</v>
      </c>
      <c r="AC23" s="124">
        <f t="shared" si="12"/>
        <v>3.4544960368360784</v>
      </c>
      <c r="AD23" s="32">
        <f t="shared" si="13"/>
        <v>5.8997420244244445</v>
      </c>
      <c r="AE23" s="33" t="str">
        <f>IF('Расчет субсидий'!BA23="+",'Расчет субсидий'!BA23,"-")</f>
        <v>-</v>
      </c>
    </row>
    <row r="24" spans="1:31" ht="15.6" x14ac:dyDescent="0.25">
      <c r="A24" s="15" t="s">
        <v>28</v>
      </c>
      <c r="B24" s="28">
        <f>'Расчет субсидий'!AW24</f>
        <v>756.70000000000073</v>
      </c>
      <c r="C24" s="26">
        <f>'Расчет субсидий'!D24-1</f>
        <v>-2.50919394684046E-2</v>
      </c>
      <c r="D24" s="32">
        <f>C24*'Расчет субсидий'!E24</f>
        <v>-0.250919394684046</v>
      </c>
      <c r="E24" s="39">
        <f t="shared" si="6"/>
        <v>-18.235979959640783</v>
      </c>
      <c r="F24" s="48" t="s">
        <v>383</v>
      </c>
      <c r="G24" s="48" t="s">
        <v>383</v>
      </c>
      <c r="H24" s="48" t="s">
        <v>383</v>
      </c>
      <c r="I24" s="26">
        <f>'Расчет субсидий'!L24-1</f>
        <v>0.25</v>
      </c>
      <c r="J24" s="32">
        <f>I24*'Расчет субсидий'!M24</f>
        <v>1.25</v>
      </c>
      <c r="K24" s="39">
        <f t="shared" si="7"/>
        <v>90.845807189412668</v>
      </c>
      <c r="L24" s="26">
        <f>'Расчет субсидий'!P24-1</f>
        <v>-0.30581321567318887</v>
      </c>
      <c r="M24" s="32">
        <f>L24*'Расчет субсидий'!Q24</f>
        <v>-6.1162643134637769</v>
      </c>
      <c r="N24" s="39">
        <f t="shared" si="8"/>
        <v>-444.50957483233253</v>
      </c>
      <c r="O24" s="27">
        <f>'Расчет субсидий'!R24-1</f>
        <v>0</v>
      </c>
      <c r="P24" s="32">
        <f>O24*'Расчет субсидий'!S24</f>
        <v>0</v>
      </c>
      <c r="Q24" s="39">
        <f t="shared" si="9"/>
        <v>0</v>
      </c>
      <c r="R24" s="27">
        <f>'Расчет субсидий'!V24-1</f>
        <v>0.33384813384813405</v>
      </c>
      <c r="S24" s="32">
        <f>R24*'Расчет субсидий'!W24</f>
        <v>5.0077220077220108</v>
      </c>
      <c r="T24" s="39">
        <f t="shared" si="10"/>
        <v>363.94443837735383</v>
      </c>
      <c r="U24" s="27">
        <f>'Расчет субсидий'!Z24-1</f>
        <v>0.8098092643051773</v>
      </c>
      <c r="V24" s="32">
        <f>U24*'Расчет субсидий'!AA24</f>
        <v>16.196185286103546</v>
      </c>
      <c r="W24" s="39">
        <f t="shared" si="11"/>
        <v>1177.084420564292</v>
      </c>
      <c r="X24" s="120">
        <f>'Расчет субсидий'!AL24-1</f>
        <v>-0.52857142857142858</v>
      </c>
      <c r="Y24" s="32">
        <f>X24*'Расчет субсидий'!AM24</f>
        <v>-7.9285714285714288</v>
      </c>
      <c r="Z24" s="39">
        <f t="shared" si="4"/>
        <v>-576.22197702998892</v>
      </c>
      <c r="AA24" s="120">
        <f>'Расчет субсидий'!AP24-1</f>
        <v>0.11268603827072998</v>
      </c>
      <c r="AB24" s="32">
        <f>AA24*'Расчет субсидий'!AQ24</f>
        <v>2.2537207654145996</v>
      </c>
      <c r="AC24" s="124">
        <f t="shared" si="12"/>
        <v>163.79286569090419</v>
      </c>
      <c r="AD24" s="32">
        <f t="shared" si="13"/>
        <v>10.411872922520907</v>
      </c>
      <c r="AE24" s="33" t="str">
        <f>IF('Расчет субсидий'!BA24="+",'Расчет субсидий'!BA24,"-")</f>
        <v>-</v>
      </c>
    </row>
    <row r="25" spans="1:31" ht="15.6" x14ac:dyDescent="0.25">
      <c r="A25" s="15" t="s">
        <v>29</v>
      </c>
      <c r="B25" s="28">
        <f>'Расчет субсидий'!AW25</f>
        <v>-109.5363636363636</v>
      </c>
      <c r="C25" s="26">
        <f>'Расчет субсидий'!D25-1</f>
        <v>-4.0321535070660941E-3</v>
      </c>
      <c r="D25" s="32">
        <f>C25*'Расчет субсидий'!E25</f>
        <v>-4.0321535070660941E-2</v>
      </c>
      <c r="E25" s="39">
        <f t="shared" si="6"/>
        <v>-1.3690445721263353</v>
      </c>
      <c r="F25" s="48" t="s">
        <v>383</v>
      </c>
      <c r="G25" s="48" t="s">
        <v>383</v>
      </c>
      <c r="H25" s="48" t="s">
        <v>383</v>
      </c>
      <c r="I25" s="26">
        <f>'Расчет субсидий'!L25-1</f>
        <v>0.16666666666666674</v>
      </c>
      <c r="J25" s="32">
        <f>I25*'Расчет субсидий'!M25</f>
        <v>1.6666666666666674</v>
      </c>
      <c r="K25" s="39">
        <f t="shared" si="7"/>
        <v>56.588643005413523</v>
      </c>
      <c r="L25" s="26">
        <f>'Расчет субсидий'!P25-1</f>
        <v>-4.0974038447330718E-2</v>
      </c>
      <c r="M25" s="32">
        <f>L25*'Расчет субсидий'!Q25</f>
        <v>-0.81948076894661437</v>
      </c>
      <c r="N25" s="39">
        <f t="shared" si="8"/>
        <v>-27.823982810233019</v>
      </c>
      <c r="O25" s="27">
        <f>'Расчет субсидий'!R25-1</f>
        <v>0</v>
      </c>
      <c r="P25" s="32">
        <f>O25*'Расчет субсидий'!S25</f>
        <v>0</v>
      </c>
      <c r="Q25" s="39">
        <f t="shared" si="9"/>
        <v>0</v>
      </c>
      <c r="R25" s="27">
        <f>'Расчет субсидий'!V25-1</f>
        <v>-0.57323943661971832</v>
      </c>
      <c r="S25" s="32">
        <f>R25*'Расчет субсидий'!W25</f>
        <v>-8.5985915492957741</v>
      </c>
      <c r="T25" s="39">
        <f t="shared" si="10"/>
        <v>-291.94957651947834</v>
      </c>
      <c r="U25" s="27">
        <f>'Расчет субсидий'!Z25-1</f>
        <v>3.5714285714285809E-2</v>
      </c>
      <c r="V25" s="32">
        <f>U25*'Расчет субсидий'!AA25</f>
        <v>0.35714285714285809</v>
      </c>
      <c r="W25" s="39">
        <f t="shared" si="11"/>
        <v>12.126137786874354</v>
      </c>
      <c r="X25" s="120">
        <f>'Расчет субсидий'!AL25-1</f>
        <v>0.32258064516129026</v>
      </c>
      <c r="Y25" s="32">
        <f>X25*'Расчет субсидий'!AM25</f>
        <v>4.8387096774193541</v>
      </c>
      <c r="Z25" s="39">
        <f t="shared" si="4"/>
        <v>164.289608725394</v>
      </c>
      <c r="AA25" s="120">
        <f>'Расчет субсидий'!AP25-1</f>
        <v>-3.1511254019292556E-2</v>
      </c>
      <c r="AB25" s="32">
        <f>AA25*'Расчет субсидий'!AQ25</f>
        <v>-0.63022508038585112</v>
      </c>
      <c r="AC25" s="124">
        <f t="shared" si="12"/>
        <v>-21.398149252207769</v>
      </c>
      <c r="AD25" s="32">
        <f t="shared" si="13"/>
        <v>-3.2260997324700211</v>
      </c>
      <c r="AE25" s="33" t="str">
        <f>IF('Расчет субсидий'!BA25="+",'Расчет субсидий'!BA25,"-")</f>
        <v>-</v>
      </c>
    </row>
    <row r="26" spans="1:31" ht="15.6" x14ac:dyDescent="0.25">
      <c r="A26" s="15" t="s">
        <v>30</v>
      </c>
      <c r="B26" s="28">
        <f>'Расчет субсидий'!AW26</f>
        <v>-303.70909090908935</v>
      </c>
      <c r="C26" s="26">
        <f>'Расчет субсидий'!D26-1</f>
        <v>0.25550809217255277</v>
      </c>
      <c r="D26" s="32">
        <f>C26*'Расчет субсидий'!E26</f>
        <v>2.5550809217255277</v>
      </c>
      <c r="E26" s="39">
        <f t="shared" si="6"/>
        <v>248.23960296609533</v>
      </c>
      <c r="F26" s="48" t="s">
        <v>383</v>
      </c>
      <c r="G26" s="48" t="s">
        <v>383</v>
      </c>
      <c r="H26" s="48" t="s">
        <v>383</v>
      </c>
      <c r="I26" s="26">
        <f>'Расчет субсидий'!L26-1</f>
        <v>8.3333333333333259E-2</v>
      </c>
      <c r="J26" s="32">
        <f>I26*'Расчет субсидий'!M26</f>
        <v>1.2499999999999989</v>
      </c>
      <c r="K26" s="39">
        <f t="shared" si="7"/>
        <v>121.44410029020284</v>
      </c>
      <c r="L26" s="26">
        <f>'Расчет субсидий'!P26-1</f>
        <v>-0.10594395659409794</v>
      </c>
      <c r="M26" s="32">
        <f>L26*'Расчет субсидий'!Q26</f>
        <v>-2.1188791318819589</v>
      </c>
      <c r="N26" s="39">
        <f t="shared" si="8"/>
        <v>-205.86029583607259</v>
      </c>
      <c r="O26" s="27">
        <f>'Расчет субсидий'!R26-1</f>
        <v>0</v>
      </c>
      <c r="P26" s="32">
        <f>O26*'Расчет субсидий'!S26</f>
        <v>0</v>
      </c>
      <c r="Q26" s="39">
        <f t="shared" si="9"/>
        <v>0</v>
      </c>
      <c r="R26" s="27">
        <f>'Расчет субсидий'!V26-1</f>
        <v>3.0209648901237562E-2</v>
      </c>
      <c r="S26" s="32">
        <f>R26*'Расчет субсидий'!W26</f>
        <v>0.60419297802475125</v>
      </c>
      <c r="T26" s="39">
        <f t="shared" si="10"/>
        <v>58.700538094299418</v>
      </c>
      <c r="U26" s="27">
        <f>'Расчет субсидий'!Z26-1</f>
        <v>3.8787878787878816E-2</v>
      </c>
      <c r="V26" s="32">
        <f>U26*'Расчет субсидий'!AA26</f>
        <v>0.38787878787878816</v>
      </c>
      <c r="W26" s="39">
        <f t="shared" si="11"/>
        <v>37.684472332475124</v>
      </c>
      <c r="X26" s="120">
        <f>'Расчет субсидий'!AL26-1</f>
        <v>-0.41590909090909089</v>
      </c>
      <c r="Y26" s="32">
        <f>X26*'Расчет субсидий'!AM26</f>
        <v>-6.2386363636363633</v>
      </c>
      <c r="Z26" s="39">
        <f t="shared" si="4"/>
        <v>-606.11646417564918</v>
      </c>
      <c r="AA26" s="120">
        <f>'Расчет субсидий'!AP26-1</f>
        <v>2.1717273275688731E-2</v>
      </c>
      <c r="AB26" s="32">
        <f>AA26*'Расчет субсидий'!AQ26</f>
        <v>0.43434546551377462</v>
      </c>
      <c r="AC26" s="124">
        <f t="shared" si="12"/>
        <v>42.198955419559788</v>
      </c>
      <c r="AD26" s="32">
        <f t="shared" si="13"/>
        <v>-3.1260173423754818</v>
      </c>
      <c r="AE26" s="33" t="str">
        <f>IF('Расчет субсидий'!BA26="+",'Расчет субсидий'!BA26,"-")</f>
        <v>-</v>
      </c>
    </row>
    <row r="27" spans="1:31" ht="15.6" x14ac:dyDescent="0.25">
      <c r="A27" s="15" t="s">
        <v>31</v>
      </c>
      <c r="B27" s="28">
        <f>'Расчет субсидий'!AW27</f>
        <v>319.54545454545496</v>
      </c>
      <c r="C27" s="26">
        <f>'Расчет субсидий'!D27-1</f>
        <v>0.11974249389068903</v>
      </c>
      <c r="D27" s="32">
        <f>C27*'Расчет субсидий'!E27</f>
        <v>1.1974249389068903</v>
      </c>
      <c r="E27" s="39">
        <f t="shared" si="6"/>
        <v>32.58849698039274</v>
      </c>
      <c r="F27" s="48" t="s">
        <v>383</v>
      </c>
      <c r="G27" s="48" t="s">
        <v>383</v>
      </c>
      <c r="H27" s="48" t="s">
        <v>383</v>
      </c>
      <c r="I27" s="26">
        <f>'Расчет субсидий'!L27-1</f>
        <v>0</v>
      </c>
      <c r="J27" s="32">
        <f>I27*'Расчет субсидий'!M27</f>
        <v>0</v>
      </c>
      <c r="K27" s="39">
        <f t="shared" si="7"/>
        <v>0</v>
      </c>
      <c r="L27" s="26">
        <f>'Расчет субсидий'!P27-1</f>
        <v>0.23102775209498239</v>
      </c>
      <c r="M27" s="32">
        <f>L27*'Расчет субсидий'!Q27</f>
        <v>4.6205550418996477</v>
      </c>
      <c r="N27" s="39">
        <f t="shared" si="8"/>
        <v>125.75063299428551</v>
      </c>
      <c r="O27" s="27">
        <f>'Расчет субсидий'!R27-1</f>
        <v>0</v>
      </c>
      <c r="P27" s="32">
        <f>O27*'Расчет субсидий'!S27</f>
        <v>0</v>
      </c>
      <c r="Q27" s="39">
        <f t="shared" si="9"/>
        <v>0</v>
      </c>
      <c r="R27" s="27">
        <f>'Расчет субсидий'!V27-1</f>
        <v>9.2626728110599021E-2</v>
      </c>
      <c r="S27" s="32">
        <f>R27*'Расчет субсидий'!W27</f>
        <v>1.8525345622119804</v>
      </c>
      <c r="T27" s="39">
        <f t="shared" si="10"/>
        <v>50.417621201233963</v>
      </c>
      <c r="U27" s="27">
        <f>'Расчет субсидий'!Z27-1</f>
        <v>0.28461538461538449</v>
      </c>
      <c r="V27" s="32">
        <f>U27*'Расчет субсидий'!AA27</f>
        <v>5.6923076923076898</v>
      </c>
      <c r="W27" s="39">
        <f t="shared" si="11"/>
        <v>154.91889805767605</v>
      </c>
      <c r="X27" s="120">
        <f>'Расчет субсидий'!AL27-1</f>
        <v>-0.2142857142857143</v>
      </c>
      <c r="Y27" s="32">
        <f>X27*'Расчет субсидий'!AM27</f>
        <v>-3.2142857142857144</v>
      </c>
      <c r="Z27" s="39">
        <f t="shared" si="4"/>
        <v>-87.478335293185836</v>
      </c>
      <c r="AA27" s="120">
        <f>'Расчет субсидий'!AP27-1</f>
        <v>7.9638752052545225E-2</v>
      </c>
      <c r="AB27" s="32">
        <f>AA27*'Расчет субсидий'!AQ27</f>
        <v>1.5927750410509045</v>
      </c>
      <c r="AC27" s="124">
        <f t="shared" si="12"/>
        <v>43.348140605052535</v>
      </c>
      <c r="AD27" s="32">
        <f t="shared" si="13"/>
        <v>11.741311562091399</v>
      </c>
      <c r="AE27" s="33" t="str">
        <f>IF('Расчет субсидий'!BA27="+",'Расчет субсидий'!BA27,"-")</f>
        <v>-</v>
      </c>
    </row>
    <row r="28" spans="1:31" ht="15.6" x14ac:dyDescent="0.25">
      <c r="A28" s="15" t="s">
        <v>32</v>
      </c>
      <c r="B28" s="28">
        <f>'Расчет субсидий'!AW28</f>
        <v>-403.5363636363636</v>
      </c>
      <c r="C28" s="26">
        <f>'Расчет субсидий'!D28-1</f>
        <v>0.166954536832294</v>
      </c>
      <c r="D28" s="32">
        <f>C28*'Расчет субсидий'!E28</f>
        <v>1.66954536832294</v>
      </c>
      <c r="E28" s="39">
        <f t="shared" si="6"/>
        <v>64.095412735486121</v>
      </c>
      <c r="F28" s="48" t="s">
        <v>383</v>
      </c>
      <c r="G28" s="48" t="s">
        <v>383</v>
      </c>
      <c r="H28" s="48" t="s">
        <v>383</v>
      </c>
      <c r="I28" s="26">
        <f>'Расчет субсидий'!L28-1</f>
        <v>0.25</v>
      </c>
      <c r="J28" s="32">
        <f>I28*'Расчет субсидий'!M28</f>
        <v>2.5</v>
      </c>
      <c r="K28" s="39">
        <f t="shared" si="7"/>
        <v>95.977345017988384</v>
      </c>
      <c r="L28" s="26">
        <f>'Расчет субсидий'!P28-1</f>
        <v>-0.18945354420521365</v>
      </c>
      <c r="M28" s="32">
        <f>L28*'Расчет субсидий'!Q28</f>
        <v>-3.7890708841042731</v>
      </c>
      <c r="N28" s="39">
        <f t="shared" si="8"/>
        <v>-145.46598541651605</v>
      </c>
      <c r="O28" s="27">
        <f>'Расчет субсидий'!R28-1</f>
        <v>0</v>
      </c>
      <c r="P28" s="32">
        <f>O28*'Расчет субсидий'!S28</f>
        <v>0</v>
      </c>
      <c r="Q28" s="39">
        <f t="shared" si="9"/>
        <v>0</v>
      </c>
      <c r="R28" s="27">
        <f>'Расчет субсидий'!V28-1</f>
        <v>2.0196191575303502E-3</v>
      </c>
      <c r="S28" s="32">
        <f>R28*'Расчет субсидий'!W28</f>
        <v>4.0392383150607003E-2</v>
      </c>
      <c r="T28" s="39">
        <f t="shared" si="10"/>
        <v>1.5507014774978356</v>
      </c>
      <c r="U28" s="27">
        <f>'Расчет субсидий'!Z28-1</f>
        <v>-0.58171595168679713</v>
      </c>
      <c r="V28" s="32">
        <f>U28*'Расчет субсидий'!AA28</f>
        <v>-8.7257392753019563</v>
      </c>
      <c r="W28" s="39">
        <f t="shared" si="11"/>
        <v>-334.98931558506717</v>
      </c>
      <c r="X28" s="120">
        <f>'Расчет субсидий'!AL28-1</f>
        <v>-0.14999999999999991</v>
      </c>
      <c r="Y28" s="32">
        <f>X28*'Расчет субсидий'!AM28</f>
        <v>-2.2499999999999987</v>
      </c>
      <c r="Z28" s="39">
        <f t="shared" si="4"/>
        <v>-86.379610516189501</v>
      </c>
      <c r="AA28" s="120">
        <f>'Расчет субсидий'!AP28-1</f>
        <v>2.1816198527406794E-3</v>
      </c>
      <c r="AB28" s="32">
        <f>AA28*'Расчет субсидий'!AQ28</f>
        <v>4.3632397054813588E-2</v>
      </c>
      <c r="AC28" s="124">
        <f t="shared" si="12"/>
        <v>1.6750886504366818</v>
      </c>
      <c r="AD28" s="32">
        <f t="shared" si="13"/>
        <v>-10.511240010877867</v>
      </c>
      <c r="AE28" s="33" t="str">
        <f>IF('Расчет субсидий'!BA28="+",'Расчет субсидий'!BA28,"-")</f>
        <v>-</v>
      </c>
    </row>
    <row r="29" spans="1:31" ht="15.6" x14ac:dyDescent="0.25">
      <c r="A29" s="15" t="s">
        <v>33</v>
      </c>
      <c r="B29" s="28">
        <f>'Расчет субсидий'!AW29</f>
        <v>-1773.3999999999996</v>
      </c>
      <c r="C29" s="26">
        <f>'Расчет субсидий'!D29-1</f>
        <v>8.441697119263436E-2</v>
      </c>
      <c r="D29" s="32">
        <f>C29*'Расчет субсидий'!E29</f>
        <v>0.8441697119263436</v>
      </c>
      <c r="E29" s="39">
        <f t="shared" si="6"/>
        <v>46.092470803603824</v>
      </c>
      <c r="F29" s="48" t="s">
        <v>383</v>
      </c>
      <c r="G29" s="48" t="s">
        <v>383</v>
      </c>
      <c r="H29" s="48" t="s">
        <v>383</v>
      </c>
      <c r="I29" s="26">
        <f>'Расчет субсидий'!L29-1</f>
        <v>0.27272727272727249</v>
      </c>
      <c r="J29" s="32">
        <f>I29*'Расчет субсидий'!M29</f>
        <v>1.3636363636363624</v>
      </c>
      <c r="K29" s="39">
        <f t="shared" si="7"/>
        <v>74.455845062498142</v>
      </c>
      <c r="L29" s="26">
        <f>'Расчет субсидий'!P29-1</f>
        <v>-0.15230322468306434</v>
      </c>
      <c r="M29" s="32">
        <f>L29*'Расчет субсидий'!Q29</f>
        <v>-3.0460644936612868</v>
      </c>
      <c r="N29" s="39">
        <f t="shared" si="8"/>
        <v>-166.31802439297599</v>
      </c>
      <c r="O29" s="27">
        <f>'Расчет субсидий'!R29-1</f>
        <v>0</v>
      </c>
      <c r="P29" s="32">
        <f>O29*'Расчет субсидий'!S29</f>
        <v>0</v>
      </c>
      <c r="Q29" s="39">
        <f t="shared" si="9"/>
        <v>0</v>
      </c>
      <c r="R29" s="27">
        <f>'Расчет субсидий'!V29-1</f>
        <v>-3.8712446351931273E-2</v>
      </c>
      <c r="S29" s="32">
        <f>R29*'Расчет субсидий'!W29</f>
        <v>-0.5806866952789691</v>
      </c>
      <c r="T29" s="39">
        <f t="shared" si="10"/>
        <v>-31.706046983266358</v>
      </c>
      <c r="U29" s="27">
        <f>'Расчет субсидий'!Z29-1</f>
        <v>-0.98555881121808286</v>
      </c>
      <c r="V29" s="32">
        <f>U29*'Расчет субсидий'!AA29</f>
        <v>-24.638970280452071</v>
      </c>
      <c r="W29" s="39">
        <f t="shared" si="11"/>
        <v>-1345.3112593806138</v>
      </c>
      <c r="X29" s="120">
        <f>'Расчет субсидий'!AL29-1</f>
        <v>-0.19200000000000006</v>
      </c>
      <c r="Y29" s="32">
        <f>X29*'Расчет субсидий'!AM29</f>
        <v>-2.8800000000000008</v>
      </c>
      <c r="Z29" s="39">
        <f t="shared" si="4"/>
        <v>-157.25074477199624</v>
      </c>
      <c r="AA29" s="120">
        <f>'Расчет субсидий'!AP29-1</f>
        <v>-0.17706855791962173</v>
      </c>
      <c r="AB29" s="32">
        <f>AA29*'Расчет субсидий'!AQ29</f>
        <v>-3.5413711583924345</v>
      </c>
      <c r="AC29" s="124">
        <f t="shared" si="12"/>
        <v>-193.36224033724906</v>
      </c>
      <c r="AD29" s="32">
        <f t="shared" si="13"/>
        <v>-32.479286552222057</v>
      </c>
      <c r="AE29" s="33" t="str">
        <f>IF('Расчет субсидий'!BA29="+",'Расчет субсидий'!BA29,"-")</f>
        <v>-</v>
      </c>
    </row>
    <row r="30" spans="1:31" ht="15.6" x14ac:dyDescent="0.25">
      <c r="A30" s="15" t="s">
        <v>34</v>
      </c>
      <c r="B30" s="28">
        <f>'Расчет субсидий'!AW30</f>
        <v>-245.0545454545454</v>
      </c>
      <c r="C30" s="26">
        <f>'Расчет субсидий'!D30-1</f>
        <v>0.28612456686007448</v>
      </c>
      <c r="D30" s="32">
        <f>C30*'Расчет субсидий'!E30</f>
        <v>2.8612456686007448</v>
      </c>
      <c r="E30" s="39">
        <f t="shared" si="6"/>
        <v>128.30069131105665</v>
      </c>
      <c r="F30" s="48" t="s">
        <v>383</v>
      </c>
      <c r="G30" s="48" t="s">
        <v>383</v>
      </c>
      <c r="H30" s="48" t="s">
        <v>383</v>
      </c>
      <c r="I30" s="26">
        <f>'Расчет субсидий'!L30-1</f>
        <v>7.4074074074073959E-2</v>
      </c>
      <c r="J30" s="32">
        <f>I30*'Расчет субсидий'!M30</f>
        <v>0.74074074074073959</v>
      </c>
      <c r="K30" s="39">
        <f t="shared" si="7"/>
        <v>33.215445343348641</v>
      </c>
      <c r="L30" s="26">
        <f>'Расчет субсидий'!P30-1</f>
        <v>-0.31384499518835163</v>
      </c>
      <c r="M30" s="32">
        <f>L30*'Расчет субсидий'!Q30</f>
        <v>-6.276899903767033</v>
      </c>
      <c r="N30" s="39">
        <f t="shared" si="8"/>
        <v>-281.46153466698013</v>
      </c>
      <c r="O30" s="27">
        <f>'Расчет субсидий'!R30-1</f>
        <v>0</v>
      </c>
      <c r="P30" s="32">
        <f>O30*'Расчет субсидий'!S30</f>
        <v>0</v>
      </c>
      <c r="Q30" s="39">
        <f t="shared" si="9"/>
        <v>0</v>
      </c>
      <c r="R30" s="27">
        <f>'Расчет субсидий'!V30-1</f>
        <v>-0.20727923627684974</v>
      </c>
      <c r="S30" s="32">
        <f>R30*'Расчет субсидий'!W30</f>
        <v>-3.109188544152746</v>
      </c>
      <c r="T30" s="39">
        <f t="shared" si="10"/>
        <v>-139.41866090313644</v>
      </c>
      <c r="U30" s="27">
        <f>'Расчет субсидий'!Z30-1</f>
        <v>-0.1763157894736842</v>
      </c>
      <c r="V30" s="32">
        <f>U30*'Расчет субсидий'!AA30</f>
        <v>-4.4078947368421053</v>
      </c>
      <c r="W30" s="39">
        <f t="shared" si="11"/>
        <v>-197.65375205959799</v>
      </c>
      <c r="X30" s="120">
        <f>'Расчет субсидий'!AL30-1</f>
        <v>0.42727272727272725</v>
      </c>
      <c r="Y30" s="32">
        <f>X30*'Расчет субсидий'!AM30</f>
        <v>6.4090909090909083</v>
      </c>
      <c r="Z30" s="39">
        <f t="shared" si="4"/>
        <v>287.38909186847377</v>
      </c>
      <c r="AA30" s="120">
        <f>'Расчет субсидий'!AP30-1</f>
        <v>-8.410391897842362E-2</v>
      </c>
      <c r="AB30" s="32">
        <f>AA30*'Расчет субсидий'!AQ30</f>
        <v>-1.6820783795684724</v>
      </c>
      <c r="AC30" s="124">
        <f t="shared" si="12"/>
        <v>-75.425826347709929</v>
      </c>
      <c r="AD30" s="32">
        <f t="shared" si="13"/>
        <v>-5.4649842458979636</v>
      </c>
      <c r="AE30" s="33" t="str">
        <f>IF('Расчет субсидий'!BA30="+",'Расчет субсидий'!BA30,"-")</f>
        <v>-</v>
      </c>
    </row>
    <row r="31" spans="1:31" ht="15.6" x14ac:dyDescent="0.25">
      <c r="A31" s="15" t="s">
        <v>35</v>
      </c>
      <c r="B31" s="28">
        <f>'Расчет субсидий'!AW31</f>
        <v>944.94545454545369</v>
      </c>
      <c r="C31" s="26">
        <f>'Расчет субсидий'!D31-1</f>
        <v>8.0684439129206309E-2</v>
      </c>
      <c r="D31" s="32">
        <f>C31*'Расчет субсидий'!E31</f>
        <v>0.80684439129206309</v>
      </c>
      <c r="E31" s="39">
        <f t="shared" si="6"/>
        <v>78.579839764515924</v>
      </c>
      <c r="F31" s="48" t="s">
        <v>383</v>
      </c>
      <c r="G31" s="48" t="s">
        <v>383</v>
      </c>
      <c r="H31" s="48" t="s">
        <v>383</v>
      </c>
      <c r="I31" s="26">
        <f>'Расчет субсидий'!L31-1</f>
        <v>0.15789473684210531</v>
      </c>
      <c r="J31" s="32">
        <f>I31*'Расчет субсидий'!M31</f>
        <v>1.5789473684210531</v>
      </c>
      <c r="K31" s="39">
        <f t="shared" si="7"/>
        <v>153.77615875651307</v>
      </c>
      <c r="L31" s="26">
        <f>'Расчет субсидий'!P31-1</f>
        <v>5.9248197903913669E-2</v>
      </c>
      <c r="M31" s="32">
        <f>L31*'Расчет субсидий'!Q31</f>
        <v>1.1849639580782734</v>
      </c>
      <c r="N31" s="39">
        <f t="shared" si="8"/>
        <v>115.40549696752072</v>
      </c>
      <c r="O31" s="27">
        <f>'Расчет субсидий'!R31-1</f>
        <v>0</v>
      </c>
      <c r="P31" s="32">
        <f>O31*'Расчет субсидий'!S31</f>
        <v>0</v>
      </c>
      <c r="Q31" s="39">
        <f t="shared" si="9"/>
        <v>0</v>
      </c>
      <c r="R31" s="27">
        <f>'Расчет субсидий'!V31-1</f>
        <v>9.6987801842170818E-2</v>
      </c>
      <c r="S31" s="32">
        <f>R31*'Расчет субсидий'!W31</f>
        <v>1.4548170276325623</v>
      </c>
      <c r="T31" s="39">
        <f t="shared" si="10"/>
        <v>141.68691032850541</v>
      </c>
      <c r="U31" s="27">
        <f>'Расчет субсидий'!Z31-1</f>
        <v>0.23041474654377869</v>
      </c>
      <c r="V31" s="32">
        <f>U31*'Расчет субсидий'!AA31</f>
        <v>3.4562211981566806</v>
      </c>
      <c r="W31" s="39">
        <f t="shared" si="11"/>
        <v>336.60679912139938</v>
      </c>
      <c r="X31" s="120">
        <f>'Расчет субсидий'!AL31-1</f>
        <v>7.3170731707317138E-2</v>
      </c>
      <c r="Y31" s="32">
        <f>X31*'Расчет субсидий'!AM31</f>
        <v>1.0975609756097571</v>
      </c>
      <c r="Z31" s="39">
        <f t="shared" si="4"/>
        <v>106.89318352586889</v>
      </c>
      <c r="AA31" s="120">
        <f>'Расчет субсидий'!AP31-1</f>
        <v>6.1591914087175681E-3</v>
      </c>
      <c r="AB31" s="32">
        <f>AA31*'Расчет субсидий'!AQ31</f>
        <v>0.12318382817435136</v>
      </c>
      <c r="AC31" s="124">
        <f t="shared" si="12"/>
        <v>11.997066081130249</v>
      </c>
      <c r="AD31" s="32">
        <f t="shared" si="13"/>
        <v>9.7025387473647413</v>
      </c>
      <c r="AE31" s="33" t="str">
        <f>IF('Расчет субсидий'!BA31="+",'Расчет субсидий'!BA31,"-")</f>
        <v>-</v>
      </c>
    </row>
    <row r="32" spans="1:31" ht="15.6" x14ac:dyDescent="0.25">
      <c r="A32" s="15" t="s">
        <v>36</v>
      </c>
      <c r="B32" s="28">
        <f>'Расчет субсидий'!AW32</f>
        <v>-1412.9727272727287</v>
      </c>
      <c r="C32" s="26">
        <f>'Расчет субсидий'!D32-1</f>
        <v>5.3322750777787364E-2</v>
      </c>
      <c r="D32" s="32">
        <f>C32*'Расчет субсидий'!E32</f>
        <v>0.53322750777787364</v>
      </c>
      <c r="E32" s="39">
        <f t="shared" si="6"/>
        <v>44.139546744249678</v>
      </c>
      <c r="F32" s="48" t="s">
        <v>383</v>
      </c>
      <c r="G32" s="48" t="s">
        <v>383</v>
      </c>
      <c r="H32" s="48" t="s">
        <v>383</v>
      </c>
      <c r="I32" s="26">
        <f>'Расчет субсидий'!L32-1</f>
        <v>0.16666666666666674</v>
      </c>
      <c r="J32" s="32">
        <f>I32*'Расчет субсидий'!M32</f>
        <v>2.5000000000000009</v>
      </c>
      <c r="K32" s="39">
        <f t="shared" si="7"/>
        <v>206.94518803143256</v>
      </c>
      <c r="L32" s="26">
        <f>'Расчет субсидий'!P32-1</f>
        <v>0.21957170511372803</v>
      </c>
      <c r="M32" s="32">
        <f>L32*'Расчет субсидий'!Q32</f>
        <v>4.3914341022745607</v>
      </c>
      <c r="N32" s="39">
        <f t="shared" si="8"/>
        <v>363.51446240914157</v>
      </c>
      <c r="O32" s="27">
        <f>'Расчет субсидий'!R32-1</f>
        <v>0</v>
      </c>
      <c r="P32" s="32">
        <f>O32*'Расчет субсидий'!S32</f>
        <v>0</v>
      </c>
      <c r="Q32" s="39">
        <f t="shared" si="9"/>
        <v>0</v>
      </c>
      <c r="R32" s="27">
        <f>'Расчет субсидий'!V32-1</f>
        <v>-0.38139356814701375</v>
      </c>
      <c r="S32" s="32">
        <f>R32*'Расчет субсидий'!W32</f>
        <v>-7.627871362940275</v>
      </c>
      <c r="T32" s="39">
        <f t="shared" si="10"/>
        <v>-631.42050939330181</v>
      </c>
      <c r="U32" s="27">
        <f>'Расчет субсидий'!Z32-1</f>
        <v>-0.71066666666666667</v>
      </c>
      <c r="V32" s="32">
        <f>U32*'Расчет субсидий'!AA32</f>
        <v>-7.1066666666666665</v>
      </c>
      <c r="W32" s="39">
        <f t="shared" si="11"/>
        <v>-588.27618784401875</v>
      </c>
      <c r="X32" s="120">
        <f>'Расчет субсидий'!AL32-1</f>
        <v>-0.24230769230769234</v>
      </c>
      <c r="Y32" s="32">
        <f>X32*'Расчет субсидий'!AM32</f>
        <v>-3.634615384615385</v>
      </c>
      <c r="Z32" s="39">
        <f t="shared" si="4"/>
        <v>-300.86646567646727</v>
      </c>
      <c r="AA32" s="120">
        <f>'Расчет субсидий'!AP32-1</f>
        <v>-0.30624580255204836</v>
      </c>
      <c r="AB32" s="32">
        <f>AA32*'Расчет субсидий'!AQ32</f>
        <v>-6.1249160510409677</v>
      </c>
      <c r="AC32" s="124">
        <f t="shared" si="12"/>
        <v>-507.00876154376476</v>
      </c>
      <c r="AD32" s="32">
        <f t="shared" si="13"/>
        <v>-17.069407855210859</v>
      </c>
      <c r="AE32" s="33" t="str">
        <f>IF('Расчет субсидий'!BA32="+",'Расчет субсидий'!BA32,"-")</f>
        <v>-</v>
      </c>
    </row>
    <row r="33" spans="1:31" ht="15.6" x14ac:dyDescent="0.25">
      <c r="A33" s="15" t="s">
        <v>1</v>
      </c>
      <c r="B33" s="28">
        <f>'Расчет субсидий'!AW33</f>
        <v>-222.51818181818271</v>
      </c>
      <c r="C33" s="26">
        <f>'Расчет субсидий'!D33-1</f>
        <v>0.17453922492996088</v>
      </c>
      <c r="D33" s="32">
        <f>C33*'Расчет субсидий'!E33</f>
        <v>1.7453922492996088</v>
      </c>
      <c r="E33" s="39">
        <f t="shared" si="6"/>
        <v>150.71145805375846</v>
      </c>
      <c r="F33" s="48" t="s">
        <v>383</v>
      </c>
      <c r="G33" s="48" t="s">
        <v>383</v>
      </c>
      <c r="H33" s="48" t="s">
        <v>383</v>
      </c>
      <c r="I33" s="26">
        <f>'Расчет субсидий'!L33-1</f>
        <v>0.36363636363636354</v>
      </c>
      <c r="J33" s="32">
        <f>I33*'Расчет субсидий'!M33</f>
        <v>3.6363636363636354</v>
      </c>
      <c r="K33" s="39">
        <f t="shared" si="7"/>
        <v>313.99341086219954</v>
      </c>
      <c r="L33" s="26">
        <f>'Расчет субсидий'!P33-1</f>
        <v>-0.14040070880705702</v>
      </c>
      <c r="M33" s="32">
        <f>L33*'Расчет субсидий'!Q33</f>
        <v>-2.8080141761411404</v>
      </c>
      <c r="N33" s="39">
        <f t="shared" si="8"/>
        <v>-242.46693595189069</v>
      </c>
      <c r="O33" s="27">
        <f>'Расчет субсидий'!R33-1</f>
        <v>0</v>
      </c>
      <c r="P33" s="32">
        <f>O33*'Расчет субсидий'!S33</f>
        <v>0</v>
      </c>
      <c r="Q33" s="39">
        <f t="shared" si="9"/>
        <v>0</v>
      </c>
      <c r="R33" s="27">
        <f>'Расчет субсидий'!V33-1</f>
        <v>-0.36047846889952162</v>
      </c>
      <c r="S33" s="32">
        <f>R33*'Расчет субсидий'!W33</f>
        <v>-5.4071770334928244</v>
      </c>
      <c r="T33" s="39">
        <f t="shared" si="10"/>
        <v>-466.89993896759461</v>
      </c>
      <c r="U33" s="27">
        <f>'Расчет субсидий'!Z33-1</f>
        <v>0.21709653647752392</v>
      </c>
      <c r="V33" s="32">
        <f>U33*'Расчет субсидий'!AA33</f>
        <v>3.2564480471628587</v>
      </c>
      <c r="W33" s="39">
        <f t="shared" si="11"/>
        <v>281.18838814665918</v>
      </c>
      <c r="X33" s="120">
        <f>'Расчет субсидий'!AL33-1</f>
        <v>-0.19999999999999996</v>
      </c>
      <c r="Y33" s="32">
        <f>X33*'Расчет субсидий'!AM33</f>
        <v>-2.9999999999999991</v>
      </c>
      <c r="Z33" s="39">
        <f t="shared" si="4"/>
        <v>-259.04456396131462</v>
      </c>
      <c r="AA33" s="120">
        <f>'Расчет субсидий'!AP33-1</f>
        <v>0</v>
      </c>
      <c r="AB33" s="32">
        <f>AA33*'Расчет субсидий'!AQ33</f>
        <v>0</v>
      </c>
      <c r="AC33" s="124">
        <f t="shared" si="12"/>
        <v>0</v>
      </c>
      <c r="AD33" s="32">
        <f t="shared" si="13"/>
        <v>-2.576987276807861</v>
      </c>
      <c r="AE33" s="33" t="str">
        <f>IF('Расчет субсидий'!BA33="+",'Расчет субсидий'!BA33,"-")</f>
        <v>-</v>
      </c>
    </row>
    <row r="34" spans="1:31" ht="15.6" x14ac:dyDescent="0.25">
      <c r="A34" s="15" t="s">
        <v>37</v>
      </c>
      <c r="B34" s="28">
        <f>'Расчет субсидий'!AW34</f>
        <v>989.44545454545369</v>
      </c>
      <c r="C34" s="26">
        <f>'Расчет субсидий'!D34-1</f>
        <v>2.8021745851798396E-2</v>
      </c>
      <c r="D34" s="32">
        <f>C34*'Расчет субсидий'!E34</f>
        <v>0.28021745851798396</v>
      </c>
      <c r="E34" s="39">
        <f t="shared" si="6"/>
        <v>16.088052127600953</v>
      </c>
      <c r="F34" s="48" t="s">
        <v>383</v>
      </c>
      <c r="G34" s="48" t="s">
        <v>383</v>
      </c>
      <c r="H34" s="48" t="s">
        <v>383</v>
      </c>
      <c r="I34" s="26">
        <f>'Расчет субсидий'!L34-1</f>
        <v>0.28571428571428581</v>
      </c>
      <c r="J34" s="32">
        <f>I34*'Расчет субсидий'!M34</f>
        <v>2.8571428571428581</v>
      </c>
      <c r="K34" s="39">
        <f t="shared" si="7"/>
        <v>164.03640038997429</v>
      </c>
      <c r="L34" s="26">
        <f>'Расчет субсидий'!P34-1</f>
        <v>-0.17454811027935002</v>
      </c>
      <c r="M34" s="32">
        <f>L34*'Расчет субсидий'!Q34</f>
        <v>-3.4909622055870004</v>
      </c>
      <c r="N34" s="39">
        <f t="shared" si="8"/>
        <v>-200.42570593567785</v>
      </c>
      <c r="O34" s="27">
        <f>'Расчет субсидий'!R34-1</f>
        <v>0</v>
      </c>
      <c r="P34" s="32">
        <f>O34*'Расчет субсидий'!S34</f>
        <v>0</v>
      </c>
      <c r="Q34" s="39">
        <f t="shared" si="9"/>
        <v>0</v>
      </c>
      <c r="R34" s="27">
        <f>'Расчет субсидий'!V34-1</f>
        <v>-0.32197309417040354</v>
      </c>
      <c r="S34" s="32">
        <f>R34*'Расчет субсидий'!W34</f>
        <v>-3.2197309417040354</v>
      </c>
      <c r="T34" s="39">
        <f t="shared" si="10"/>
        <v>-184.85357586547318</v>
      </c>
      <c r="U34" s="27">
        <f>'Расчет субсидий'!Z34-1</f>
        <v>1.5016666666666665</v>
      </c>
      <c r="V34" s="32">
        <f>U34*'Расчет субсидий'!AA34</f>
        <v>22.524999999999999</v>
      </c>
      <c r="W34" s="39">
        <f t="shared" si="11"/>
        <v>1293.2219715744593</v>
      </c>
      <c r="X34" s="120">
        <f>'Расчет субсидий'!AL34-1</f>
        <v>-0.17105263157894735</v>
      </c>
      <c r="Y34" s="32">
        <f>X34*'Расчет субсидий'!AM34</f>
        <v>-2.5657894736842102</v>
      </c>
      <c r="Z34" s="39">
        <f t="shared" si="4"/>
        <v>-147.30900429757551</v>
      </c>
      <c r="AA34" s="120">
        <f>'Расчет субсидий'!AP34-1</f>
        <v>4.2401143401619823E-2</v>
      </c>
      <c r="AB34" s="32">
        <f>AA34*'Расчет субсидий'!AQ34</f>
        <v>0.84802286803239646</v>
      </c>
      <c r="AC34" s="124">
        <f t="shared" si="12"/>
        <v>48.687316552145759</v>
      </c>
      <c r="AD34" s="32">
        <f t="shared" si="13"/>
        <v>17.233900562717992</v>
      </c>
      <c r="AE34" s="33" t="str">
        <f>IF('Расчет субсидий'!BA34="+",'Расчет субсидий'!BA34,"-")</f>
        <v>-</v>
      </c>
    </row>
    <row r="35" spans="1:31" ht="15.6" x14ac:dyDescent="0.25">
      <c r="A35" s="15" t="s">
        <v>38</v>
      </c>
      <c r="B35" s="28">
        <f>'Расчет субсидий'!AW35</f>
        <v>308.22727272727298</v>
      </c>
      <c r="C35" s="26">
        <f>'Расчет субсидий'!D35-1</f>
        <v>0.52073610878436982</v>
      </c>
      <c r="D35" s="32">
        <f>C35*'Расчет субсидий'!E35</f>
        <v>5.2073610878436982</v>
      </c>
      <c r="E35" s="39">
        <f t="shared" si="6"/>
        <v>284.08983407695365</v>
      </c>
      <c r="F35" s="48" t="s">
        <v>383</v>
      </c>
      <c r="G35" s="48" t="s">
        <v>383</v>
      </c>
      <c r="H35" s="48" t="s">
        <v>383</v>
      </c>
      <c r="I35" s="26">
        <f>'Расчет субсидий'!L35-1</f>
        <v>3.0303030303030276E-2</v>
      </c>
      <c r="J35" s="32">
        <f>I35*'Расчет субсидий'!M35</f>
        <v>0.45454545454545414</v>
      </c>
      <c r="K35" s="39">
        <f t="shared" si="7"/>
        <v>24.797923666884284</v>
      </c>
      <c r="L35" s="26">
        <f>'Расчет субсидий'!P35-1</f>
        <v>-3.209125311774319E-2</v>
      </c>
      <c r="M35" s="32">
        <f>L35*'Расчет субсидий'!Q35</f>
        <v>-0.64182506235486381</v>
      </c>
      <c r="N35" s="39">
        <f t="shared" si="8"/>
        <v>-35.01504358829218</v>
      </c>
      <c r="O35" s="27">
        <f>'Расчет субсидий'!R35-1</f>
        <v>0</v>
      </c>
      <c r="P35" s="32">
        <f>O35*'Расчет субсидий'!S35</f>
        <v>0</v>
      </c>
      <c r="Q35" s="39">
        <f t="shared" si="9"/>
        <v>0</v>
      </c>
      <c r="R35" s="27">
        <f>'Расчет субсидий'!V35-1</f>
        <v>-0.5087962962962963</v>
      </c>
      <c r="S35" s="32">
        <f>R35*'Расчет субсидий'!W35</f>
        <v>-7.6319444444444446</v>
      </c>
      <c r="T35" s="39">
        <f t="shared" si="10"/>
        <v>-416.36402667911722</v>
      </c>
      <c r="U35" s="27">
        <f>'Расчет субсидий'!Z35-1</f>
        <v>-0.26041666666666663</v>
      </c>
      <c r="V35" s="32">
        <f>U35*'Расчет субсидий'!AA35</f>
        <v>-3.9062499999999996</v>
      </c>
      <c r="W35" s="39">
        <f t="shared" si="11"/>
        <v>-213.10715651228699</v>
      </c>
      <c r="X35" s="120">
        <f>'Расчет субсидий'!AL35-1</f>
        <v>0.91818181818181821</v>
      </c>
      <c r="Y35" s="32">
        <f>X35*'Расчет субсидий'!AM35</f>
        <v>13.772727272727273</v>
      </c>
      <c r="Z35" s="39">
        <f t="shared" si="4"/>
        <v>751.37708710659456</v>
      </c>
      <c r="AA35" s="120">
        <f>'Расчет субсидий'!AP35-1</f>
        <v>-8.0240722166499467E-2</v>
      </c>
      <c r="AB35" s="32">
        <f>AA35*'Расчет субсидий'!AQ35</f>
        <v>-1.6048144433299893</v>
      </c>
      <c r="AC35" s="124">
        <f t="shared" si="12"/>
        <v>-87.551345343463112</v>
      </c>
      <c r="AD35" s="32">
        <f t="shared" si="13"/>
        <v>5.6497998649871288</v>
      </c>
      <c r="AE35" s="33" t="str">
        <f>IF('Расчет субсидий'!BA35="+",'Расчет субсидий'!BA35,"-")</f>
        <v>-</v>
      </c>
    </row>
    <row r="36" spans="1:31" ht="15.6" x14ac:dyDescent="0.25">
      <c r="A36" s="15" t="s">
        <v>39</v>
      </c>
      <c r="B36" s="28">
        <f>'Расчет субсидий'!AW36</f>
        <v>1575.2000000000007</v>
      </c>
      <c r="C36" s="26">
        <f>'Расчет субсидий'!D36-1</f>
        <v>6.2923237993406378E-2</v>
      </c>
      <c r="D36" s="32">
        <f>C36*'Расчет субсидий'!E36</f>
        <v>0.62923237993406378</v>
      </c>
      <c r="E36" s="39">
        <f t="shared" si="6"/>
        <v>65.818346963238014</v>
      </c>
      <c r="F36" s="48" t="s">
        <v>383</v>
      </c>
      <c r="G36" s="48" t="s">
        <v>383</v>
      </c>
      <c r="H36" s="48" t="s">
        <v>383</v>
      </c>
      <c r="I36" s="26">
        <f>'Расчет субсидий'!L36-1</f>
        <v>0.16666666666666674</v>
      </c>
      <c r="J36" s="32">
        <f>I36*'Расчет субсидий'!M36</f>
        <v>2.5000000000000009</v>
      </c>
      <c r="K36" s="39">
        <f t="shared" si="7"/>
        <v>261.50254286872138</v>
      </c>
      <c r="L36" s="26">
        <f>'Расчет субсидий'!P36-1</f>
        <v>0.19823905653385765</v>
      </c>
      <c r="M36" s="32">
        <f>L36*'Расчет субсидий'!Q36</f>
        <v>3.964781130677153</v>
      </c>
      <c r="N36" s="39">
        <f t="shared" si="8"/>
        <v>414.72013903599975</v>
      </c>
      <c r="O36" s="27">
        <f>'Расчет субсидий'!R36-1</f>
        <v>0</v>
      </c>
      <c r="P36" s="32">
        <f>O36*'Расчет субсидий'!S36</f>
        <v>0</v>
      </c>
      <c r="Q36" s="39">
        <f t="shared" si="9"/>
        <v>0</v>
      </c>
      <c r="R36" s="27">
        <f>'Расчет субсидий'!V36-1</f>
        <v>1.9578869597340898E-3</v>
      </c>
      <c r="S36" s="32">
        <f>R36*'Расчет субсидий'!W36</f>
        <v>3.9157739194681795E-2</v>
      </c>
      <c r="T36" s="39">
        <f t="shared" si="10"/>
        <v>4.0959393489597939</v>
      </c>
      <c r="U36" s="27">
        <f>'Расчет субсидий'!Z36-1</f>
        <v>0.11178160919540225</v>
      </c>
      <c r="V36" s="32">
        <f>U36*'Расчет субсидий'!AA36</f>
        <v>2.2356321839080451</v>
      </c>
      <c r="W36" s="39">
        <f t="shared" si="11"/>
        <v>233.84940040444263</v>
      </c>
      <c r="X36" s="120">
        <f>'Расчет субсидий'!AL36-1</f>
        <v>0.41724137931034488</v>
      </c>
      <c r="Y36" s="32">
        <f>X36*'Расчет субсидий'!AM36</f>
        <v>6.2586206896551735</v>
      </c>
      <c r="Z36" s="39">
        <f t="shared" si="4"/>
        <v>654.65809007824726</v>
      </c>
      <c r="AA36" s="120">
        <f>'Расчет субсидий'!AP36-1</f>
        <v>-2.8414856910899178E-2</v>
      </c>
      <c r="AB36" s="32">
        <f>AA36*'Расчет субсидий'!AQ36</f>
        <v>-0.56829713821798356</v>
      </c>
      <c r="AC36" s="124">
        <f t="shared" si="12"/>
        <v>-59.444458699607949</v>
      </c>
      <c r="AD36" s="32">
        <f t="shared" si="13"/>
        <v>15.059126985151133</v>
      </c>
      <c r="AE36" s="33" t="str">
        <f>IF('Расчет субсидий'!BA36="+",'Расчет субсидий'!BA36,"-")</f>
        <v>-</v>
      </c>
    </row>
    <row r="37" spans="1:31" ht="15.6" x14ac:dyDescent="0.25">
      <c r="A37" s="15" t="s">
        <v>40</v>
      </c>
      <c r="B37" s="28">
        <f>'Расчет субсидий'!AW37</f>
        <v>14.090909090909918</v>
      </c>
      <c r="C37" s="26">
        <f>'Расчет субсидий'!D37-1</f>
        <v>0.18774773290497082</v>
      </c>
      <c r="D37" s="32">
        <f>C37*'Расчет субсидий'!E37</f>
        <v>1.8774773290497082</v>
      </c>
      <c r="E37" s="39">
        <f t="shared" si="6"/>
        <v>116.59666459000753</v>
      </c>
      <c r="F37" s="48" t="s">
        <v>383</v>
      </c>
      <c r="G37" s="48" t="s">
        <v>383</v>
      </c>
      <c r="H37" s="48" t="s">
        <v>383</v>
      </c>
      <c r="I37" s="26">
        <f>'Расчет субсидий'!L37-1</f>
        <v>9.090909090909105E-2</v>
      </c>
      <c r="J37" s="32">
        <f>I37*'Расчет субсидий'!M37</f>
        <v>1.3636363636363658</v>
      </c>
      <c r="K37" s="39">
        <f t="shared" si="7"/>
        <v>84.685683951306615</v>
      </c>
      <c r="L37" s="26">
        <f>'Расчет субсидий'!P37-1</f>
        <v>3.8252429546201006E-2</v>
      </c>
      <c r="M37" s="32">
        <f>L37*'Расчет субсидий'!Q37</f>
        <v>0.76504859092402011</v>
      </c>
      <c r="N37" s="39">
        <f t="shared" si="8"/>
        <v>47.511686330814882</v>
      </c>
      <c r="O37" s="27">
        <f>'Расчет субсидий'!R37-1</f>
        <v>0</v>
      </c>
      <c r="P37" s="32">
        <f>O37*'Расчет субсидий'!S37</f>
        <v>0</v>
      </c>
      <c r="Q37" s="39">
        <f t="shared" si="9"/>
        <v>0</v>
      </c>
      <c r="R37" s="27">
        <f>'Расчет субсидий'!V37-1</f>
        <v>-0.33780332056194129</v>
      </c>
      <c r="S37" s="32">
        <f>R37*'Расчет субсидий'!W37</f>
        <v>-3.3780332056194129</v>
      </c>
      <c r="T37" s="39">
        <f t="shared" si="10"/>
        <v>-209.78543844727648</v>
      </c>
      <c r="U37" s="27">
        <f>'Расчет субсидий'!Z37-1</f>
        <v>0.10829435609603988</v>
      </c>
      <c r="V37" s="32">
        <f>U37*'Расчет субсидий'!AA37</f>
        <v>3.790302463361396</v>
      </c>
      <c r="W37" s="39">
        <f t="shared" si="11"/>
        <v>235.38852809419316</v>
      </c>
      <c r="X37" s="120">
        <f>'Расчет субсидий'!AL37-1</f>
        <v>-0.35882352941176465</v>
      </c>
      <c r="Y37" s="32">
        <f>X37*'Расчет субсидий'!AM37</f>
        <v>-5.3823529411764701</v>
      </c>
      <c r="Z37" s="39">
        <f t="shared" si="4"/>
        <v>-334.25937606662734</v>
      </c>
      <c r="AA37" s="120">
        <f>'Расчет субсидий'!AP37-1</f>
        <v>5.9540889526542351E-2</v>
      </c>
      <c r="AB37" s="32">
        <f>AA37*'Расчет субсидий'!AQ37</f>
        <v>1.190817790530847</v>
      </c>
      <c r="AC37" s="124">
        <f t="shared" si="12"/>
        <v>73.953160638491497</v>
      </c>
      <c r="AD37" s="32">
        <f t="shared" si="13"/>
        <v>0.22689639070645473</v>
      </c>
      <c r="AE37" s="33" t="str">
        <f>IF('Расчет субсидий'!BA37="+",'Расчет субсидий'!BA37,"-")</f>
        <v>-</v>
      </c>
    </row>
    <row r="38" spans="1:31" ht="15.6" x14ac:dyDescent="0.25">
      <c r="A38" s="15" t="s">
        <v>41</v>
      </c>
      <c r="B38" s="28">
        <f>'Расчет субсидий'!AW38</f>
        <v>1575.1636363636353</v>
      </c>
      <c r="C38" s="26">
        <f>'Расчет субсидий'!D38-1</f>
        <v>1.9839465273014558</v>
      </c>
      <c r="D38" s="32">
        <f>C38*'Расчет субсидий'!E38</f>
        <v>19.839465273014557</v>
      </c>
      <c r="E38" s="39">
        <f t="shared" si="6"/>
        <v>1198.3073791085355</v>
      </c>
      <c r="F38" s="48" t="s">
        <v>383</v>
      </c>
      <c r="G38" s="48" t="s">
        <v>383</v>
      </c>
      <c r="H38" s="48" t="s">
        <v>383</v>
      </c>
      <c r="I38" s="26">
        <f>'Расчет субсидий'!L38-1</f>
        <v>0.1333333333333333</v>
      </c>
      <c r="J38" s="32">
        <f>I38*'Расчет субсидий'!M38</f>
        <v>1.333333333333333</v>
      </c>
      <c r="K38" s="39">
        <f t="shared" si="7"/>
        <v>80.533580424566566</v>
      </c>
      <c r="L38" s="26">
        <f>'Расчет субсидий'!P38-1</f>
        <v>-1.1936896406934183E-2</v>
      </c>
      <c r="M38" s="32">
        <f>L38*'Расчет субсидий'!Q38</f>
        <v>-0.23873792813868366</v>
      </c>
      <c r="N38" s="39">
        <f t="shared" si="8"/>
        <v>-14.419815102113311</v>
      </c>
      <c r="O38" s="27">
        <f>'Расчет субсидий'!R38-1</f>
        <v>0</v>
      </c>
      <c r="P38" s="32">
        <f>O38*'Расчет субсидий'!S38</f>
        <v>0</v>
      </c>
      <c r="Q38" s="39">
        <f t="shared" si="9"/>
        <v>0</v>
      </c>
      <c r="R38" s="27">
        <f>'Расчет субсидий'!V38-1</f>
        <v>-0.52327416173570018</v>
      </c>
      <c r="S38" s="32">
        <f>R38*'Расчет субсидий'!W38</f>
        <v>-2.6163708086785009</v>
      </c>
      <c r="T38" s="39">
        <f t="shared" si="10"/>
        <v>-158.0292817058988</v>
      </c>
      <c r="U38" s="27">
        <f>'Расчет субсидий'!Z38-1</f>
        <v>0.49499999999999988</v>
      </c>
      <c r="V38" s="32">
        <f>U38*'Расчет субсидий'!AA38</f>
        <v>7.424999999999998</v>
      </c>
      <c r="W38" s="39">
        <f t="shared" si="11"/>
        <v>448.4713759893051</v>
      </c>
      <c r="X38" s="120">
        <f>'Расчет субсидий'!AL38-1</f>
        <v>-9.5652173913043481E-2</v>
      </c>
      <c r="Y38" s="32">
        <f>X38*'Расчет субсидий'!AM38</f>
        <v>-1.4347826086956523</v>
      </c>
      <c r="Z38" s="39">
        <f t="shared" si="4"/>
        <v>-86.661135456870582</v>
      </c>
      <c r="AA38" s="120">
        <f>'Расчет субсидий'!AP38-1</f>
        <v>8.8544043815609319E-2</v>
      </c>
      <c r="AB38" s="32">
        <f>AA38*'Расчет субсидий'!AQ38</f>
        <v>1.7708808763121864</v>
      </c>
      <c r="AC38" s="124">
        <f t="shared" si="12"/>
        <v>106.96153310611082</v>
      </c>
      <c r="AD38" s="32">
        <f t="shared" si="13"/>
        <v>26.078788137147239</v>
      </c>
      <c r="AE38" s="33" t="str">
        <f>IF('Расчет субсидий'!BA38="+",'Расчет субсидий'!BA38,"-")</f>
        <v>-</v>
      </c>
    </row>
    <row r="39" spans="1:31" ht="15.6" x14ac:dyDescent="0.25">
      <c r="A39" s="15" t="s">
        <v>42</v>
      </c>
      <c r="B39" s="28">
        <f>'Расчет субсидий'!AW39</f>
        <v>-1054.6545454545467</v>
      </c>
      <c r="C39" s="26">
        <f>'Расчет субсидий'!D39-1</f>
        <v>3.1066529814989252E-2</v>
      </c>
      <c r="D39" s="32">
        <f>C39*'Расчет субсидий'!E39</f>
        <v>0.31066529814989252</v>
      </c>
      <c r="E39" s="39">
        <f t="shared" si="6"/>
        <v>30.93460815139257</v>
      </c>
      <c r="F39" s="48" t="s">
        <v>383</v>
      </c>
      <c r="G39" s="48" t="s">
        <v>383</v>
      </c>
      <c r="H39" s="48" t="s">
        <v>383</v>
      </c>
      <c r="I39" s="26">
        <f>'Расчет субсидий'!L39-1</f>
        <v>0.125</v>
      </c>
      <c r="J39" s="32">
        <f>I39*'Расчет субсидий'!M39</f>
        <v>0.625</v>
      </c>
      <c r="K39" s="39">
        <f t="shared" si="7"/>
        <v>62.234598488344375</v>
      </c>
      <c r="L39" s="26">
        <f>'Расчет субсидий'!P39-1</f>
        <v>-0.26481641910942399</v>
      </c>
      <c r="M39" s="32">
        <f>L39*'Расчет субсидий'!Q39</f>
        <v>-5.2963283821884799</v>
      </c>
      <c r="N39" s="39">
        <f t="shared" si="8"/>
        <v>-527.38379252467621</v>
      </c>
      <c r="O39" s="27">
        <f>'Расчет субсидий'!R39-1</f>
        <v>0</v>
      </c>
      <c r="P39" s="32">
        <f>O39*'Расчет субсидий'!S39</f>
        <v>0</v>
      </c>
      <c r="Q39" s="39">
        <f t="shared" si="9"/>
        <v>0</v>
      </c>
      <c r="R39" s="27">
        <f>'Расчет субсидий'!V39-1</f>
        <v>4.5382729501498131E-2</v>
      </c>
      <c r="S39" s="32">
        <f>R39*'Расчет субсидий'!W39</f>
        <v>0.68074094252247197</v>
      </c>
      <c r="T39" s="39">
        <f t="shared" si="10"/>
        <v>67.785022771941058</v>
      </c>
      <c r="U39" s="27">
        <f>'Расчет субсидий'!Z39-1</f>
        <v>-4.4053135619400607E-2</v>
      </c>
      <c r="V39" s="32">
        <f>U39*'Расчет субсидий'!AA39</f>
        <v>-1.1013283904850151</v>
      </c>
      <c r="W39" s="39">
        <f t="shared" si="11"/>
        <v>-109.66516829703914</v>
      </c>
      <c r="X39" s="120">
        <f>'Расчет субсидий'!AL39-1</f>
        <v>-0.37037037037037035</v>
      </c>
      <c r="Y39" s="32">
        <f>X39*'Расчет субсидий'!AM39</f>
        <v>-5.5555555555555554</v>
      </c>
      <c r="Z39" s="39">
        <f t="shared" si="4"/>
        <v>-553.19643100750557</v>
      </c>
      <c r="AA39" s="120">
        <f>'Расчет субсидий'!AP39-1</f>
        <v>-1.2735773013058171E-2</v>
      </c>
      <c r="AB39" s="32">
        <f>AA39*'Расчет субсидий'!AQ39</f>
        <v>-0.25471546026116343</v>
      </c>
      <c r="AC39" s="124">
        <f t="shared" si="12"/>
        <v>-25.36338303700375</v>
      </c>
      <c r="AD39" s="32">
        <f t="shared" si="13"/>
        <v>-10.59152154781785</v>
      </c>
      <c r="AE39" s="33" t="str">
        <f>IF('Расчет субсидий'!BA39="+",'Расчет субсидий'!BA39,"-")</f>
        <v>-</v>
      </c>
    </row>
    <row r="40" spans="1:31" ht="15.6" x14ac:dyDescent="0.25">
      <c r="A40" s="15" t="s">
        <v>43</v>
      </c>
      <c r="B40" s="28">
        <f>'Расчет субсидий'!AW40</f>
        <v>-1281.2909090909106</v>
      </c>
      <c r="C40" s="26">
        <f>'Расчет субсидий'!D40-1</f>
        <v>3.3906684612950988E-2</v>
      </c>
      <c r="D40" s="32">
        <f>C40*'Расчет субсидий'!E40</f>
        <v>0.33906684612950988</v>
      </c>
      <c r="E40" s="39">
        <f t="shared" si="6"/>
        <v>32.21563067068643</v>
      </c>
      <c r="F40" s="48" t="s">
        <v>383</v>
      </c>
      <c r="G40" s="48" t="s">
        <v>383</v>
      </c>
      <c r="H40" s="48" t="s">
        <v>383</v>
      </c>
      <c r="I40" s="26">
        <f>'Расчет субсидий'!L40-1</f>
        <v>0.14285714285714302</v>
      </c>
      <c r="J40" s="32">
        <f>I40*'Расчет субсидий'!M40</f>
        <v>0.71428571428571508</v>
      </c>
      <c r="K40" s="39">
        <f t="shared" si="7"/>
        <v>67.866159807280923</v>
      </c>
      <c r="L40" s="26">
        <f>'Расчет субсидий'!P40-1</f>
        <v>0.12652039112807056</v>
      </c>
      <c r="M40" s="32">
        <f>L40*'Расчет субсидий'!Q40</f>
        <v>2.5304078225614113</v>
      </c>
      <c r="N40" s="39">
        <f t="shared" si="8"/>
        <v>240.42068632896482</v>
      </c>
      <c r="O40" s="27">
        <f>'Расчет субсидий'!R40-1</f>
        <v>0</v>
      </c>
      <c r="P40" s="32">
        <f>O40*'Расчет субсидий'!S40</f>
        <v>0</v>
      </c>
      <c r="Q40" s="39">
        <f t="shared" si="9"/>
        <v>0</v>
      </c>
      <c r="R40" s="27">
        <f>'Расчет субсидий'!V40-1</f>
        <v>-0.2951582867783985</v>
      </c>
      <c r="S40" s="32">
        <f>R40*'Расчет субсидий'!W40</f>
        <v>-5.9031657355679705</v>
      </c>
      <c r="T40" s="39">
        <f t="shared" si="10"/>
        <v>-560.87526485048875</v>
      </c>
      <c r="U40" s="27">
        <f>'Расчет субсидий'!Z40-1</f>
        <v>-0.30602409638554218</v>
      </c>
      <c r="V40" s="32">
        <f>U40*'Расчет субсидий'!AA40</f>
        <v>-4.5903614457831328</v>
      </c>
      <c r="W40" s="39">
        <f t="shared" si="11"/>
        <v>-436.14228483377838</v>
      </c>
      <c r="X40" s="120">
        <f>'Расчет субсидий'!AL40-1</f>
        <v>-0.30434782608695654</v>
      </c>
      <c r="Y40" s="32">
        <f>X40*'Расчет субсидий'!AM40</f>
        <v>-4.5652173913043477</v>
      </c>
      <c r="Z40" s="39">
        <f t="shared" si="4"/>
        <v>-433.75328224653413</v>
      </c>
      <c r="AA40" s="120">
        <f>'Расчет субсидий'!AP40-1</f>
        <v>-0.10052482842147759</v>
      </c>
      <c r="AB40" s="32">
        <f>AA40*'Расчет субсидий'!AQ40</f>
        <v>-2.0104965684295517</v>
      </c>
      <c r="AC40" s="124">
        <f t="shared" si="12"/>
        <v>-191.02255396704163</v>
      </c>
      <c r="AD40" s="32">
        <f t="shared" si="13"/>
        <v>-13.485480758108366</v>
      </c>
      <c r="AE40" s="33" t="str">
        <f>IF('Расчет субсидий'!BA40="+",'Расчет субсидий'!BA40,"-")</f>
        <v>-</v>
      </c>
    </row>
    <row r="41" spans="1:31" ht="15.6" x14ac:dyDescent="0.25">
      <c r="A41" s="15" t="s">
        <v>2</v>
      </c>
      <c r="B41" s="28">
        <f>'Расчет субсидий'!AW41</f>
        <v>1168.3545454545456</v>
      </c>
      <c r="C41" s="26">
        <f>'Расчет субсидий'!D41-1</f>
        <v>0.22280956167843935</v>
      </c>
      <c r="D41" s="32">
        <f>C41*'Расчет субсидий'!E41</f>
        <v>2.2280956167843935</v>
      </c>
      <c r="E41" s="39">
        <f t="shared" si="6"/>
        <v>186.95646665458347</v>
      </c>
      <c r="F41" s="48" t="s">
        <v>383</v>
      </c>
      <c r="G41" s="48" t="s">
        <v>383</v>
      </c>
      <c r="H41" s="48" t="s">
        <v>383</v>
      </c>
      <c r="I41" s="26">
        <f>'Расчет субсидий'!L41-1</f>
        <v>0</v>
      </c>
      <c r="J41" s="32">
        <f>I41*'Расчет субсидий'!M41</f>
        <v>0</v>
      </c>
      <c r="K41" s="39">
        <f t="shared" si="7"/>
        <v>0</v>
      </c>
      <c r="L41" s="26">
        <f>'Расчет субсидий'!P41-1</f>
        <v>0.19500853280842279</v>
      </c>
      <c r="M41" s="32">
        <f>L41*'Расчет субсидий'!Q41</f>
        <v>3.9001706561684557</v>
      </c>
      <c r="N41" s="39">
        <f t="shared" si="8"/>
        <v>327.25800442957461</v>
      </c>
      <c r="O41" s="27">
        <f>'Расчет субсидий'!R41-1</f>
        <v>0</v>
      </c>
      <c r="P41" s="32">
        <f>O41*'Расчет субсидий'!S41</f>
        <v>0</v>
      </c>
      <c r="Q41" s="39">
        <f t="shared" si="9"/>
        <v>0</v>
      </c>
      <c r="R41" s="27">
        <f>'Расчет субсидий'!V41-1</f>
        <v>3.6144578313253017E-2</v>
      </c>
      <c r="S41" s="32">
        <f>R41*'Расчет субсидий'!W41</f>
        <v>0.54216867469879526</v>
      </c>
      <c r="T41" s="39">
        <f t="shared" si="10"/>
        <v>45.492634601907902</v>
      </c>
      <c r="U41" s="27">
        <f>'Расчет субсидий'!Z41-1</f>
        <v>0.60270270270270254</v>
      </c>
      <c r="V41" s="32">
        <f>U41*'Расчет субсидий'!AA41</f>
        <v>9.0405405405405386</v>
      </c>
      <c r="W41" s="39">
        <f t="shared" si="11"/>
        <v>758.57943589793967</v>
      </c>
      <c r="X41" s="120">
        <f>'Расчет субсидий'!AL41-1</f>
        <v>-0.18108108108108101</v>
      </c>
      <c r="Y41" s="32">
        <f>X41*'Расчет субсидий'!AM41</f>
        <v>-2.7162162162162149</v>
      </c>
      <c r="Z41" s="39">
        <f t="shared" si="4"/>
        <v>-227.9140009200087</v>
      </c>
      <c r="AA41" s="120">
        <f>'Расчет субсидий'!AP41-1</f>
        <v>4.6468401486988942E-2</v>
      </c>
      <c r="AB41" s="32">
        <f>AA41*'Расчет субсидий'!AQ41</f>
        <v>0.92936802973977883</v>
      </c>
      <c r="AC41" s="124">
        <f t="shared" si="12"/>
        <v>77.982004790548601</v>
      </c>
      <c r="AD41" s="32">
        <f t="shared" si="13"/>
        <v>13.924127301715748</v>
      </c>
      <c r="AE41" s="33" t="str">
        <f>IF('Расчет субсидий'!BA41="+",'Расчет субсидий'!BA41,"-")</f>
        <v>-</v>
      </c>
    </row>
    <row r="42" spans="1:31" ht="15.6" x14ac:dyDescent="0.25">
      <c r="A42" s="15" t="s">
        <v>44</v>
      </c>
      <c r="B42" s="28">
        <f>'Расчет субсидий'!AW42</f>
        <v>628.16363636363531</v>
      </c>
      <c r="C42" s="26">
        <f>'Расчет субсидий'!D42-1</f>
        <v>2.5540873341630688E-2</v>
      </c>
      <c r="D42" s="32">
        <f>C42*'Расчет субсидий'!E42</f>
        <v>0.25540873341630688</v>
      </c>
      <c r="E42" s="39">
        <f t="shared" si="6"/>
        <v>15.879617884220243</v>
      </c>
      <c r="F42" s="48" t="s">
        <v>383</v>
      </c>
      <c r="G42" s="48" t="s">
        <v>383</v>
      </c>
      <c r="H42" s="48" t="s">
        <v>383</v>
      </c>
      <c r="I42" s="26">
        <f>'Расчет субсидий'!L42-1</f>
        <v>0.10714285714285721</v>
      </c>
      <c r="J42" s="32">
        <f>I42*'Расчет субсидий'!M42</f>
        <v>1.0714285714285721</v>
      </c>
      <c r="K42" s="39">
        <f t="shared" si="7"/>
        <v>66.614309060409866</v>
      </c>
      <c r="L42" s="26">
        <f>'Расчет субсидий'!P42-1</f>
        <v>-4.4201688397247363E-3</v>
      </c>
      <c r="M42" s="32">
        <f>L42*'Расчет субсидий'!Q42</f>
        <v>-8.8403376794494726E-2</v>
      </c>
      <c r="N42" s="39">
        <f t="shared" si="8"/>
        <v>-5.4963345395208449</v>
      </c>
      <c r="O42" s="27">
        <f>'Расчет субсидий'!R42-1</f>
        <v>0</v>
      </c>
      <c r="P42" s="32">
        <f>O42*'Расчет субсидий'!S42</f>
        <v>0</v>
      </c>
      <c r="Q42" s="39">
        <f t="shared" si="9"/>
        <v>0</v>
      </c>
      <c r="R42" s="27">
        <f>'Расчет субсидий'!V42-1</f>
        <v>-0.56480446927374306</v>
      </c>
      <c r="S42" s="32">
        <f>R42*'Расчет субсидий'!W42</f>
        <v>-11.296089385474861</v>
      </c>
      <c r="T42" s="39">
        <f t="shared" si="10"/>
        <v>-702.31577686483479</v>
      </c>
      <c r="U42" s="27">
        <f>'Расчет субсидий'!Z42-1</f>
        <v>1.7772727272727273</v>
      </c>
      <c r="V42" s="32">
        <f>U42*'Расчет субсидий'!AA42</f>
        <v>26.65909090909091</v>
      </c>
      <c r="W42" s="39">
        <f t="shared" si="11"/>
        <v>1657.4851263485607</v>
      </c>
      <c r="X42" s="120">
        <f>'Расчет субсидий'!AL42-1</f>
        <v>-0.44285714285714284</v>
      </c>
      <c r="Y42" s="32">
        <f>X42*'Расчет субсидий'!AM42</f>
        <v>-6.6428571428571423</v>
      </c>
      <c r="Z42" s="39">
        <f t="shared" si="4"/>
        <v>-413.00871617454089</v>
      </c>
      <c r="AA42" s="120">
        <f>'Расчет субсидий'!AP42-1</f>
        <v>7.2421784472769257E-3</v>
      </c>
      <c r="AB42" s="32">
        <f>AA42*'Расчет субсидий'!AQ42</f>
        <v>0.14484356894553851</v>
      </c>
      <c r="AC42" s="124">
        <f t="shared" si="12"/>
        <v>9.0054106493408224</v>
      </c>
      <c r="AD42" s="32">
        <f t="shared" si="13"/>
        <v>10.10342187775483</v>
      </c>
      <c r="AE42" s="33" t="str">
        <f>IF('Расчет субсидий'!BA42="+",'Расчет субсидий'!BA42,"-")</f>
        <v>-</v>
      </c>
    </row>
    <row r="43" spans="1:31" ht="15.6" x14ac:dyDescent="0.25">
      <c r="A43" s="15" t="s">
        <v>3</v>
      </c>
      <c r="B43" s="28">
        <f>'Расчет субсидий'!AW43</f>
        <v>112.32727272727334</v>
      </c>
      <c r="C43" s="26">
        <f>'Расчет субсидий'!D43-1</f>
        <v>1.0100759628805633E-2</v>
      </c>
      <c r="D43" s="32">
        <f>C43*'Расчет субсидий'!E43</f>
        <v>0.10100759628805633</v>
      </c>
      <c r="E43" s="39">
        <f t="shared" si="6"/>
        <v>6.1045920799481417</v>
      </c>
      <c r="F43" s="48" t="s">
        <v>383</v>
      </c>
      <c r="G43" s="48" t="s">
        <v>383</v>
      </c>
      <c r="H43" s="48" t="s">
        <v>383</v>
      </c>
      <c r="I43" s="26">
        <f>'Расчет субсидий'!L43-1</f>
        <v>0</v>
      </c>
      <c r="J43" s="32">
        <f>I43*'Расчет субсидий'!M43</f>
        <v>0</v>
      </c>
      <c r="K43" s="39">
        <f t="shared" si="7"/>
        <v>0</v>
      </c>
      <c r="L43" s="26">
        <f>'Расчет субсидий'!P43-1</f>
        <v>-3.1536536877036281E-2</v>
      </c>
      <c r="M43" s="32">
        <f>L43*'Расчет субсидий'!Q43</f>
        <v>-0.63073073754072562</v>
      </c>
      <c r="N43" s="39">
        <f t="shared" si="8"/>
        <v>-38.119448501580166</v>
      </c>
      <c r="O43" s="27">
        <f>'Расчет субсидий'!R43-1</f>
        <v>0</v>
      </c>
      <c r="P43" s="32">
        <f>O43*'Расчет субсидий'!S43</f>
        <v>0</v>
      </c>
      <c r="Q43" s="39">
        <f t="shared" si="9"/>
        <v>0</v>
      </c>
      <c r="R43" s="27">
        <f>'Расчет субсидий'!V43-1</f>
        <v>-3.7169406719085085E-2</v>
      </c>
      <c r="S43" s="32">
        <f>R43*'Расчет субсидий'!W43</f>
        <v>-0.7433881343817017</v>
      </c>
      <c r="T43" s="39">
        <f t="shared" si="10"/>
        <v>-44.92811911425089</v>
      </c>
      <c r="U43" s="27">
        <f>'Расчет субсидий'!Z43-1</f>
        <v>0.51489361702127656</v>
      </c>
      <c r="V43" s="32">
        <f>U43*'Расчет субсидий'!AA43</f>
        <v>7.7234042553191484</v>
      </c>
      <c r="W43" s="39">
        <f t="shared" si="11"/>
        <v>466.77907583109271</v>
      </c>
      <c r="X43" s="120">
        <f>'Расчет субсидий'!AL43-1</f>
        <v>-4.5714285714285707E-2</v>
      </c>
      <c r="Y43" s="32">
        <f>X43*'Расчет субсидий'!AM43</f>
        <v>-0.68571428571428561</v>
      </c>
      <c r="Z43" s="39">
        <f t="shared" si="4"/>
        <v>-41.442487015936443</v>
      </c>
      <c r="AA43" s="120">
        <f>'Расчет субсидий'!AP43-1</f>
        <v>-0.19529964747356054</v>
      </c>
      <c r="AB43" s="32">
        <f>AA43*'Расчет субсидий'!AQ43</f>
        <v>-3.9059929494712109</v>
      </c>
      <c r="AC43" s="124">
        <f t="shared" si="12"/>
        <v>-236.06634055199999</v>
      </c>
      <c r="AD43" s="32">
        <f t="shared" si="13"/>
        <v>1.8585857444992802</v>
      </c>
      <c r="AE43" s="33" t="str">
        <f>IF('Расчет субсидий'!BA43="+",'Расчет субсидий'!BA43,"-")</f>
        <v>-</v>
      </c>
    </row>
    <row r="44" spans="1:31" ht="15.6" x14ac:dyDescent="0.25">
      <c r="A44" s="15" t="s">
        <v>45</v>
      </c>
      <c r="B44" s="28">
        <f>'Расчет субсидий'!AW44</f>
        <v>-1761.5545454545463</v>
      </c>
      <c r="C44" s="26">
        <f>'Расчет субсидий'!D44-1</f>
        <v>0.2317955610351059</v>
      </c>
      <c r="D44" s="32">
        <f>C44*'Расчет субсидий'!E44</f>
        <v>2.317955610351059</v>
      </c>
      <c r="E44" s="39">
        <f t="shared" si="6"/>
        <v>179.87976450939979</v>
      </c>
      <c r="F44" s="48" t="s">
        <v>383</v>
      </c>
      <c r="G44" s="48" t="s">
        <v>383</v>
      </c>
      <c r="H44" s="48" t="s">
        <v>383</v>
      </c>
      <c r="I44" s="26">
        <f>'Расчет субсидий'!L44-1</f>
        <v>0</v>
      </c>
      <c r="J44" s="32">
        <f>I44*'Расчет субсидий'!M44</f>
        <v>0</v>
      </c>
      <c r="K44" s="39">
        <f t="shared" si="7"/>
        <v>0</v>
      </c>
      <c r="L44" s="26">
        <f>'Расчет субсидий'!P44-1</f>
        <v>-0.17273053984443865</v>
      </c>
      <c r="M44" s="32">
        <f>L44*'Расчет субсидий'!Q44</f>
        <v>-3.4546107968887729</v>
      </c>
      <c r="N44" s="39">
        <f t="shared" si="8"/>
        <v>-268.08734983577529</v>
      </c>
      <c r="O44" s="27">
        <f>'Расчет субсидий'!R44-1</f>
        <v>0</v>
      </c>
      <c r="P44" s="32">
        <f>O44*'Расчет субсидий'!S44</f>
        <v>0</v>
      </c>
      <c r="Q44" s="39">
        <f t="shared" si="9"/>
        <v>0</v>
      </c>
      <c r="R44" s="27">
        <f>'Расчет субсидий'!V44-1</f>
        <v>-0.99847560975609762</v>
      </c>
      <c r="S44" s="32">
        <f>R44*'Расчет субсидий'!W44</f>
        <v>-9.9847560975609753</v>
      </c>
      <c r="T44" s="39">
        <f t="shared" si="10"/>
        <v>-774.84468101658149</v>
      </c>
      <c r="U44" s="27">
        <f>'Расчет субсидий'!Z44-1</f>
        <v>-0.6</v>
      </c>
      <c r="V44" s="32">
        <f>U44*'Расчет субсидий'!AA44</f>
        <v>-9</v>
      </c>
      <c r="W44" s="39">
        <f t="shared" si="11"/>
        <v>-698.42488499570948</v>
      </c>
      <c r="X44" s="120">
        <f>'Расчет субсидий'!AL44-1</f>
        <v>-0.4</v>
      </c>
      <c r="Y44" s="32">
        <f>X44*'Расчет субсидий'!AM44</f>
        <v>-6</v>
      </c>
      <c r="Z44" s="39">
        <f t="shared" si="4"/>
        <v>-465.61658999713967</v>
      </c>
      <c r="AA44" s="120">
        <f>'Расчет субсидий'!AP44-1</f>
        <v>0.17108874656907602</v>
      </c>
      <c r="AB44" s="32">
        <f>AA44*'Расчет субсидий'!AQ44</f>
        <v>3.4217749313815204</v>
      </c>
      <c r="AC44" s="124">
        <f t="shared" si="12"/>
        <v>265.53919588126001</v>
      </c>
      <c r="AD44" s="32">
        <f t="shared" si="13"/>
        <v>-22.699636352717171</v>
      </c>
      <c r="AE44" s="33" t="str">
        <f>IF('Расчет субсидий'!BA44="+",'Расчет субсидий'!BA44,"-")</f>
        <v>-</v>
      </c>
    </row>
    <row r="45" spans="1:31" ht="15.6" x14ac:dyDescent="0.25">
      <c r="A45" s="19" t="s">
        <v>46</v>
      </c>
      <c r="B45" s="147">
        <f>SUM(B47:B376)</f>
        <v>-3787.9636363636341</v>
      </c>
      <c r="C45" s="148"/>
      <c r="D45" s="148"/>
      <c r="E45" s="147">
        <f>SUM(E47:E376)</f>
        <v>727.0954938771539</v>
      </c>
      <c r="F45" s="148"/>
      <c r="G45" s="148"/>
      <c r="H45" s="148"/>
      <c r="I45" s="148"/>
      <c r="J45" s="148"/>
      <c r="K45" s="148"/>
      <c r="L45" s="148"/>
      <c r="M45" s="148"/>
      <c r="N45" s="147">
        <f>SUM(N47:N376)</f>
        <v>1923.4943550829471</v>
      </c>
      <c r="O45" s="148"/>
      <c r="P45" s="148"/>
      <c r="Q45" s="147">
        <f>SUM(Q47:Q376)</f>
        <v>0</v>
      </c>
      <c r="R45" s="148"/>
      <c r="S45" s="148"/>
      <c r="T45" s="147">
        <f>SUM(T47:T376)</f>
        <v>-5569.2583714844468</v>
      </c>
      <c r="U45" s="148"/>
      <c r="V45" s="148"/>
      <c r="W45" s="147">
        <f>SUM(W47:W376)</f>
        <v>1612.0961477339577</v>
      </c>
      <c r="X45" s="148"/>
      <c r="Y45" s="148"/>
      <c r="Z45" s="147">
        <f>SUM(Z47:Z376)</f>
        <v>-2753.7299943866242</v>
      </c>
      <c r="AA45" s="148"/>
      <c r="AB45" s="148"/>
      <c r="AC45" s="147">
        <f>SUM(AC47:AC376)</f>
        <v>272.33873281337668</v>
      </c>
      <c r="AD45" s="127"/>
      <c r="AE45" s="130"/>
    </row>
    <row r="46" spans="1:31" ht="15.6" x14ac:dyDescent="0.25">
      <c r="A46" s="36" t="s">
        <v>47</v>
      </c>
      <c r="B46" s="28"/>
      <c r="E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129"/>
      <c r="AE46" s="33"/>
    </row>
    <row r="47" spans="1:31" ht="15.6" x14ac:dyDescent="0.25">
      <c r="A47" s="16" t="s">
        <v>48</v>
      </c>
      <c r="B47" s="28">
        <f>'Расчет субсидий'!AW47</f>
        <v>44.063636363636363</v>
      </c>
      <c r="C47" s="26">
        <f>'Расчет субсидий'!D47-1</f>
        <v>-1</v>
      </c>
      <c r="D47" s="32">
        <f>C47*'Расчет субсидий'!E47</f>
        <v>0</v>
      </c>
      <c r="E47" s="39">
        <f>$B47*D47/$AD47</f>
        <v>0</v>
      </c>
      <c r="F47" s="26" t="s">
        <v>378</v>
      </c>
      <c r="G47" s="32" t="s">
        <v>378</v>
      </c>
      <c r="H47" s="31" t="s">
        <v>378</v>
      </c>
      <c r="I47" s="26" t="s">
        <v>378</v>
      </c>
      <c r="J47" s="32" t="s">
        <v>378</v>
      </c>
      <c r="K47" s="31" t="s">
        <v>378</v>
      </c>
      <c r="L47" s="26">
        <f>'Расчет субсидий'!P47-1</f>
        <v>3.6054279749478075</v>
      </c>
      <c r="M47" s="32">
        <f>L47*'Расчет субсидий'!Q47</f>
        <v>72.108559498956154</v>
      </c>
      <c r="N47" s="39">
        <f>$B47*M47/$AD47</f>
        <v>55.931302265759633</v>
      </c>
      <c r="O47" s="27">
        <f>'Расчет субсидий'!R47-1</f>
        <v>0</v>
      </c>
      <c r="P47" s="32">
        <f>O47*'Расчет субсидий'!S47</f>
        <v>0</v>
      </c>
      <c r="Q47" s="39">
        <f>$B47*P47/$AD47</f>
        <v>0</v>
      </c>
      <c r="R47" s="27">
        <f>'Расчет субсидий'!V47-1</f>
        <v>-0.73583333333333334</v>
      </c>
      <c r="S47" s="32">
        <f>R47*'Расчет субсидий'!W47</f>
        <v>-22.074999999999999</v>
      </c>
      <c r="T47" s="39">
        <f>$B47*S47/$AD47</f>
        <v>-17.122565006093588</v>
      </c>
      <c r="U47" s="27">
        <f>'Расчет субсидий'!Z47-1</f>
        <v>0.66666666666666674</v>
      </c>
      <c r="V47" s="32">
        <f>U47*'Расчет субсидий'!AA47</f>
        <v>13.333333333333336</v>
      </c>
      <c r="W47" s="39">
        <f>$B47*V47/$AD47</f>
        <v>10.342055118818326</v>
      </c>
      <c r="X47" s="120">
        <f>'Расчет субсидий'!AL47-1</f>
        <v>-0.44333333333333336</v>
      </c>
      <c r="Y47" s="32">
        <f>X47*'Расчет субсидий'!AM47</f>
        <v>-6.65</v>
      </c>
      <c r="Z47" s="39">
        <f t="shared" ref="Z47:Z110" si="14">$B47*Y47/$AD47</f>
        <v>-5.1580999905106397</v>
      </c>
      <c r="AA47" s="120">
        <f>'Расчет субсидий'!AP47-1</f>
        <v>4.5731707317073766E-3</v>
      </c>
      <c r="AB47" s="32">
        <f>AA47*'Расчет субсидий'!AQ47</f>
        <v>9.1463414634147533E-2</v>
      </c>
      <c r="AC47" s="124">
        <f t="shared" ref="AC47:AC110" si="15">$B47*AB47/$AD47</f>
        <v>7.0943975662626627E-2</v>
      </c>
      <c r="AD47" s="32">
        <f>D47+M47+P47+S47+V47+Y47+AB47</f>
        <v>56.808356246923637</v>
      </c>
      <c r="AE47" s="33" t="str">
        <f>IF('Расчет субсидий'!BA47="+",'Расчет субсидий'!BA47,"-")</f>
        <v>-</v>
      </c>
    </row>
    <row r="48" spans="1:31" ht="15.6" x14ac:dyDescent="0.25">
      <c r="A48" s="16" t="s">
        <v>49</v>
      </c>
      <c r="B48" s="28">
        <f>'Расчет субсидий'!AW48</f>
        <v>113.10000000000002</v>
      </c>
      <c r="C48" s="26">
        <f>'Расчет субсидий'!D48-1</f>
        <v>0.10540946656649131</v>
      </c>
      <c r="D48" s="32">
        <f>C48*'Расчет субсидий'!E48</f>
        <v>1.0540946656649131</v>
      </c>
      <c r="E48" s="39">
        <f>$B48*D48/$AD48</f>
        <v>3.5315988583333779</v>
      </c>
      <c r="F48" s="26" t="s">
        <v>378</v>
      </c>
      <c r="G48" s="32" t="s">
        <v>378</v>
      </c>
      <c r="H48" s="31" t="s">
        <v>378</v>
      </c>
      <c r="I48" s="26" t="s">
        <v>378</v>
      </c>
      <c r="J48" s="32" t="s">
        <v>378</v>
      </c>
      <c r="K48" s="31" t="s">
        <v>378</v>
      </c>
      <c r="L48" s="26">
        <f>'Расчет субсидий'!P48-1</f>
        <v>1.6201316023475014</v>
      </c>
      <c r="M48" s="32">
        <f>L48*'Расчет субсидий'!Q48</f>
        <v>32.402632046950032</v>
      </c>
      <c r="N48" s="39">
        <f>$B48*M48/$AD48</f>
        <v>108.56055160076342</v>
      </c>
      <c r="O48" s="27">
        <f>'Расчет субсидий'!R48-1</f>
        <v>0</v>
      </c>
      <c r="P48" s="32">
        <f>O48*'Расчет субсидий'!S48</f>
        <v>0</v>
      </c>
      <c r="Q48" s="39">
        <f>$B48*P48/$AD48</f>
        <v>0</v>
      </c>
      <c r="R48" s="27">
        <f>'Расчет субсидий'!V48-1</f>
        <v>-0.73618421052631577</v>
      </c>
      <c r="S48" s="32">
        <f>R48*'Расчет субсидий'!W48</f>
        <v>-18.404605263157894</v>
      </c>
      <c r="T48" s="39">
        <f>$B48*S48/$AD48</f>
        <v>-61.662092649377911</v>
      </c>
      <c r="U48" s="27">
        <f>'Расчет субсидий'!Z48-1</f>
        <v>0.7384615384615385</v>
      </c>
      <c r="V48" s="32">
        <f>U48*'Расчет субсидий'!AA48</f>
        <v>18.461538461538463</v>
      </c>
      <c r="W48" s="39">
        <f>$B48*V48/$AD48</f>
        <v>61.852839481660993</v>
      </c>
      <c r="X48" s="120">
        <f>'Расчет субсидий'!AL48-1</f>
        <v>6.6666666666665986E-3</v>
      </c>
      <c r="Y48" s="32">
        <f>X48*'Расчет субсидий'!AM48</f>
        <v>9.9999999999998979E-2</v>
      </c>
      <c r="Z48" s="39">
        <f t="shared" si="14"/>
        <v>0.33503621385899363</v>
      </c>
      <c r="AA48" s="120">
        <f>'Расчет субсидий'!AP48-1</f>
        <v>7.194244604316502E-3</v>
      </c>
      <c r="AB48" s="32">
        <f>AA48*'Расчет субсидий'!AQ48</f>
        <v>0.14388489208633004</v>
      </c>
      <c r="AC48" s="124">
        <f t="shared" si="15"/>
        <v>0.48206649476114377</v>
      </c>
      <c r="AD48" s="32">
        <f t="shared" ref="AD48:AD111" si="16">D48+M48+P48+S48+V48+Y48+AB48</f>
        <v>33.757544803081842</v>
      </c>
      <c r="AE48" s="33" t="str">
        <f>IF('Расчет субсидий'!BA48="+",'Расчет субсидий'!BA48,"-")</f>
        <v>+</v>
      </c>
    </row>
    <row r="49" spans="1:31" ht="15.6" x14ac:dyDescent="0.25">
      <c r="A49" s="16" t="s">
        <v>50</v>
      </c>
      <c r="B49" s="28">
        <f>'Расчет субсидий'!AW49</f>
        <v>-1.6454545454545837</v>
      </c>
      <c r="C49" s="26">
        <f>'Расчет субсидий'!D49-1</f>
        <v>-4.282315622521804E-2</v>
      </c>
      <c r="D49" s="32">
        <f>C49*'Расчет субсидий'!E49</f>
        <v>-0.4282315622521804</v>
      </c>
      <c r="E49" s="39">
        <f>$B49*D49/$AD49</f>
        <v>-1.2323675175406268</v>
      </c>
      <c r="F49" s="26" t="s">
        <v>378</v>
      </c>
      <c r="G49" s="32" t="s">
        <v>378</v>
      </c>
      <c r="H49" s="31" t="s">
        <v>378</v>
      </c>
      <c r="I49" s="26" t="s">
        <v>378</v>
      </c>
      <c r="J49" s="32" t="s">
        <v>378</v>
      </c>
      <c r="K49" s="31" t="s">
        <v>378</v>
      </c>
      <c r="L49" s="26">
        <f>'Расчет субсидий'!P49-1</f>
        <v>0.91939711664482293</v>
      </c>
      <c r="M49" s="32">
        <f>L49*'Расчет субсидий'!Q49</f>
        <v>18.387942332896458</v>
      </c>
      <c r="N49" s="39">
        <f>$B49*M49/$AD49</f>
        <v>52.916937570629592</v>
      </c>
      <c r="O49" s="27">
        <f>'Расчет субсидий'!R49-1</f>
        <v>0</v>
      </c>
      <c r="P49" s="32">
        <f>O49*'Расчет субсидий'!S49</f>
        <v>0</v>
      </c>
      <c r="Q49" s="39">
        <f>$B49*P49/$AD49</f>
        <v>0</v>
      </c>
      <c r="R49" s="27">
        <f>'Расчет субсидий'!V49-1</f>
        <v>-0.5939130434782609</v>
      </c>
      <c r="S49" s="32">
        <f>R49*'Расчет субсидий'!W49</f>
        <v>-17.817391304347826</v>
      </c>
      <c r="T49" s="39">
        <f>$B49*S49/$AD49</f>
        <v>-51.275002186453811</v>
      </c>
      <c r="U49" s="27">
        <f>'Расчет субсидий'!Z49-1</f>
        <v>-5.0000000000000044E-2</v>
      </c>
      <c r="V49" s="32">
        <f>U49*'Расчет субсидий'!AA49</f>
        <v>-1.0000000000000009</v>
      </c>
      <c r="W49" s="39">
        <f>$B49*V49/$AD49</f>
        <v>-2.877806369664321</v>
      </c>
      <c r="X49" s="120">
        <f>'Расчет субсидий'!AL49-1</f>
        <v>1.6666666666666607E-2</v>
      </c>
      <c r="Y49" s="32">
        <f>X49*'Расчет субсидий'!AM49</f>
        <v>0.24999999999999911</v>
      </c>
      <c r="Z49" s="39">
        <f t="shared" si="14"/>
        <v>0.71945159241607703</v>
      </c>
      <c r="AA49" s="120">
        <f>'Расчет субсидий'!AP49-1</f>
        <v>1.7953321364452268E-3</v>
      </c>
      <c r="AB49" s="32">
        <f>AA49*'Расчет субсидий'!AQ49</f>
        <v>3.5906642728904536E-2</v>
      </c>
      <c r="AC49" s="124">
        <f t="shared" si="15"/>
        <v>0.10333236515850246</v>
      </c>
      <c r="AD49" s="32">
        <f t="shared" si="16"/>
        <v>-0.57177389097464459</v>
      </c>
      <c r="AE49" s="33" t="str">
        <f>IF('Расчет субсидий'!BA49="+",'Расчет субсидий'!BA49,"-")</f>
        <v>-</v>
      </c>
    </row>
    <row r="50" spans="1:31" ht="15.6" x14ac:dyDescent="0.25">
      <c r="A50" s="16" t="s">
        <v>51</v>
      </c>
      <c r="B50" s="28">
        <f>'Расчет субсидий'!AW50</f>
        <v>-19.436363636363637</v>
      </c>
      <c r="C50" s="26">
        <f>'Расчет субсидий'!D50-1</f>
        <v>-1</v>
      </c>
      <c r="D50" s="32">
        <f>C50*'Расчет субсидий'!E50</f>
        <v>0</v>
      </c>
      <c r="E50" s="39">
        <f>$B50*D50/$AD50</f>
        <v>0</v>
      </c>
      <c r="F50" s="26" t="s">
        <v>378</v>
      </c>
      <c r="G50" s="32" t="s">
        <v>378</v>
      </c>
      <c r="H50" s="31" t="s">
        <v>378</v>
      </c>
      <c r="I50" s="26" t="s">
        <v>378</v>
      </c>
      <c r="J50" s="32" t="s">
        <v>378</v>
      </c>
      <c r="K50" s="31" t="s">
        <v>378</v>
      </c>
      <c r="L50" s="26">
        <f>'Расчет субсидий'!P50-1</f>
        <v>0.81345115365733922</v>
      </c>
      <c r="M50" s="32">
        <f>L50*'Расчет субсидий'!Q50</f>
        <v>16.269023073146784</v>
      </c>
      <c r="N50" s="39">
        <f>$B50*M50/$AD50</f>
        <v>23.412654790524996</v>
      </c>
      <c r="O50" s="27">
        <f>'Расчет субсидий'!R50-1</f>
        <v>0</v>
      </c>
      <c r="P50" s="32">
        <f>O50*'Расчет субсидий'!S50</f>
        <v>0</v>
      </c>
      <c r="Q50" s="39">
        <f>$B50*P50/$AD50</f>
        <v>0</v>
      </c>
      <c r="R50" s="27">
        <f>'Расчет субсидий'!V50-1</f>
        <v>-0.86226415094339626</v>
      </c>
      <c r="S50" s="32">
        <f>R50*'Расчет субсидий'!W50</f>
        <v>-21.556603773584907</v>
      </c>
      <c r="T50" s="39">
        <f>$B50*S50/$AD50</f>
        <v>-31.021980873584955</v>
      </c>
      <c r="U50" s="27">
        <f>'Расчет субсидий'!Z50-1</f>
        <v>-0.66666666666666674</v>
      </c>
      <c r="V50" s="32">
        <f>U50*'Расчет субсидий'!AA50</f>
        <v>-16.666666666666668</v>
      </c>
      <c r="W50" s="39">
        <f>$B50*V50/$AD50</f>
        <v>-23.984901331874585</v>
      </c>
      <c r="X50" s="120">
        <f>'Расчет субсидий'!AL50-1</f>
        <v>0</v>
      </c>
      <c r="Y50" s="32">
        <f>X50*'Расчет субсидий'!AM50</f>
        <v>0</v>
      </c>
      <c r="Z50" s="39">
        <f t="shared" si="14"/>
        <v>0</v>
      </c>
      <c r="AA50" s="120">
        <f>'Расчет субсидий'!AP50-1</f>
        <v>0.42241379310344818</v>
      </c>
      <c r="AB50" s="32">
        <f>AA50*'Расчет субсидий'!AQ50</f>
        <v>8.4482758620689644</v>
      </c>
      <c r="AC50" s="124">
        <f t="shared" si="15"/>
        <v>12.157863778570908</v>
      </c>
      <c r="AD50" s="32">
        <f t="shared" si="16"/>
        <v>-13.505971505035827</v>
      </c>
      <c r="AE50" s="33" t="str">
        <f>IF('Расчет субсидий'!BA50="+",'Расчет субсидий'!BA50,"-")</f>
        <v>-</v>
      </c>
    </row>
    <row r="51" spans="1:31" ht="15.6" x14ac:dyDescent="0.25">
      <c r="A51" s="16" t="s">
        <v>52</v>
      </c>
      <c r="B51" s="28">
        <f>'Расчет субсидий'!AW51</f>
        <v>-93.109090909090867</v>
      </c>
      <c r="C51" s="26">
        <f>'Расчет субсидий'!D53-1</f>
        <v>0.29301833460703652</v>
      </c>
      <c r="D51" s="32">
        <f>C51*'Расчет субсидий'!E51</f>
        <v>2.9301833460703652</v>
      </c>
      <c r="E51" s="39">
        <f>$B51*D51/$AD51</f>
        <v>9.1914147206685755</v>
      </c>
      <c r="F51" s="26" t="s">
        <v>378</v>
      </c>
      <c r="G51" s="32" t="s">
        <v>378</v>
      </c>
      <c r="H51" s="31" t="s">
        <v>378</v>
      </c>
      <c r="I51" s="26" t="s">
        <v>378</v>
      </c>
      <c r="J51" s="32" t="s">
        <v>378</v>
      </c>
      <c r="K51" s="31" t="s">
        <v>378</v>
      </c>
      <c r="L51" s="26">
        <f>'Расчет субсидий'!P51-1</f>
        <v>0.60463697376449055</v>
      </c>
      <c r="M51" s="32">
        <f>L51*'Расчет субсидий'!Q51</f>
        <v>12.092739475289811</v>
      </c>
      <c r="N51" s="39">
        <f>$B51*M51/$AD51</f>
        <v>37.932569569562908</v>
      </c>
      <c r="O51" s="27">
        <f>'Расчет субсидий'!R51-1</f>
        <v>0</v>
      </c>
      <c r="P51" s="32">
        <f>O51*'Расчет субсидий'!S51</f>
        <v>0</v>
      </c>
      <c r="Q51" s="39">
        <f>$B51*P51/$AD51</f>
        <v>0</v>
      </c>
      <c r="R51" s="27">
        <f>'Расчет субсидий'!V51-1</f>
        <v>-0.85837837837837838</v>
      </c>
      <c r="S51" s="32">
        <f>R51*'Расчет субсидий'!W51</f>
        <v>-25.751351351351353</v>
      </c>
      <c r="T51" s="39">
        <f>$B51*S51/$AD51</f>
        <v>-80.776976022795111</v>
      </c>
      <c r="U51" s="27">
        <f>'Расчет субсидий'!Z51-1</f>
        <v>-0.83333333333333337</v>
      </c>
      <c r="V51" s="32">
        <f>U51*'Расчет субсидий'!AA51</f>
        <v>-16.666666666666668</v>
      </c>
      <c r="W51" s="39">
        <f>$B51*V51/$AD51</f>
        <v>-52.280088735716127</v>
      </c>
      <c r="X51" s="120">
        <f>'Расчет субсидий'!AL51-1</f>
        <v>-0.17666666666666664</v>
      </c>
      <c r="Y51" s="32">
        <f>X51*'Расчет субсидий'!AM51</f>
        <v>-2.6499999999999995</v>
      </c>
      <c r="Z51" s="39">
        <f t="shared" si="14"/>
        <v>-8.3125341089788609</v>
      </c>
      <c r="AA51" s="120">
        <f>'Расчет субсидий'!AP51-1</f>
        <v>1.8115942028985588E-2</v>
      </c>
      <c r="AB51" s="32">
        <f>AA51*'Расчет субсидий'!AQ51</f>
        <v>0.36231884057971175</v>
      </c>
      <c r="AC51" s="124">
        <f t="shared" si="15"/>
        <v>1.1365236681677469</v>
      </c>
      <c r="AD51" s="32">
        <f t="shared" si="16"/>
        <v>-29.682776356078133</v>
      </c>
      <c r="AE51" s="33" t="str">
        <f>IF('Расчет субсидий'!BA51="+",'Расчет субсидий'!BA51,"-")</f>
        <v>+</v>
      </c>
    </row>
    <row r="52" spans="1:31" ht="15.6" x14ac:dyDescent="0.25">
      <c r="A52" s="36" t="s">
        <v>53</v>
      </c>
      <c r="B52" s="44"/>
      <c r="C52" s="45"/>
      <c r="D52" s="46"/>
      <c r="E52" s="42"/>
      <c r="F52" s="45"/>
      <c r="G52" s="46"/>
      <c r="H52" s="42"/>
      <c r="I52" s="45"/>
      <c r="J52" s="46"/>
      <c r="K52" s="42"/>
      <c r="L52" s="45"/>
      <c r="M52" s="46"/>
      <c r="N52" s="42"/>
      <c r="O52" s="47"/>
      <c r="P52" s="46"/>
      <c r="Q52" s="42"/>
      <c r="R52" s="47"/>
      <c r="S52" s="46"/>
      <c r="T52" s="42"/>
      <c r="U52" s="47"/>
      <c r="V52" s="46"/>
      <c r="W52" s="42"/>
      <c r="X52" s="121"/>
      <c r="Y52" s="46"/>
      <c r="Z52" s="42"/>
      <c r="AA52" s="121"/>
      <c r="AB52" s="46"/>
      <c r="AC52" s="125"/>
      <c r="AD52" s="32">
        <f t="shared" si="16"/>
        <v>0</v>
      </c>
      <c r="AE52" s="33"/>
    </row>
    <row r="53" spans="1:31" ht="15.6" x14ac:dyDescent="0.25">
      <c r="A53" s="16" t="s">
        <v>54</v>
      </c>
      <c r="B53" s="28">
        <f>'Расчет субсидий'!AW53</f>
        <v>266.09999999999991</v>
      </c>
      <c r="C53" s="26">
        <f>'Расчет субсидий'!D53-1</f>
        <v>0.29301833460703652</v>
      </c>
      <c r="D53" s="32">
        <f>C53*'Расчет субсидий'!E53</f>
        <v>2.9301833460703652</v>
      </c>
      <c r="E53" s="39">
        <f t="shared" ref="E53:E65" si="17">$B53*D53/$AD53</f>
        <v>5.4109709743942043</v>
      </c>
      <c r="F53" s="26" t="s">
        <v>378</v>
      </c>
      <c r="G53" s="32" t="s">
        <v>378</v>
      </c>
      <c r="H53" s="31" t="s">
        <v>378</v>
      </c>
      <c r="I53" s="26" t="s">
        <v>378</v>
      </c>
      <c r="J53" s="32" t="s">
        <v>378</v>
      </c>
      <c r="K53" s="31" t="s">
        <v>378</v>
      </c>
      <c r="L53" s="26">
        <f>'Расчет субсидий'!P53-1</f>
        <v>0.39645838922996801</v>
      </c>
      <c r="M53" s="32">
        <f>L53*'Расчет субсидий'!Q53</f>
        <v>7.9291677845993602</v>
      </c>
      <c r="N53" s="39">
        <f t="shared" ref="N53:N65" si="18">$B53*M53/$AD53</f>
        <v>14.6422567007991</v>
      </c>
      <c r="O53" s="27">
        <f>'Расчет субсидий'!R53-1</f>
        <v>0</v>
      </c>
      <c r="P53" s="32">
        <f>O53*'Расчет субсидий'!S53</f>
        <v>0</v>
      </c>
      <c r="Q53" s="39">
        <f t="shared" ref="Q53:Q65" si="19">$B53*P53/$AD53</f>
        <v>0</v>
      </c>
      <c r="R53" s="27">
        <f>'Расчет субсидий'!V53-1</f>
        <v>-0.94285714285714284</v>
      </c>
      <c r="S53" s="32">
        <f>R53*'Расчет субсидий'!W53</f>
        <v>-23.571428571428569</v>
      </c>
      <c r="T53" s="39">
        <f t="shared" ref="T53:T65" si="20">$B53*S53/$AD53</f>
        <v>-43.527759447563042</v>
      </c>
      <c r="U53" s="27">
        <f>'Расчет субсидий'!Z53-1</f>
        <v>6.1333333333333329</v>
      </c>
      <c r="V53" s="32">
        <f>U53*'Расчет субсидий'!AA53</f>
        <v>153.33333333333331</v>
      </c>
      <c r="W53" s="39">
        <f t="shared" ref="W53:W65" si="21">$B53*V53/$AD53</f>
        <v>283.15027357808685</v>
      </c>
      <c r="X53" s="120">
        <f>'Расчет субсидий'!AL53-1</f>
        <v>0.3424242424242423</v>
      </c>
      <c r="Y53" s="32">
        <f>X53*'Расчет субсидий'!AM53</f>
        <v>5.1363636363636349</v>
      </c>
      <c r="Z53" s="39">
        <f t="shared" si="14"/>
        <v>9.4849745793450015</v>
      </c>
      <c r="AA53" s="120">
        <f>'Расчет субсидий'!AP53-1</f>
        <v>-8.2872928176795591E-2</v>
      </c>
      <c r="AB53" s="32">
        <f>AA53*'Расчет субсидий'!AQ53</f>
        <v>-1.6574585635359118</v>
      </c>
      <c r="AC53" s="124">
        <f t="shared" si="15"/>
        <v>-3.0607163850621935</v>
      </c>
      <c r="AD53" s="32">
        <f t="shared" si="16"/>
        <v>144.10016096540218</v>
      </c>
      <c r="AE53" s="33" t="str">
        <f>IF('Расчет субсидий'!BA53="+",'Расчет субсидий'!BA53,"-")</f>
        <v>-</v>
      </c>
    </row>
    <row r="54" spans="1:31" ht="15.6" x14ac:dyDescent="0.25">
      <c r="A54" s="16" t="s">
        <v>55</v>
      </c>
      <c r="B54" s="28">
        <f>'Расчет субсидий'!AW54</f>
        <v>-45.77272727272728</v>
      </c>
      <c r="C54" s="26">
        <f>'Расчет субсидий'!D54-1</f>
        <v>-1</v>
      </c>
      <c r="D54" s="32">
        <f>C54*'Расчет субсидий'!E54</f>
        <v>0</v>
      </c>
      <c r="E54" s="39">
        <f t="shared" si="17"/>
        <v>0</v>
      </c>
      <c r="F54" s="26" t="s">
        <v>378</v>
      </c>
      <c r="G54" s="32" t="s">
        <v>378</v>
      </c>
      <c r="H54" s="31" t="s">
        <v>378</v>
      </c>
      <c r="I54" s="26" t="s">
        <v>378</v>
      </c>
      <c r="J54" s="32" t="s">
        <v>378</v>
      </c>
      <c r="K54" s="31" t="s">
        <v>378</v>
      </c>
      <c r="L54" s="26">
        <f>'Расчет субсидий'!P54-1</f>
        <v>-0.64800644381796213</v>
      </c>
      <c r="M54" s="32">
        <f>L54*'Расчет субсидий'!Q54</f>
        <v>-12.960128876359242</v>
      </c>
      <c r="N54" s="39">
        <f t="shared" si="18"/>
        <v>-14.289415827968545</v>
      </c>
      <c r="O54" s="27">
        <f>'Расчет субсидий'!R54-1</f>
        <v>0</v>
      </c>
      <c r="P54" s="32">
        <f>O54*'Расчет субсидий'!S54</f>
        <v>0</v>
      </c>
      <c r="Q54" s="39">
        <f t="shared" si="19"/>
        <v>0</v>
      </c>
      <c r="R54" s="27">
        <f>'Расчет субсидий'!V54-1</f>
        <v>-1</v>
      </c>
      <c r="S54" s="32">
        <f>R54*'Расчет субсидий'!W54</f>
        <v>-20</v>
      </c>
      <c r="T54" s="39">
        <f t="shared" si="20"/>
        <v>-22.051348353540025</v>
      </c>
      <c r="U54" s="27">
        <f>'Расчет субсидий'!Z54-1</f>
        <v>0.11333333333333329</v>
      </c>
      <c r="V54" s="32">
        <f>U54*'Расчет субсидий'!AA54</f>
        <v>3.3999999999999986</v>
      </c>
      <c r="W54" s="39">
        <f t="shared" si="21"/>
        <v>3.748729220101803</v>
      </c>
      <c r="X54" s="120">
        <f>'Расчет субсидий'!AL54-1</f>
        <v>-0.79696969696969699</v>
      </c>
      <c r="Y54" s="32">
        <f>X54*'Расчет субсидий'!AM54</f>
        <v>-11.954545454545455</v>
      </c>
      <c r="Z54" s="39">
        <f t="shared" si="14"/>
        <v>-13.180692311320517</v>
      </c>
      <c r="AA54" s="120">
        <f>'Расчет субсидий'!AP54-1</f>
        <v>0</v>
      </c>
      <c r="AB54" s="32">
        <f>AA54*'Расчет субсидий'!AQ54</f>
        <v>0</v>
      </c>
      <c r="AC54" s="124">
        <f t="shared" si="15"/>
        <v>0</v>
      </c>
      <c r="AD54" s="32">
        <f t="shared" si="16"/>
        <v>-41.514674330904697</v>
      </c>
      <c r="AE54" s="33" t="str">
        <f>IF('Расчет субсидий'!BA54="+",'Расчет субсидий'!BA54,"-")</f>
        <v>-</v>
      </c>
    </row>
    <row r="55" spans="1:31" ht="15.6" x14ac:dyDescent="0.25">
      <c r="A55" s="16" t="s">
        <v>56</v>
      </c>
      <c r="B55" s="28">
        <f>'Расчет субсидий'!AW55</f>
        <v>-27.545454545454547</v>
      </c>
      <c r="C55" s="26">
        <f>'Расчет субсидий'!D55-1</f>
        <v>-1</v>
      </c>
      <c r="D55" s="32">
        <f>C55*'Расчет субсидий'!E55</f>
        <v>0</v>
      </c>
      <c r="E55" s="39">
        <f t="shared" si="17"/>
        <v>0</v>
      </c>
      <c r="F55" s="26" t="s">
        <v>378</v>
      </c>
      <c r="G55" s="32" t="s">
        <v>378</v>
      </c>
      <c r="H55" s="31" t="s">
        <v>378</v>
      </c>
      <c r="I55" s="26" t="s">
        <v>378</v>
      </c>
      <c r="J55" s="32" t="s">
        <v>378</v>
      </c>
      <c r="K55" s="31" t="s">
        <v>378</v>
      </c>
      <c r="L55" s="26">
        <f>'Расчет субсидий'!P55-1</f>
        <v>-0.45738281017332783</v>
      </c>
      <c r="M55" s="32">
        <f>L55*'Расчет субсидий'!Q55</f>
        <v>-9.1476562034665569</v>
      </c>
      <c r="N55" s="39">
        <f t="shared" si="18"/>
        <v>-7.1212004298025358</v>
      </c>
      <c r="O55" s="27">
        <f>'Расчет субсидий'!R55-1</f>
        <v>0</v>
      </c>
      <c r="P55" s="32">
        <f>O55*'Расчет субсидий'!S55</f>
        <v>0</v>
      </c>
      <c r="Q55" s="39">
        <f t="shared" si="19"/>
        <v>0</v>
      </c>
      <c r="R55" s="27">
        <f>'Расчет субсидий'!V55-1</f>
        <v>-0.6100000000000001</v>
      </c>
      <c r="S55" s="32">
        <f>R55*'Расчет субсидий'!W55</f>
        <v>-18.300000000000004</v>
      </c>
      <c r="T55" s="39">
        <f t="shared" si="20"/>
        <v>-14.246050022737158</v>
      </c>
      <c r="U55" s="27">
        <f>'Расчет субсидий'!Z55-1</f>
        <v>-0.47692307692307689</v>
      </c>
      <c r="V55" s="32">
        <f>U55*'Расчет субсидий'!AA55</f>
        <v>-9.5384615384615383</v>
      </c>
      <c r="W55" s="39">
        <f t="shared" si="21"/>
        <v>-7.4254317058402997</v>
      </c>
      <c r="X55" s="120">
        <f>'Расчет субсидий'!AL55-1</f>
        <v>9.696969696969715E-2</v>
      </c>
      <c r="Y55" s="32">
        <f>X55*'Расчет субсидий'!AM55</f>
        <v>1.4545454545454573</v>
      </c>
      <c r="Z55" s="39">
        <f t="shared" si="14"/>
        <v>1.1323238964917779</v>
      </c>
      <c r="AA55" s="120">
        <f>'Расчет субсидий'!AP55-1</f>
        <v>7.3800738007379074E-3</v>
      </c>
      <c r="AB55" s="32">
        <f>AA55*'Расчет субсидий'!AQ55</f>
        <v>0.14760147601475815</v>
      </c>
      <c r="AC55" s="124">
        <f t="shared" si="15"/>
        <v>0.11490371643366573</v>
      </c>
      <c r="AD55" s="32">
        <f t="shared" si="16"/>
        <v>-35.383970811367881</v>
      </c>
      <c r="AE55" s="33" t="str">
        <f>IF('Расчет субсидий'!BA55="+",'Расчет субсидий'!BA55,"-")</f>
        <v>-</v>
      </c>
    </row>
    <row r="56" spans="1:31" ht="15.6" x14ac:dyDescent="0.25">
      <c r="A56" s="16" t="s">
        <v>57</v>
      </c>
      <c r="B56" s="28">
        <f>'Расчет субсидий'!AW56</f>
        <v>17.063636363636363</v>
      </c>
      <c r="C56" s="26">
        <f>'Расчет субсидий'!D56-1</f>
        <v>-1</v>
      </c>
      <c r="D56" s="32">
        <f>C56*'Расчет субсидий'!E56</f>
        <v>0</v>
      </c>
      <c r="E56" s="39">
        <f t="shared" si="17"/>
        <v>0</v>
      </c>
      <c r="F56" s="26" t="s">
        <v>378</v>
      </c>
      <c r="G56" s="32" t="s">
        <v>378</v>
      </c>
      <c r="H56" s="31" t="s">
        <v>378</v>
      </c>
      <c r="I56" s="26" t="s">
        <v>378</v>
      </c>
      <c r="J56" s="32" t="s">
        <v>378</v>
      </c>
      <c r="K56" s="31" t="s">
        <v>378</v>
      </c>
      <c r="L56" s="26">
        <f>'Расчет субсидий'!P56-1</f>
        <v>0.15740740740740744</v>
      </c>
      <c r="M56" s="32">
        <f>L56*'Расчет субсидий'!Q56</f>
        <v>3.1481481481481488</v>
      </c>
      <c r="N56" s="39">
        <f t="shared" si="18"/>
        <v>8.0779117229730932</v>
      </c>
      <c r="O56" s="27">
        <f>'Расчет субсидий'!R56-1</f>
        <v>0</v>
      </c>
      <c r="P56" s="32">
        <f>O56*'Расчет субсидий'!S56</f>
        <v>0</v>
      </c>
      <c r="Q56" s="39">
        <f t="shared" si="19"/>
        <v>0</v>
      </c>
      <c r="R56" s="27">
        <f>'Расчет субсидий'!V56-1</f>
        <v>-3.1698113207547118E-2</v>
      </c>
      <c r="S56" s="32">
        <f>R56*'Расчет субсидий'!W56</f>
        <v>-0.79245283018867796</v>
      </c>
      <c r="T56" s="39">
        <f t="shared" si="20"/>
        <v>-2.0333744492456094</v>
      </c>
      <c r="U56" s="27">
        <f>'Расчет субсидий'!Z56-1</f>
        <v>0.23478260869565215</v>
      </c>
      <c r="V56" s="32">
        <f>U56*'Расчет субсидий'!AA56</f>
        <v>5.8695652173913038</v>
      </c>
      <c r="W56" s="39">
        <f t="shared" si="21"/>
        <v>15.060863544878217</v>
      </c>
      <c r="X56" s="120">
        <f>'Расчет субсидий'!AL56-1</f>
        <v>-0.69393939393939397</v>
      </c>
      <c r="Y56" s="32">
        <f>X56*'Расчет субсидий'!AM56</f>
        <v>-10.40909090909091</v>
      </c>
      <c r="Z56" s="39">
        <f t="shared" si="14"/>
        <v>-26.708945552482689</v>
      </c>
      <c r="AA56" s="120">
        <f>'Расчет субсидий'!AP56-1</f>
        <v>0.44169611307420498</v>
      </c>
      <c r="AB56" s="32">
        <f>AA56*'Расчет субсидий'!AQ56</f>
        <v>8.8339222614840995</v>
      </c>
      <c r="AC56" s="124">
        <f t="shared" si="15"/>
        <v>22.667181097513353</v>
      </c>
      <c r="AD56" s="32">
        <f t="shared" si="16"/>
        <v>6.6500918877439634</v>
      </c>
      <c r="AE56" s="33" t="str">
        <f>IF('Расчет субсидий'!BA56="+",'Расчет субсидий'!BA56,"-")</f>
        <v>-</v>
      </c>
    </row>
    <row r="57" spans="1:31" ht="15.6" x14ac:dyDescent="0.25">
      <c r="A57" s="16" t="s">
        <v>58</v>
      </c>
      <c r="B57" s="28">
        <f>'Расчет субсидий'!AW57</f>
        <v>-5.8090909090909051</v>
      </c>
      <c r="C57" s="26">
        <f>'Расчет субсидий'!D57-1</f>
        <v>-1</v>
      </c>
      <c r="D57" s="32">
        <f>C57*'Расчет субсидий'!E57</f>
        <v>0</v>
      </c>
      <c r="E57" s="39">
        <f t="shared" si="17"/>
        <v>0</v>
      </c>
      <c r="F57" s="26" t="s">
        <v>378</v>
      </c>
      <c r="G57" s="32" t="s">
        <v>378</v>
      </c>
      <c r="H57" s="31" t="s">
        <v>378</v>
      </c>
      <c r="I57" s="26" t="s">
        <v>378</v>
      </c>
      <c r="J57" s="32" t="s">
        <v>378</v>
      </c>
      <c r="K57" s="31" t="s">
        <v>378</v>
      </c>
      <c r="L57" s="26">
        <f>'Расчет субсидий'!P57-1</f>
        <v>-0.70057581573896344</v>
      </c>
      <c r="M57" s="32">
        <f>L57*'Расчет субсидий'!Q57</f>
        <v>-14.011516314779268</v>
      </c>
      <c r="N57" s="39">
        <f t="shared" si="18"/>
        <v>-7.9074343182322613</v>
      </c>
      <c r="O57" s="27">
        <f>'Расчет субсидий'!R57-1</f>
        <v>0</v>
      </c>
      <c r="P57" s="32">
        <f>O57*'Расчет субсидий'!S57</f>
        <v>0</v>
      </c>
      <c r="Q57" s="39">
        <f t="shared" si="19"/>
        <v>0</v>
      </c>
      <c r="R57" s="27">
        <f>'Расчет субсидий'!V57-1</f>
        <v>0.56219512195121957</v>
      </c>
      <c r="S57" s="32">
        <f>R57*'Расчет субсидий'!W57</f>
        <v>16.865853658536587</v>
      </c>
      <c r="T57" s="39">
        <f t="shared" si="20"/>
        <v>9.5182867456766278</v>
      </c>
      <c r="U57" s="27">
        <f>'Расчет субсидий'!Z57-1</f>
        <v>0.10000000000000009</v>
      </c>
      <c r="V57" s="32">
        <f>U57*'Расчет субсидий'!AA57</f>
        <v>2.0000000000000018</v>
      </c>
      <c r="W57" s="39">
        <f t="shared" si="21"/>
        <v>1.128705008164113</v>
      </c>
      <c r="X57" s="120">
        <f>'Расчет субсидий'!AL57-1</f>
        <v>-1</v>
      </c>
      <c r="Y57" s="32">
        <f>X57*'Расчет субсидий'!AM57</f>
        <v>-15</v>
      </c>
      <c r="Z57" s="39">
        <f t="shared" si="14"/>
        <v>-8.4652875612308396</v>
      </c>
      <c r="AA57" s="120">
        <f>'Расчет субсидий'!AP57-1</f>
        <v>-7.3855243722303898E-3</v>
      </c>
      <c r="AB57" s="32">
        <f>AA57*'Расчет субсидий'!AQ57</f>
        <v>-0.1477104874446078</v>
      </c>
      <c r="AC57" s="124">
        <f t="shared" si="15"/>
        <v>-8.3360783468545502E-2</v>
      </c>
      <c r="AD57" s="32">
        <f t="shared" si="16"/>
        <v>-10.293373143687287</v>
      </c>
      <c r="AE57" s="33" t="str">
        <f>IF('Расчет субсидий'!BA57="+",'Расчет субсидий'!BA57,"-")</f>
        <v>-</v>
      </c>
    </row>
    <row r="58" spans="1:31" ht="15.6" x14ac:dyDescent="0.25">
      <c r="A58" s="16" t="s">
        <v>59</v>
      </c>
      <c r="B58" s="28">
        <f>'Расчет субсидий'!AW58</f>
        <v>-16.290909090909096</v>
      </c>
      <c r="C58" s="26">
        <f>'Расчет субсидий'!D58-1</f>
        <v>-1</v>
      </c>
      <c r="D58" s="32">
        <f>C58*'Расчет субсидий'!E58</f>
        <v>0</v>
      </c>
      <c r="E58" s="39">
        <f t="shared" si="17"/>
        <v>0</v>
      </c>
      <c r="F58" s="26" t="s">
        <v>378</v>
      </c>
      <c r="G58" s="32" t="s">
        <v>378</v>
      </c>
      <c r="H58" s="31" t="s">
        <v>378</v>
      </c>
      <c r="I58" s="26" t="s">
        <v>378</v>
      </c>
      <c r="J58" s="32" t="s">
        <v>378</v>
      </c>
      <c r="K58" s="31" t="s">
        <v>378</v>
      </c>
      <c r="L58" s="26">
        <f>'Расчет субсидий'!P58-1</f>
        <v>0.72739361702127669</v>
      </c>
      <c r="M58" s="32">
        <f>L58*'Расчет субсидий'!Q58</f>
        <v>14.547872340425535</v>
      </c>
      <c r="N58" s="39">
        <f t="shared" si="18"/>
        <v>6.6850167087226389</v>
      </c>
      <c r="O58" s="27">
        <f>'Расчет субсидий'!R58-1</f>
        <v>0</v>
      </c>
      <c r="P58" s="32">
        <f>O58*'Расчет субсидий'!S58</f>
        <v>0</v>
      </c>
      <c r="Q58" s="39">
        <f t="shared" si="19"/>
        <v>0</v>
      </c>
      <c r="R58" s="27">
        <f>'Расчет субсидий'!V58-1</f>
        <v>-1</v>
      </c>
      <c r="S58" s="32">
        <f>R58*'Расчет субсидий'!W58</f>
        <v>-30</v>
      </c>
      <c r="T58" s="39">
        <f t="shared" si="20"/>
        <v>-13.78555547977904</v>
      </c>
      <c r="U58" s="27">
        <f>'Расчет субсидий'!Z58-1</f>
        <v>-1</v>
      </c>
      <c r="V58" s="32">
        <f>U58*'Расчет субсидий'!AA58</f>
        <v>-20</v>
      </c>
      <c r="W58" s="39">
        <f t="shared" si="21"/>
        <v>-9.1903703198526934</v>
      </c>
      <c r="X58" s="120">
        <f>'Расчет субсидий'!AL58-1</f>
        <v>0</v>
      </c>
      <c r="Y58" s="32">
        <f>X58*'Расчет субсидий'!AM58</f>
        <v>0</v>
      </c>
      <c r="Z58" s="39">
        <f t="shared" si="14"/>
        <v>0</v>
      </c>
      <c r="AA58" s="120">
        <f>'Расчет субсидий'!AP58-1</f>
        <v>0</v>
      </c>
      <c r="AB58" s="32">
        <f>AA58*'Расчет субсидий'!AQ58</f>
        <v>0</v>
      </c>
      <c r="AC58" s="124">
        <f t="shared" si="15"/>
        <v>0</v>
      </c>
      <c r="AD58" s="32">
        <f t="shared" si="16"/>
        <v>-35.452127659574465</v>
      </c>
      <c r="AE58" s="33" t="str">
        <f>IF('Расчет субсидий'!BA58="+",'Расчет субсидий'!BA58,"-")</f>
        <v>-</v>
      </c>
    </row>
    <row r="59" spans="1:31" ht="15.6" x14ac:dyDescent="0.25">
      <c r="A59" s="16" t="s">
        <v>60</v>
      </c>
      <c r="B59" s="28">
        <f>'Расчет субсидий'!AW59</f>
        <v>-81.145454545454555</v>
      </c>
      <c r="C59" s="26">
        <f>'Расчет субсидий'!D59-1</f>
        <v>-1</v>
      </c>
      <c r="D59" s="32">
        <f>C59*'Расчет субсидий'!E59</f>
        <v>0</v>
      </c>
      <c r="E59" s="39">
        <f t="shared" si="17"/>
        <v>0</v>
      </c>
      <c r="F59" s="26" t="s">
        <v>378</v>
      </c>
      <c r="G59" s="32" t="s">
        <v>378</v>
      </c>
      <c r="H59" s="31" t="s">
        <v>378</v>
      </c>
      <c r="I59" s="26" t="s">
        <v>378</v>
      </c>
      <c r="J59" s="32" t="s">
        <v>378</v>
      </c>
      <c r="K59" s="31" t="s">
        <v>378</v>
      </c>
      <c r="L59" s="26">
        <f>'Расчет субсидий'!P59-1</f>
        <v>-0.69870759289176099</v>
      </c>
      <c r="M59" s="32">
        <f>L59*'Расчет субсидий'!Q59</f>
        <v>-13.974151857835221</v>
      </c>
      <c r="N59" s="39">
        <f t="shared" si="18"/>
        <v>-30.448817972279357</v>
      </c>
      <c r="O59" s="27">
        <f>'Расчет субсидий'!R59-1</f>
        <v>0</v>
      </c>
      <c r="P59" s="32">
        <f>O59*'Расчет субсидий'!S59</f>
        <v>0</v>
      </c>
      <c r="Q59" s="39">
        <f t="shared" si="19"/>
        <v>0</v>
      </c>
      <c r="R59" s="27">
        <f>'Расчет субсидий'!V59-1</f>
        <v>-0.93111111111111111</v>
      </c>
      <c r="S59" s="32">
        <f>R59*'Расчет субсидий'!W59</f>
        <v>-27.933333333333334</v>
      </c>
      <c r="T59" s="39">
        <f t="shared" si="20"/>
        <v>-60.865016401605743</v>
      </c>
      <c r="U59" s="27">
        <f>'Расчет субсидий'!Z59-1</f>
        <v>0.23333333333333339</v>
      </c>
      <c r="V59" s="32">
        <f>U59*'Расчет субсидий'!AA59</f>
        <v>4.6666666666666679</v>
      </c>
      <c r="W59" s="39">
        <f t="shared" si="21"/>
        <v>10.168379828430556</v>
      </c>
      <c r="X59" s="120">
        <f>'Расчет субсидий'!AL59-1</f>
        <v>0</v>
      </c>
      <c r="Y59" s="32">
        <f>X59*'Расчет субсидий'!AM59</f>
        <v>0</v>
      </c>
      <c r="Z59" s="39">
        <f t="shared" si="14"/>
        <v>0</v>
      </c>
      <c r="AA59" s="120">
        <f>'Расчет субсидий'!AP59-1</f>
        <v>0</v>
      </c>
      <c r="AB59" s="32">
        <f>AA59*'Расчет субсидий'!AQ59</f>
        <v>0</v>
      </c>
      <c r="AC59" s="124">
        <f t="shared" si="15"/>
        <v>0</v>
      </c>
      <c r="AD59" s="32">
        <f t="shared" si="16"/>
        <v>-37.24081852450189</v>
      </c>
      <c r="AE59" s="33" t="str">
        <f>IF('Расчет субсидий'!BA59="+",'Расчет субсидий'!BA59,"-")</f>
        <v>-</v>
      </c>
    </row>
    <row r="60" spans="1:31" ht="15.6" x14ac:dyDescent="0.25">
      <c r="A60" s="16" t="s">
        <v>61</v>
      </c>
      <c r="B60" s="28">
        <f>'Расчет субсидий'!AW60</f>
        <v>61.21818181818179</v>
      </c>
      <c r="C60" s="26">
        <f>'Расчет субсидий'!D60-1</f>
        <v>-1</v>
      </c>
      <c r="D60" s="32">
        <f>C60*'Расчет субсидий'!E60</f>
        <v>0</v>
      </c>
      <c r="E60" s="39">
        <f t="shared" si="17"/>
        <v>0</v>
      </c>
      <c r="F60" s="26" t="s">
        <v>378</v>
      </c>
      <c r="G60" s="32" t="s">
        <v>378</v>
      </c>
      <c r="H60" s="31" t="s">
        <v>378</v>
      </c>
      <c r="I60" s="26" t="s">
        <v>378</v>
      </c>
      <c r="J60" s="32" t="s">
        <v>378</v>
      </c>
      <c r="K60" s="31" t="s">
        <v>378</v>
      </c>
      <c r="L60" s="26">
        <f>'Расчет субсидий'!P60-1</f>
        <v>1.1869918699186996</v>
      </c>
      <c r="M60" s="32">
        <f>L60*'Расчет субсидий'!Q60</f>
        <v>23.739837398373993</v>
      </c>
      <c r="N60" s="39">
        <f t="shared" si="18"/>
        <v>15.956913091505509</v>
      </c>
      <c r="O60" s="27">
        <f>'Расчет субсидий'!R60-1</f>
        <v>0</v>
      </c>
      <c r="P60" s="32">
        <f>O60*'Расчет субсидий'!S60</f>
        <v>0</v>
      </c>
      <c r="Q60" s="39">
        <f t="shared" si="19"/>
        <v>0</v>
      </c>
      <c r="R60" s="27">
        <f>'Расчет субсидий'!V60-1</f>
        <v>2.5303501945525291</v>
      </c>
      <c r="S60" s="32">
        <f>R60*'Расчет субсидий'!W60</f>
        <v>75.910505836575879</v>
      </c>
      <c r="T60" s="39">
        <f t="shared" si="20"/>
        <v>51.023826492148935</v>
      </c>
      <c r="U60" s="27">
        <f>'Расчет субсидий'!Z60-1</f>
        <v>-0.4157894736842106</v>
      </c>
      <c r="V60" s="32">
        <f>U60*'Расчет субсидий'!AA60</f>
        <v>-8.3157894736842124</v>
      </c>
      <c r="W60" s="39">
        <f t="shared" si="21"/>
        <v>-5.5895214315125816</v>
      </c>
      <c r="X60" s="120">
        <f>'Расчет субсидий'!AL60-1</f>
        <v>0.21212121212121215</v>
      </c>
      <c r="Y60" s="32">
        <f>X60*'Расчет субсидий'!AM60</f>
        <v>3.1818181818181825</v>
      </c>
      <c r="Z60" s="39">
        <f t="shared" si="14"/>
        <v>2.138683401585654</v>
      </c>
      <c r="AA60" s="120">
        <f>'Расчет субсидий'!AP60-1</f>
        <v>-0.17196261682242986</v>
      </c>
      <c r="AB60" s="32">
        <f>AA60*'Расчет субсидий'!AQ60</f>
        <v>-3.4392523364485972</v>
      </c>
      <c r="AC60" s="124">
        <f t="shared" si="15"/>
        <v>-2.3117197355457204</v>
      </c>
      <c r="AD60" s="32">
        <f t="shared" si="16"/>
        <v>91.077119606635236</v>
      </c>
      <c r="AE60" s="33" t="str">
        <f>IF('Расчет субсидий'!BA60="+",'Расчет субсидий'!BA60,"-")</f>
        <v>-</v>
      </c>
    </row>
    <row r="61" spans="1:31" ht="15.6" x14ac:dyDescent="0.25">
      <c r="A61" s="16" t="s">
        <v>62</v>
      </c>
      <c r="B61" s="28">
        <f>'Расчет субсидий'!AW61</f>
        <v>55.927272727272737</v>
      </c>
      <c r="C61" s="26">
        <f>'Расчет субсидий'!D61-1</f>
        <v>6.3928724774581367</v>
      </c>
      <c r="D61" s="32">
        <f>C61*'Расчет субсидий'!E61</f>
        <v>63.928724774581369</v>
      </c>
      <c r="E61" s="39">
        <f t="shared" si="17"/>
        <v>101.64596862792794</v>
      </c>
      <c r="F61" s="26" t="s">
        <v>378</v>
      </c>
      <c r="G61" s="32" t="s">
        <v>378</v>
      </c>
      <c r="H61" s="31" t="s">
        <v>378</v>
      </c>
      <c r="I61" s="26" t="s">
        <v>378</v>
      </c>
      <c r="J61" s="32" t="s">
        <v>378</v>
      </c>
      <c r="K61" s="31" t="s">
        <v>378</v>
      </c>
      <c r="L61" s="26">
        <f>'Расчет субсидий'!P61-1</f>
        <v>-0.49376539983573509</v>
      </c>
      <c r="M61" s="32">
        <f>L61*'Расчет субсидий'!Q61</f>
        <v>-9.8753079967147013</v>
      </c>
      <c r="N61" s="39">
        <f t="shared" si="18"/>
        <v>-15.701631001785639</v>
      </c>
      <c r="O61" s="27">
        <f>'Расчет субсидий'!R61-1</f>
        <v>0</v>
      </c>
      <c r="P61" s="32">
        <f>O61*'Расчет субсидий'!S61</f>
        <v>0</v>
      </c>
      <c r="Q61" s="39">
        <f t="shared" si="19"/>
        <v>0</v>
      </c>
      <c r="R61" s="27">
        <f>'Расчет субсидий'!V61-1</f>
        <v>-1</v>
      </c>
      <c r="S61" s="32">
        <f>R61*'Расчет субсидий'!W61</f>
        <v>-30</v>
      </c>
      <c r="T61" s="39">
        <f t="shared" si="20"/>
        <v>-47.699669742986934</v>
      </c>
      <c r="U61" s="27">
        <f>'Расчет субсидий'!Z61-1</f>
        <v>0.53333333333333321</v>
      </c>
      <c r="V61" s="32">
        <f>U61*'Расчет субсидий'!AA61</f>
        <v>10.666666666666664</v>
      </c>
      <c r="W61" s="39">
        <f t="shared" si="21"/>
        <v>16.95988257528424</v>
      </c>
      <c r="X61" s="120">
        <f>'Расчет субсидий'!AL61-1</f>
        <v>3.0303030303030276E-2</v>
      </c>
      <c r="Y61" s="32">
        <f>X61*'Расчет субсидий'!AM61</f>
        <v>0.45454545454545414</v>
      </c>
      <c r="Z61" s="39">
        <f t="shared" si="14"/>
        <v>0.72272226883313473</v>
      </c>
      <c r="AA61" s="120">
        <f>'Расчет субсидий'!AP61-1</f>
        <v>0</v>
      </c>
      <c r="AB61" s="32">
        <f>AA61*'Расчет субсидий'!AQ61</f>
        <v>0</v>
      </c>
      <c r="AC61" s="124">
        <f t="shared" si="15"/>
        <v>0</v>
      </c>
      <c r="AD61" s="32">
        <f t="shared" si="16"/>
        <v>35.174628899078783</v>
      </c>
      <c r="AE61" s="33" t="str">
        <f>IF('Расчет субсидий'!BA61="+",'Расчет субсидий'!BA61,"-")</f>
        <v>-</v>
      </c>
    </row>
    <row r="62" spans="1:31" ht="15.6" x14ac:dyDescent="0.25">
      <c r="A62" s="16" t="s">
        <v>63</v>
      </c>
      <c r="B62" s="28">
        <f>'Расчет субсидий'!AW62</f>
        <v>10</v>
      </c>
      <c r="C62" s="26">
        <f>'Расчет субсидий'!D62-1</f>
        <v>-1</v>
      </c>
      <c r="D62" s="32">
        <f>C62*'Расчет субсидий'!E62</f>
        <v>0</v>
      </c>
      <c r="E62" s="39">
        <f t="shared" si="17"/>
        <v>0</v>
      </c>
      <c r="F62" s="26" t="s">
        <v>378</v>
      </c>
      <c r="G62" s="32" t="s">
        <v>378</v>
      </c>
      <c r="H62" s="31" t="s">
        <v>378</v>
      </c>
      <c r="I62" s="26" t="s">
        <v>378</v>
      </c>
      <c r="J62" s="32" t="s">
        <v>378</v>
      </c>
      <c r="K62" s="31" t="s">
        <v>378</v>
      </c>
      <c r="L62" s="26">
        <f>'Расчет субсидий'!P62-1</f>
        <v>1.7426394180810529</v>
      </c>
      <c r="M62" s="32">
        <f>L62*'Расчет субсидий'!Q62</f>
        <v>34.852788361621059</v>
      </c>
      <c r="N62" s="39">
        <f t="shared" si="18"/>
        <v>65.083526101383242</v>
      </c>
      <c r="O62" s="27">
        <f>'Расчет субсидий'!R62-1</f>
        <v>0</v>
      </c>
      <c r="P62" s="32">
        <f>O62*'Расчет субсидий'!S62</f>
        <v>0</v>
      </c>
      <c r="Q62" s="39">
        <f t="shared" si="19"/>
        <v>0</v>
      </c>
      <c r="R62" s="27">
        <f>'Расчет субсидий'!V62-1</f>
        <v>-0.37468531468531463</v>
      </c>
      <c r="S62" s="32">
        <f>R62*'Расчет субсидий'!W62</f>
        <v>-11.240559440559439</v>
      </c>
      <c r="T62" s="39">
        <f t="shared" si="20"/>
        <v>-20.990436580086968</v>
      </c>
      <c r="U62" s="27">
        <f>'Расчет субсидий'!Z62-1</f>
        <v>-0.16285714285714281</v>
      </c>
      <c r="V62" s="32">
        <f>U62*'Расчет субсидий'!AA62</f>
        <v>-3.2571428571428562</v>
      </c>
      <c r="W62" s="39">
        <f t="shared" si="21"/>
        <v>-6.0823352197617746</v>
      </c>
      <c r="X62" s="120">
        <f>'Расчет субсидий'!AL62-1</f>
        <v>-1</v>
      </c>
      <c r="Y62" s="32">
        <f>X62*'Расчет субсидий'!AM62</f>
        <v>-15</v>
      </c>
      <c r="Z62" s="39">
        <f t="shared" si="14"/>
        <v>-28.010754301534497</v>
      </c>
      <c r="AA62" s="120">
        <f>'Расчет субсидий'!AP62-1</f>
        <v>0</v>
      </c>
      <c r="AB62" s="32">
        <f>AA62*'Расчет субсидий'!AQ62</f>
        <v>0</v>
      </c>
      <c r="AC62" s="124">
        <f t="shared" si="15"/>
        <v>0</v>
      </c>
      <c r="AD62" s="32">
        <f t="shared" si="16"/>
        <v>5.3550860639187654</v>
      </c>
      <c r="AE62" s="33" t="str">
        <f>IF('Расчет субсидий'!BA62="+",'Расчет субсидий'!BA62,"-")</f>
        <v>-</v>
      </c>
    </row>
    <row r="63" spans="1:31" ht="15.6" x14ac:dyDescent="0.25">
      <c r="A63" s="16" t="s">
        <v>64</v>
      </c>
      <c r="B63" s="28">
        <f>'Расчет субсидий'!AW63</f>
        <v>31.627272727272725</v>
      </c>
      <c r="C63" s="26">
        <f>'Расчет субсидий'!D63-1</f>
        <v>-1</v>
      </c>
      <c r="D63" s="32">
        <f>C63*'Расчет субсидий'!E63</f>
        <v>0</v>
      </c>
      <c r="E63" s="39">
        <f t="shared" si="17"/>
        <v>0</v>
      </c>
      <c r="F63" s="26" t="s">
        <v>378</v>
      </c>
      <c r="G63" s="32" t="s">
        <v>378</v>
      </c>
      <c r="H63" s="31" t="s">
        <v>378</v>
      </c>
      <c r="I63" s="26" t="s">
        <v>378</v>
      </c>
      <c r="J63" s="32" t="s">
        <v>378</v>
      </c>
      <c r="K63" s="31" t="s">
        <v>378</v>
      </c>
      <c r="L63" s="26">
        <f>'Расчет субсидий'!P63-1</f>
        <v>2.2563256325632559</v>
      </c>
      <c r="M63" s="32">
        <f>L63*'Расчет субсидий'!Q63</f>
        <v>45.126512651265116</v>
      </c>
      <c r="N63" s="39">
        <f t="shared" si="18"/>
        <v>16.941974675423317</v>
      </c>
      <c r="O63" s="27">
        <f>'Расчет субсидий'!R63-1</f>
        <v>0</v>
      </c>
      <c r="P63" s="32">
        <f>O63*'Расчет субсидий'!S63</f>
        <v>0</v>
      </c>
      <c r="Q63" s="39">
        <f t="shared" si="19"/>
        <v>0</v>
      </c>
      <c r="R63" s="27">
        <f>'Расчет субсидий'!V63-1</f>
        <v>-0.91836734693877553</v>
      </c>
      <c r="S63" s="32">
        <f>R63*'Расчет субсидий'!W63</f>
        <v>-27.551020408163264</v>
      </c>
      <c r="T63" s="39">
        <f t="shared" si="20"/>
        <v>-10.34355775825915</v>
      </c>
      <c r="U63" s="27">
        <f>'Расчет субсидий'!Z63-1</f>
        <v>3.333333333333333</v>
      </c>
      <c r="V63" s="32">
        <f>U63*'Расчет субсидий'!AA63</f>
        <v>66.666666666666657</v>
      </c>
      <c r="W63" s="39">
        <f t="shared" si="21"/>
        <v>25.02885581010856</v>
      </c>
      <c r="X63" s="120">
        <f>'Расчет субсидий'!AL63-1</f>
        <v>0</v>
      </c>
      <c r="Y63" s="32">
        <f>X63*'Расчет субсидий'!AM63</f>
        <v>0</v>
      </c>
      <c r="Z63" s="39">
        <f t="shared" si="14"/>
        <v>0</v>
      </c>
      <c r="AA63" s="120">
        <f>'Расчет субсидий'!AP63-1</f>
        <v>0</v>
      </c>
      <c r="AB63" s="32">
        <f>AA63*'Расчет субсидий'!AQ63</f>
        <v>0</v>
      </c>
      <c r="AC63" s="124">
        <f t="shared" si="15"/>
        <v>0</v>
      </c>
      <c r="AD63" s="32">
        <f t="shared" si="16"/>
        <v>84.242158909768506</v>
      </c>
      <c r="AE63" s="33" t="str">
        <f>IF('Расчет субсидий'!BA63="+",'Расчет субсидий'!BA63,"-")</f>
        <v>-</v>
      </c>
    </row>
    <row r="64" spans="1:31" ht="15.6" x14ac:dyDescent="0.25">
      <c r="A64" s="16" t="s">
        <v>65</v>
      </c>
      <c r="B64" s="28">
        <f>'Расчет субсидий'!AW64</f>
        <v>67.199999999999989</v>
      </c>
      <c r="C64" s="26">
        <f>'Расчет субсидий'!D64-1</f>
        <v>-1</v>
      </c>
      <c r="D64" s="32">
        <f>C64*'Расчет субсидий'!E64</f>
        <v>0</v>
      </c>
      <c r="E64" s="39">
        <f t="shared" si="17"/>
        <v>0</v>
      </c>
      <c r="F64" s="26" t="s">
        <v>378</v>
      </c>
      <c r="G64" s="32" t="s">
        <v>378</v>
      </c>
      <c r="H64" s="31" t="s">
        <v>378</v>
      </c>
      <c r="I64" s="26" t="s">
        <v>378</v>
      </c>
      <c r="J64" s="32" t="s">
        <v>378</v>
      </c>
      <c r="K64" s="31" t="s">
        <v>378</v>
      </c>
      <c r="L64" s="26">
        <f>'Расчет субсидий'!P64-1</f>
        <v>5.2690909090909095</v>
      </c>
      <c r="M64" s="32">
        <f>L64*'Расчет субсидий'!Q64</f>
        <v>105.38181818181819</v>
      </c>
      <c r="N64" s="39">
        <f t="shared" si="18"/>
        <v>105.70754640170074</v>
      </c>
      <c r="O64" s="27">
        <f>'Расчет субсидий'!R64-1</f>
        <v>0</v>
      </c>
      <c r="P64" s="32">
        <f>O64*'Расчет субсидий'!S64</f>
        <v>0</v>
      </c>
      <c r="Q64" s="39">
        <f t="shared" si="19"/>
        <v>0</v>
      </c>
      <c r="R64" s="27">
        <f>'Расчет субсидий'!V64-1</f>
        <v>-1</v>
      </c>
      <c r="S64" s="32">
        <f>R64*'Расчет субсидий'!W64</f>
        <v>-35</v>
      </c>
      <c r="T64" s="39">
        <f t="shared" si="20"/>
        <v>-35.108182681724273</v>
      </c>
      <c r="U64" s="27">
        <f>'Расчет субсидий'!Z64-1</f>
        <v>1.1000000000000001</v>
      </c>
      <c r="V64" s="32">
        <f>U64*'Расчет субсидий'!AA64</f>
        <v>16.5</v>
      </c>
      <c r="W64" s="39">
        <f t="shared" si="21"/>
        <v>16.551000407098588</v>
      </c>
      <c r="X64" s="120">
        <f>'Расчет субсидий'!AL64-1</f>
        <v>-1</v>
      </c>
      <c r="Y64" s="32">
        <f>X64*'Расчет субсидий'!AM64</f>
        <v>-15</v>
      </c>
      <c r="Z64" s="39">
        <f t="shared" si="14"/>
        <v>-15.046364006453262</v>
      </c>
      <c r="AA64" s="120">
        <f>'Расчет субсидий'!AP64-1</f>
        <v>-0.24444444444444446</v>
      </c>
      <c r="AB64" s="32">
        <f>AA64*'Расчет субсидий'!AQ64</f>
        <v>-4.8888888888888893</v>
      </c>
      <c r="AC64" s="124">
        <f t="shared" si="15"/>
        <v>-4.904000120621804</v>
      </c>
      <c r="AD64" s="32">
        <f t="shared" si="16"/>
        <v>66.992929292929304</v>
      </c>
      <c r="AE64" s="33" t="str">
        <f>IF('Расчет субсидий'!BA64="+",'Расчет субсидий'!BA64,"-")</f>
        <v>-</v>
      </c>
    </row>
    <row r="65" spans="1:31" ht="15.6" x14ac:dyDescent="0.25">
      <c r="A65" s="16" t="s">
        <v>66</v>
      </c>
      <c r="B65" s="28">
        <f>'Расчет субсидий'!AW65</f>
        <v>15.636363636363626</v>
      </c>
      <c r="C65" s="26">
        <f>'Расчет субсидий'!D65-1</f>
        <v>-1</v>
      </c>
      <c r="D65" s="32">
        <f>C65*'Расчет субсидий'!E65</f>
        <v>0</v>
      </c>
      <c r="E65" s="39">
        <f t="shared" si="17"/>
        <v>0</v>
      </c>
      <c r="F65" s="26" t="s">
        <v>378</v>
      </c>
      <c r="G65" s="32" t="s">
        <v>378</v>
      </c>
      <c r="H65" s="31" t="s">
        <v>378</v>
      </c>
      <c r="I65" s="26" t="s">
        <v>378</v>
      </c>
      <c r="J65" s="32" t="s">
        <v>378</v>
      </c>
      <c r="K65" s="31" t="s">
        <v>378</v>
      </c>
      <c r="L65" s="26">
        <f>'Расчет субсидий'!P65-1</f>
        <v>0.3573359547800441</v>
      </c>
      <c r="M65" s="32">
        <f>L65*'Расчет субсидий'!Q65</f>
        <v>7.1467190956008819</v>
      </c>
      <c r="N65" s="39">
        <f t="shared" si="18"/>
        <v>13.327399257381623</v>
      </c>
      <c r="O65" s="27">
        <f>'Расчет субсидий'!R65-1</f>
        <v>0</v>
      </c>
      <c r="P65" s="32">
        <f>O65*'Расчет субсидий'!S65</f>
        <v>0</v>
      </c>
      <c r="Q65" s="39">
        <f t="shared" si="19"/>
        <v>0</v>
      </c>
      <c r="R65" s="27">
        <f>'Расчет субсидий'!V65-1</f>
        <v>-0.35897435897435892</v>
      </c>
      <c r="S65" s="32">
        <f>R65*'Расчет субсидий'!W65</f>
        <v>-8.9743589743589727</v>
      </c>
      <c r="T65" s="39">
        <f t="shared" si="20"/>
        <v>-16.735632607131556</v>
      </c>
      <c r="U65" s="27">
        <f>'Расчет субсидий'!Z65-1</f>
        <v>0.77777777777777768</v>
      </c>
      <c r="V65" s="32">
        <f>U65*'Расчет субсидий'!AA65</f>
        <v>19.444444444444443</v>
      </c>
      <c r="W65" s="39">
        <f t="shared" si="21"/>
        <v>36.260537315451714</v>
      </c>
      <c r="X65" s="120">
        <f>'Расчет субсидий'!AL65-1</f>
        <v>-0.6454545454545455</v>
      </c>
      <c r="Y65" s="32">
        <f>X65*'Расчет субсидий'!AM65</f>
        <v>-9.6818181818181834</v>
      </c>
      <c r="Z65" s="39">
        <f t="shared" si="14"/>
        <v>-18.054922086680765</v>
      </c>
      <c r="AA65" s="120">
        <f>'Расчет субсидий'!AP65-1</f>
        <v>2.249488752556239E-2</v>
      </c>
      <c r="AB65" s="32">
        <f>AA65*'Расчет субсидий'!AQ65</f>
        <v>0.44989775051124781</v>
      </c>
      <c r="AC65" s="124">
        <f t="shared" si="15"/>
        <v>0.83898175734261704</v>
      </c>
      <c r="AD65" s="32">
        <f t="shared" si="16"/>
        <v>8.3848841343794156</v>
      </c>
      <c r="AE65" s="33" t="str">
        <f>IF('Расчет субсидий'!BA65="+",'Расчет субсидий'!BA65,"-")</f>
        <v>+</v>
      </c>
    </row>
    <row r="66" spans="1:31" ht="15.6" x14ac:dyDescent="0.25">
      <c r="A66" s="36" t="s">
        <v>67</v>
      </c>
      <c r="B66" s="44"/>
      <c r="C66" s="45"/>
      <c r="D66" s="46"/>
      <c r="E66" s="42"/>
      <c r="F66" s="45"/>
      <c r="G66" s="46"/>
      <c r="H66" s="42"/>
      <c r="I66" s="45"/>
      <c r="J66" s="46"/>
      <c r="K66" s="42"/>
      <c r="L66" s="45"/>
      <c r="M66" s="46"/>
      <c r="N66" s="42"/>
      <c r="O66" s="47"/>
      <c r="P66" s="46"/>
      <c r="Q66" s="42"/>
      <c r="R66" s="47"/>
      <c r="S66" s="46"/>
      <c r="T66" s="42"/>
      <c r="U66" s="47"/>
      <c r="V66" s="46"/>
      <c r="W66" s="42"/>
      <c r="X66" s="121"/>
      <c r="Y66" s="46"/>
      <c r="Z66" s="42"/>
      <c r="AA66" s="121"/>
      <c r="AB66" s="46"/>
      <c r="AC66" s="125"/>
      <c r="AD66" s="32"/>
      <c r="AE66" s="33"/>
    </row>
    <row r="67" spans="1:31" ht="15.6" x14ac:dyDescent="0.25">
      <c r="A67" s="16" t="s">
        <v>68</v>
      </c>
      <c r="B67" s="28">
        <f>'Расчет субсидий'!AW67</f>
        <v>58.209090909090946</v>
      </c>
      <c r="C67" s="26">
        <f>'Расчет субсидий'!D67-1</f>
        <v>-1</v>
      </c>
      <c r="D67" s="32">
        <f>C67*'Расчет субсидий'!E67</f>
        <v>0</v>
      </c>
      <c r="E67" s="39">
        <f>$B67*D67/$AD67</f>
        <v>0</v>
      </c>
      <c r="F67" s="26" t="s">
        <v>378</v>
      </c>
      <c r="G67" s="32" t="s">
        <v>378</v>
      </c>
      <c r="H67" s="31" t="s">
        <v>378</v>
      </c>
      <c r="I67" s="26" t="s">
        <v>378</v>
      </c>
      <c r="J67" s="32" t="s">
        <v>378</v>
      </c>
      <c r="K67" s="31" t="s">
        <v>378</v>
      </c>
      <c r="L67" s="26">
        <f>'Расчет субсидий'!P67-1</f>
        <v>3.3474054529463499</v>
      </c>
      <c r="M67" s="32">
        <f>L67*'Расчет субсидий'!Q67</f>
        <v>66.948109058927002</v>
      </c>
      <c r="N67" s="39">
        <f>$B67*M67/$AD67</f>
        <v>48.134509687318513</v>
      </c>
      <c r="O67" s="27">
        <f>'Расчет субсидий'!R67-1</f>
        <v>0</v>
      </c>
      <c r="P67" s="32">
        <f>O67*'Расчет субсидий'!S67</f>
        <v>0</v>
      </c>
      <c r="Q67" s="39">
        <f>$B67*P67/$AD67</f>
        <v>0</v>
      </c>
      <c r="R67" s="27">
        <f>'Расчет субсидий'!V67-1</f>
        <v>1.1705570291777185</v>
      </c>
      <c r="S67" s="32">
        <f>R67*'Расчет субсидий'!W67</f>
        <v>35.116710875331556</v>
      </c>
      <c r="T67" s="39">
        <f>$B67*S67/$AD67</f>
        <v>25.248295785734648</v>
      </c>
      <c r="U67" s="27">
        <f>'Расчет субсидий'!Z67-1</f>
        <v>-0.9264367816091954</v>
      </c>
      <c r="V67" s="32">
        <f>U67*'Расчет субсидий'!AA67</f>
        <v>-18.52873563218391</v>
      </c>
      <c r="W67" s="39">
        <f>$B67*V67/$AD67</f>
        <v>-13.321834138677529</v>
      </c>
      <c r="X67" s="120">
        <f>'Расчет субсидий'!AL67-1</f>
        <v>7.8947368421051767E-3</v>
      </c>
      <c r="Y67" s="32">
        <f>X67*'Расчет субсидий'!AM67</f>
        <v>0.11842105263157765</v>
      </c>
      <c r="Z67" s="39">
        <f t="shared" si="14"/>
        <v>8.5142648316772165E-2</v>
      </c>
      <c r="AA67" s="120">
        <f>'Расчет субсидий'!AP67-1</f>
        <v>-0.13470588235294123</v>
      </c>
      <c r="AB67" s="32">
        <f>AA67*'Расчет субсидий'!AQ67</f>
        <v>-2.6941176470588246</v>
      </c>
      <c r="AC67" s="124">
        <f t="shared" si="15"/>
        <v>-1.9370230736014633</v>
      </c>
      <c r="AD67" s="32">
        <f t="shared" si="16"/>
        <v>80.960387707647413</v>
      </c>
      <c r="AE67" s="33" t="str">
        <f>IF('Расчет субсидий'!BA67="+",'Расчет субсидий'!BA67,"-")</f>
        <v>-</v>
      </c>
    </row>
    <row r="68" spans="1:31" ht="15.6" x14ac:dyDescent="0.25">
      <c r="A68" s="16" t="s">
        <v>69</v>
      </c>
      <c r="B68" s="28">
        <f>'Расчет субсидий'!AW68</f>
        <v>119.38181818181818</v>
      </c>
      <c r="C68" s="26">
        <f>'Расчет субсидий'!D68-1</f>
        <v>0.63594349819238949</v>
      </c>
      <c r="D68" s="32">
        <f>C68*'Расчет субсидий'!E68</f>
        <v>6.3594349819238953</v>
      </c>
      <c r="E68" s="39">
        <f>$B68*D68/$AD68</f>
        <v>20.839971203557379</v>
      </c>
      <c r="F68" s="26" t="s">
        <v>378</v>
      </c>
      <c r="G68" s="32" t="s">
        <v>378</v>
      </c>
      <c r="H68" s="31" t="s">
        <v>378</v>
      </c>
      <c r="I68" s="26" t="s">
        <v>378</v>
      </c>
      <c r="J68" s="32" t="s">
        <v>378</v>
      </c>
      <c r="K68" s="31" t="s">
        <v>378</v>
      </c>
      <c r="L68" s="26">
        <f>'Расчет субсидий'!P68-1</f>
        <v>0.1088640499090201</v>
      </c>
      <c r="M68" s="32">
        <f>L68*'Расчет субсидий'!Q68</f>
        <v>2.177280998180402</v>
      </c>
      <c r="N68" s="39">
        <f>$B68*M68/$AD68</f>
        <v>7.1349850156664827</v>
      </c>
      <c r="O68" s="27">
        <f>'Расчет субсидий'!R68-1</f>
        <v>0</v>
      </c>
      <c r="P68" s="32">
        <f>O68*'Расчет субсидий'!S68</f>
        <v>0</v>
      </c>
      <c r="Q68" s="39">
        <f>$B68*P68/$AD68</f>
        <v>0</v>
      </c>
      <c r="R68" s="27">
        <f>'Расчет субсидий'!V68-1</f>
        <v>-1</v>
      </c>
      <c r="S68" s="32">
        <f>R68*'Расчет субсидий'!W68</f>
        <v>-5</v>
      </c>
      <c r="T68" s="39">
        <f>$B68*S68/$AD68</f>
        <v>-16.385080799468085</v>
      </c>
      <c r="U68" s="27">
        <f>'Расчет субсидий'!Z68-1</f>
        <v>0.75149253731343291</v>
      </c>
      <c r="V68" s="32">
        <f>U68*'Расчет субсидий'!AA68</f>
        <v>33.817164179104481</v>
      </c>
      <c r="W68" s="39">
        <f>$B68*V68/$AD68</f>
        <v>110.81939349670095</v>
      </c>
      <c r="X68" s="120">
        <f>'Расчет субсидий'!AL68-1</f>
        <v>-0.18684210526315792</v>
      </c>
      <c r="Y68" s="32">
        <f>X68*'Расчет субсидий'!AM68</f>
        <v>-2.802631578947369</v>
      </c>
      <c r="Z68" s="39">
        <f t="shared" si="14"/>
        <v>-9.1842689744386927</v>
      </c>
      <c r="AA68" s="120">
        <f>'Расчет субсидий'!AP68-1</f>
        <v>9.3939393939393989E-2</v>
      </c>
      <c r="AB68" s="32">
        <f>AA68*'Расчет субсидий'!AQ68</f>
        <v>1.8787878787878798</v>
      </c>
      <c r="AC68" s="124">
        <f t="shared" si="15"/>
        <v>6.1568182398001321</v>
      </c>
      <c r="AD68" s="32">
        <f t="shared" si="16"/>
        <v>36.43003645904929</v>
      </c>
      <c r="AE68" s="33" t="str">
        <f>IF('Расчет субсидий'!BA68="+",'Расчет субсидий'!BA68,"-")</f>
        <v>-</v>
      </c>
    </row>
    <row r="69" spans="1:31" ht="15.6" x14ac:dyDescent="0.25">
      <c r="A69" s="16" t="s">
        <v>70</v>
      </c>
      <c r="B69" s="28">
        <f>'Расчет субсидий'!AW69</f>
        <v>-5.5545454545454334</v>
      </c>
      <c r="C69" s="26">
        <f>'Расчет субсидий'!D69-1</f>
        <v>-1</v>
      </c>
      <c r="D69" s="32">
        <f>C69*'Расчет субсидий'!E69</f>
        <v>0</v>
      </c>
      <c r="E69" s="39">
        <f>$B69*D69/$AD69</f>
        <v>0</v>
      </c>
      <c r="F69" s="26" t="s">
        <v>378</v>
      </c>
      <c r="G69" s="32" t="s">
        <v>378</v>
      </c>
      <c r="H69" s="31" t="s">
        <v>378</v>
      </c>
      <c r="I69" s="26" t="s">
        <v>378</v>
      </c>
      <c r="J69" s="32" t="s">
        <v>378</v>
      </c>
      <c r="K69" s="31" t="s">
        <v>378</v>
      </c>
      <c r="L69" s="26">
        <f>'Расчет субсидий'!P69-1</f>
        <v>1.585764294049008</v>
      </c>
      <c r="M69" s="32">
        <f>L69*'Расчет субсидий'!Q69</f>
        <v>31.715285880980161</v>
      </c>
      <c r="N69" s="39">
        <f>$B69*M69/$AD69</f>
        <v>53.144173172351593</v>
      </c>
      <c r="O69" s="27">
        <f>'Расчет субсидий'!R69-1</f>
        <v>0</v>
      </c>
      <c r="P69" s="32">
        <f>O69*'Расчет субсидий'!S69</f>
        <v>0</v>
      </c>
      <c r="Q69" s="39">
        <f>$B69*P69/$AD69</f>
        <v>0</v>
      </c>
      <c r="R69" s="27">
        <f>'Расчет субсидий'!V69-1</f>
        <v>-0.58676470588235285</v>
      </c>
      <c r="S69" s="32">
        <f>R69*'Расчет субсидий'!W69</f>
        <v>-11.735294117647058</v>
      </c>
      <c r="T69" s="39">
        <f>$B69*S69/$AD69</f>
        <v>-19.664413720159093</v>
      </c>
      <c r="U69" s="27">
        <f>'Расчет субсидий'!Z69-1</f>
        <v>-0.54285714285714293</v>
      </c>
      <c r="V69" s="32">
        <f>U69*'Расчет субсидий'!AA69</f>
        <v>-16.285714285714288</v>
      </c>
      <c r="W69" s="39">
        <f>$B69*V69/$AD69</f>
        <v>-27.289390468792217</v>
      </c>
      <c r="X69" s="120">
        <f>'Расчет субсидий'!AL69-1</f>
        <v>-0.52368421052631575</v>
      </c>
      <c r="Y69" s="32">
        <f>X69*'Расчет субсидий'!AM69</f>
        <v>-7.8552631578947363</v>
      </c>
      <c r="Z69" s="39">
        <f t="shared" si="14"/>
        <v>-13.162784253125883</v>
      </c>
      <c r="AA69" s="120">
        <f>'Расчет субсидий'!AP69-1</f>
        <v>4.2307692307692379E-2</v>
      </c>
      <c r="AB69" s="32">
        <f>AA69*'Расчет субсидий'!AQ69</f>
        <v>0.84615384615384759</v>
      </c>
      <c r="AC69" s="124">
        <f t="shared" si="15"/>
        <v>1.4178698151801645</v>
      </c>
      <c r="AD69" s="32">
        <f t="shared" si="16"/>
        <v>-3.3148318341220735</v>
      </c>
      <c r="AE69" s="33" t="str">
        <f>IF('Расчет субсидий'!BA69="+",'Расчет субсидий'!BA69,"-")</f>
        <v>-</v>
      </c>
    </row>
    <row r="70" spans="1:31" ht="15.6" x14ac:dyDescent="0.25">
      <c r="A70" s="16" t="s">
        <v>71</v>
      </c>
      <c r="B70" s="28">
        <f>'Расчет субсидий'!AW70</f>
        <v>-62.572727272727292</v>
      </c>
      <c r="C70" s="26">
        <f>'Расчет субсидий'!D70-1</f>
        <v>-1</v>
      </c>
      <c r="D70" s="32">
        <f>C70*'Расчет субсидий'!E70</f>
        <v>0</v>
      </c>
      <c r="E70" s="39">
        <f>$B70*D70/$AD70</f>
        <v>0</v>
      </c>
      <c r="F70" s="26" t="s">
        <v>378</v>
      </c>
      <c r="G70" s="32" t="s">
        <v>378</v>
      </c>
      <c r="H70" s="31" t="s">
        <v>378</v>
      </c>
      <c r="I70" s="26" t="s">
        <v>378</v>
      </c>
      <c r="J70" s="32" t="s">
        <v>378</v>
      </c>
      <c r="K70" s="31" t="s">
        <v>378</v>
      </c>
      <c r="L70" s="26">
        <f>'Расчет субсидий'!P70-1</f>
        <v>0.94517766497461908</v>
      </c>
      <c r="M70" s="32">
        <f>L70*'Расчет субсидий'!Q70</f>
        <v>18.90355329949238</v>
      </c>
      <c r="N70" s="39">
        <f>$B70*M70/$AD70</f>
        <v>39.272767152829054</v>
      </c>
      <c r="O70" s="27">
        <f>'Расчет субсидий'!R70-1</f>
        <v>0</v>
      </c>
      <c r="P70" s="32">
        <f>O70*'Расчет субсидий'!S70</f>
        <v>0</v>
      </c>
      <c r="Q70" s="39">
        <f>$B70*P70/$AD70</f>
        <v>0</v>
      </c>
      <c r="R70" s="27">
        <f>'Расчет субсидий'!V70-1</f>
        <v>-0.85769230769230775</v>
      </c>
      <c r="S70" s="32">
        <f>R70*'Расчет субсидий'!W70</f>
        <v>-8.5769230769230766</v>
      </c>
      <c r="T70" s="39">
        <f>$B70*S70/$AD70</f>
        <v>-17.818845883158449</v>
      </c>
      <c r="U70" s="27">
        <f>'Расчет субсидий'!Z70-1</f>
        <v>-0.93474576271186438</v>
      </c>
      <c r="V70" s="32">
        <f>U70*'Расчет субсидий'!AA70</f>
        <v>-37.389830508474574</v>
      </c>
      <c r="W70" s="39">
        <f>$B70*V70/$AD70</f>
        <v>-77.678629206843198</v>
      </c>
      <c r="X70" s="120">
        <f>'Расчет субсидий'!AL70-1</f>
        <v>-9.9999999999999978E-2</v>
      </c>
      <c r="Y70" s="32">
        <f>X70*'Расчет субсидий'!AM70</f>
        <v>-1.4999999999999996</v>
      </c>
      <c r="Z70" s="39">
        <f t="shared" si="14"/>
        <v>-3.11630040109049</v>
      </c>
      <c r="AA70" s="120">
        <f>'Расчет субсидий'!AP70-1</f>
        <v>-7.7777777777777724E-2</v>
      </c>
      <c r="AB70" s="32">
        <f>AA70*'Расчет субсидий'!AQ70</f>
        <v>-1.5555555555555545</v>
      </c>
      <c r="AC70" s="124">
        <f t="shared" si="15"/>
        <v>-3.2317189344642103</v>
      </c>
      <c r="AD70" s="32">
        <f t="shared" si="16"/>
        <v>-30.118755841460825</v>
      </c>
      <c r="AE70" s="33" t="str">
        <f>IF('Расчет субсидий'!BA70="+",'Расчет субсидий'!BA70,"-")</f>
        <v>-</v>
      </c>
    </row>
    <row r="71" spans="1:31" ht="15.6" x14ac:dyDescent="0.25">
      <c r="A71" s="16" t="s">
        <v>72</v>
      </c>
      <c r="B71" s="28">
        <f>'Расчет субсидий'!AW71</f>
        <v>-8.8818181818181756</v>
      </c>
      <c r="C71" s="26">
        <f>'Расчет субсидий'!D71-1</f>
        <v>-1</v>
      </c>
      <c r="D71" s="32">
        <f>C71*'Расчет субсидий'!E71</f>
        <v>0</v>
      </c>
      <c r="E71" s="39">
        <f>$B71*D71/$AD71</f>
        <v>0</v>
      </c>
      <c r="F71" s="26" t="s">
        <v>378</v>
      </c>
      <c r="G71" s="32" t="s">
        <v>378</v>
      </c>
      <c r="H71" s="31" t="s">
        <v>378</v>
      </c>
      <c r="I71" s="26" t="s">
        <v>378</v>
      </c>
      <c r="J71" s="32" t="s">
        <v>378</v>
      </c>
      <c r="K71" s="31" t="s">
        <v>378</v>
      </c>
      <c r="L71" s="26">
        <f>'Расчет субсидий'!P71-1</f>
        <v>0.95208761122518815</v>
      </c>
      <c r="M71" s="32">
        <f>L71*'Расчет субсидий'!Q71</f>
        <v>19.041752224503764</v>
      </c>
      <c r="N71" s="39">
        <f>$B71*M71/$AD71</f>
        <v>46.033529847590209</v>
      </c>
      <c r="O71" s="27">
        <f>'Расчет субсидий'!R71-1</f>
        <v>0</v>
      </c>
      <c r="P71" s="32">
        <f>O71*'Расчет субсидий'!S71</f>
        <v>0</v>
      </c>
      <c r="Q71" s="39">
        <f>$B71*P71/$AD71</f>
        <v>0</v>
      </c>
      <c r="R71" s="27">
        <f>'Расчет субсидий'!V71-1</f>
        <v>-0.69730941704035876</v>
      </c>
      <c r="S71" s="32">
        <f>R71*'Расчет субсидий'!W71</f>
        <v>-13.946188340807176</v>
      </c>
      <c r="T71" s="39">
        <f>$B71*S71/$AD71</f>
        <v>-33.714979045915634</v>
      </c>
      <c r="U71" s="27">
        <f>'Расчет субсидий'!Z71-1</f>
        <v>-0.3725806451612903</v>
      </c>
      <c r="V71" s="32">
        <f>U71*'Расчет субсидий'!AA71</f>
        <v>-11.177419354838708</v>
      </c>
      <c r="W71" s="39">
        <f>$B71*V71/$AD71</f>
        <v>-27.021466376811301</v>
      </c>
      <c r="X71" s="120">
        <f>'Расчет субсидий'!AL71-1</f>
        <v>0.16052631578947363</v>
      </c>
      <c r="Y71" s="32">
        <f>X71*'Расчет субсидий'!AM71</f>
        <v>2.4078947368421044</v>
      </c>
      <c r="Z71" s="39">
        <f t="shared" si="14"/>
        <v>5.8210973933185413</v>
      </c>
      <c r="AA71" s="120">
        <f>'Расчет субсидий'!AP71-1</f>
        <v>0</v>
      </c>
      <c r="AB71" s="32">
        <f>AA71*'Расчет субсидий'!AQ71</f>
        <v>0</v>
      </c>
      <c r="AC71" s="124">
        <f t="shared" si="15"/>
        <v>0</v>
      </c>
      <c r="AD71" s="32">
        <f t="shared" si="16"/>
        <v>-3.6739607343000156</v>
      </c>
      <c r="AE71" s="33" t="str">
        <f>IF('Расчет субсидий'!BA71="+",'Расчет субсидий'!BA71,"-")</f>
        <v>-</v>
      </c>
    </row>
    <row r="72" spans="1:31" ht="15.6" x14ac:dyDescent="0.25">
      <c r="A72" s="36" t="s">
        <v>73</v>
      </c>
      <c r="B72" s="44"/>
      <c r="C72" s="45"/>
      <c r="D72" s="46"/>
      <c r="E72" s="42"/>
      <c r="F72" s="45"/>
      <c r="G72" s="46"/>
      <c r="H72" s="42"/>
      <c r="I72" s="45"/>
      <c r="J72" s="46"/>
      <c r="K72" s="42"/>
      <c r="L72" s="45"/>
      <c r="M72" s="46"/>
      <c r="N72" s="42"/>
      <c r="O72" s="47"/>
      <c r="P72" s="46"/>
      <c r="Q72" s="42"/>
      <c r="R72" s="47"/>
      <c r="S72" s="46"/>
      <c r="T72" s="42"/>
      <c r="U72" s="47"/>
      <c r="V72" s="46"/>
      <c r="W72" s="42"/>
      <c r="X72" s="121"/>
      <c r="Y72" s="46"/>
      <c r="Z72" s="42"/>
      <c r="AA72" s="121"/>
      <c r="AB72" s="46"/>
      <c r="AC72" s="125"/>
      <c r="AD72" s="32"/>
      <c r="AE72" s="33"/>
    </row>
    <row r="73" spans="1:31" ht="15.6" x14ac:dyDescent="0.25">
      <c r="A73" s="16" t="s">
        <v>74</v>
      </c>
      <c r="B73" s="28">
        <f>'Расчет субсидий'!AW73</f>
        <v>26.72727272727272</v>
      </c>
      <c r="C73" s="26">
        <f>'Расчет субсидий'!D73-1</f>
        <v>5.7056277056277027E-2</v>
      </c>
      <c r="D73" s="32">
        <f>C73*'Расчет субсидий'!E73</f>
        <v>0.57056277056277027</v>
      </c>
      <c r="E73" s="39">
        <f t="shared" ref="E73:E80" si="22">$B73*D73/$AD73</f>
        <v>0.44085697287398956</v>
      </c>
      <c r="F73" s="26" t="s">
        <v>378</v>
      </c>
      <c r="G73" s="32" t="s">
        <v>378</v>
      </c>
      <c r="H73" s="31" t="s">
        <v>378</v>
      </c>
      <c r="I73" s="26" t="s">
        <v>378</v>
      </c>
      <c r="J73" s="32" t="s">
        <v>378</v>
      </c>
      <c r="K73" s="31" t="s">
        <v>378</v>
      </c>
      <c r="L73" s="26">
        <f>'Расчет субсидий'!P73-1</f>
        <v>1.7834864759932705</v>
      </c>
      <c r="M73" s="32">
        <f>L73*'Расчет субсидий'!Q73</f>
        <v>35.669729519865413</v>
      </c>
      <c r="N73" s="39">
        <f t="shared" ref="N73:N80" si="23">$B73*M73/$AD73</f>
        <v>27.560944721036339</v>
      </c>
      <c r="O73" s="27">
        <f>'Расчет субсидий'!R73-1</f>
        <v>0</v>
      </c>
      <c r="P73" s="32">
        <f>O73*'Расчет субсидий'!S73</f>
        <v>0</v>
      </c>
      <c r="Q73" s="39">
        <f t="shared" ref="Q73:Q80" si="24">$B73*P73/$AD73</f>
        <v>0</v>
      </c>
      <c r="R73" s="27">
        <f>'Расчет субсидий'!V73-1</f>
        <v>0.53785046728971975</v>
      </c>
      <c r="S73" s="32">
        <f>R73*'Расчет субсидий'!W73</f>
        <v>16.135514018691591</v>
      </c>
      <c r="T73" s="39">
        <f t="shared" ref="T73:T80" si="25">$B73*S73/$AD73</f>
        <v>12.467434317577181</v>
      </c>
      <c r="U73" s="27">
        <f>'Расчет субсидий'!Z73-1</f>
        <v>-0.33999999999999997</v>
      </c>
      <c r="V73" s="32">
        <f>U73*'Расчет субсидий'!AA73</f>
        <v>-6.7999999999999989</v>
      </c>
      <c r="W73" s="39">
        <f t="shared" ref="W73:W80" si="26">$B73*V73/$AD73</f>
        <v>-5.2541588239033619</v>
      </c>
      <c r="X73" s="120">
        <f>'Расчет субсидий'!AL73-1</f>
        <v>-0.55333333333333334</v>
      </c>
      <c r="Y73" s="32">
        <f>X73*'Расчет субсидий'!AM73</f>
        <v>-8.3000000000000007</v>
      </c>
      <c r="Z73" s="39">
        <f t="shared" si="14"/>
        <v>-6.413164446823223</v>
      </c>
      <c r="AA73" s="120">
        <f>'Расчет субсидий'!AP73-1</f>
        <v>-0.13425129087779686</v>
      </c>
      <c r="AB73" s="32">
        <f>AA73*'Расчет субсидий'!AQ73</f>
        <v>-2.6850258175559372</v>
      </c>
      <c r="AC73" s="124">
        <f t="shared" si="15"/>
        <v>-2.0746400134882159</v>
      </c>
      <c r="AD73" s="32">
        <f t="shared" si="16"/>
        <v>34.590780491563848</v>
      </c>
      <c r="AE73" s="33" t="str">
        <f>IF('Расчет субсидий'!BA73="+",'Расчет субсидий'!BA73,"-")</f>
        <v>-</v>
      </c>
    </row>
    <row r="74" spans="1:31" ht="15.6" x14ac:dyDescent="0.25">
      <c r="A74" s="16" t="s">
        <v>75</v>
      </c>
      <c r="B74" s="28">
        <f>'Расчет субсидий'!AW74</f>
        <v>147.43636363636358</v>
      </c>
      <c r="C74" s="26">
        <f>'Расчет субсидий'!D74-1</f>
        <v>0.22991610650141792</v>
      </c>
      <c r="D74" s="32">
        <f>C74*'Расчет субсидий'!E74</f>
        <v>2.2991610650141792</v>
      </c>
      <c r="E74" s="39">
        <f t="shared" si="22"/>
        <v>5.6673914679441602</v>
      </c>
      <c r="F74" s="26" t="s">
        <v>378</v>
      </c>
      <c r="G74" s="32" t="s">
        <v>378</v>
      </c>
      <c r="H74" s="31" t="s">
        <v>378</v>
      </c>
      <c r="I74" s="26" t="s">
        <v>378</v>
      </c>
      <c r="J74" s="32" t="s">
        <v>378</v>
      </c>
      <c r="K74" s="31" t="s">
        <v>378</v>
      </c>
      <c r="L74" s="26">
        <f>'Расчет субсидий'!P74-1</f>
        <v>-3.4521422989364892E-2</v>
      </c>
      <c r="M74" s="32">
        <f>L74*'Расчет субсидий'!Q74</f>
        <v>-0.69042845978729783</v>
      </c>
      <c r="N74" s="39">
        <f t="shared" si="23"/>
        <v>-1.7018939741832431</v>
      </c>
      <c r="O74" s="27">
        <f>'Расчет субсидий'!R74-1</f>
        <v>0</v>
      </c>
      <c r="P74" s="32">
        <f>O74*'Расчет субсидий'!S74</f>
        <v>0</v>
      </c>
      <c r="Q74" s="39">
        <f t="shared" si="24"/>
        <v>0</v>
      </c>
      <c r="R74" s="27">
        <f>'Расчет субсидий'!V74-1</f>
        <v>-0.76354679802955672</v>
      </c>
      <c r="S74" s="32">
        <f>R74*'Расчет субсидий'!W74</f>
        <v>-15.270935960591135</v>
      </c>
      <c r="T74" s="39">
        <f t="shared" si="25"/>
        <v>-37.642587762785602</v>
      </c>
      <c r="U74" s="27">
        <f>'Расчет субсидий'!Z74-1</f>
        <v>2.3333333333333335</v>
      </c>
      <c r="V74" s="32">
        <f>U74*'Расчет субсидий'!AA74</f>
        <v>70</v>
      </c>
      <c r="W74" s="39">
        <f t="shared" si="26"/>
        <v>172.54876519651074</v>
      </c>
      <c r="X74" s="120">
        <f>'Расчет субсидий'!AL74-1</f>
        <v>0.20999999999999996</v>
      </c>
      <c r="Y74" s="32">
        <f>X74*'Расчет субсидий'!AM74</f>
        <v>3.1499999999999995</v>
      </c>
      <c r="Z74" s="39">
        <f t="shared" si="14"/>
        <v>7.7646944338429815</v>
      </c>
      <c r="AA74" s="120">
        <f>'Расчет субсидий'!AP74-1</f>
        <v>1.6227180527383478E-2</v>
      </c>
      <c r="AB74" s="32">
        <f>AA74*'Расчет субсидий'!AQ74</f>
        <v>0.32454361054766956</v>
      </c>
      <c r="AC74" s="124">
        <f t="shared" si="15"/>
        <v>0.79999427503453802</v>
      </c>
      <c r="AD74" s="32">
        <f t="shared" si="16"/>
        <v>59.812340255183415</v>
      </c>
      <c r="AE74" s="33" t="str">
        <f>IF('Расчет субсидий'!BA74="+",'Расчет субсидий'!BA74,"-")</f>
        <v>-</v>
      </c>
    </row>
    <row r="75" spans="1:31" ht="15.6" x14ac:dyDescent="0.25">
      <c r="A75" s="16" t="s">
        <v>76</v>
      </c>
      <c r="B75" s="28">
        <f>'Расчет субсидий'!AW75</f>
        <v>-0.27272727272726627</v>
      </c>
      <c r="C75" s="26">
        <f>'Расчет субсидий'!D75-1</f>
        <v>-9.7772949483975191E-3</v>
      </c>
      <c r="D75" s="32">
        <f>C75*'Расчет субсидий'!E75</f>
        <v>-9.7772949483975191E-2</v>
      </c>
      <c r="E75" s="39">
        <f t="shared" si="22"/>
        <v>-4.6286558782558843E-2</v>
      </c>
      <c r="F75" s="26" t="s">
        <v>378</v>
      </c>
      <c r="G75" s="32" t="s">
        <v>378</v>
      </c>
      <c r="H75" s="31" t="s">
        <v>378</v>
      </c>
      <c r="I75" s="26" t="s">
        <v>378</v>
      </c>
      <c r="J75" s="32" t="s">
        <v>378</v>
      </c>
      <c r="K75" s="31" t="s">
        <v>378</v>
      </c>
      <c r="L75" s="26">
        <f>'Расчет субсидий'!P75-1</f>
        <v>-0.89835018626929219</v>
      </c>
      <c r="M75" s="32">
        <f>L75*'Расчет субсидий'!Q75</f>
        <v>-17.967003725385844</v>
      </c>
      <c r="N75" s="39">
        <f t="shared" si="23"/>
        <v>-8.5057347504672371</v>
      </c>
      <c r="O75" s="27">
        <f>'Расчет субсидий'!R75-1</f>
        <v>0</v>
      </c>
      <c r="P75" s="32">
        <f>O75*'Расчет субсидий'!S75</f>
        <v>0</v>
      </c>
      <c r="Q75" s="39">
        <f t="shared" si="24"/>
        <v>0</v>
      </c>
      <c r="R75" s="27">
        <f>'Расчет субсидий'!V75-1</f>
        <v>1.5294117647058822</v>
      </c>
      <c r="S75" s="32">
        <f>R75*'Расчет субсидий'!W75</f>
        <v>38.235294117647058</v>
      </c>
      <c r="T75" s="39">
        <f t="shared" si="25"/>
        <v>18.100918485996587</v>
      </c>
      <c r="U75" s="27">
        <f>'Расчет субсидий'!Z75-1</f>
        <v>0</v>
      </c>
      <c r="V75" s="32">
        <f>U75*'Расчет субсидий'!AA75</f>
        <v>0</v>
      </c>
      <c r="W75" s="39">
        <f t="shared" si="26"/>
        <v>0</v>
      </c>
      <c r="X75" s="120">
        <f>'Расчет субсидий'!AL75-1</f>
        <v>-0.86333333333333329</v>
      </c>
      <c r="Y75" s="32">
        <f>X75*'Расчет субсидий'!AM75</f>
        <v>-12.95</v>
      </c>
      <c r="Z75" s="39">
        <f t="shared" si="14"/>
        <v>-6.1306418533725351</v>
      </c>
      <c r="AA75" s="120">
        <f>'Расчет субсидий'!AP75-1</f>
        <v>-0.38983050847457623</v>
      </c>
      <c r="AB75" s="32">
        <f>AA75*'Расчет субсидий'!AQ75</f>
        <v>-7.7966101694915242</v>
      </c>
      <c r="AC75" s="124">
        <f t="shared" si="15"/>
        <v>-3.6909825961015197</v>
      </c>
      <c r="AD75" s="32">
        <f t="shared" si="16"/>
        <v>-0.57609272671428435</v>
      </c>
      <c r="AE75" s="33" t="str">
        <f>IF('Расчет субсидий'!BA75="+",'Расчет субсидий'!BA75,"-")</f>
        <v>-</v>
      </c>
    </row>
    <row r="76" spans="1:31" ht="15.6" x14ac:dyDescent="0.25">
      <c r="A76" s="16" t="s">
        <v>77</v>
      </c>
      <c r="B76" s="28">
        <f>'Расчет субсидий'!AW76</f>
        <v>-32.109090909090909</v>
      </c>
      <c r="C76" s="26">
        <f>'Расчет субсидий'!D76-1</f>
        <v>-1.0898129540887203E-2</v>
      </c>
      <c r="D76" s="32">
        <f>C76*'Расчет субсидий'!E76</f>
        <v>-0.10898129540887203</v>
      </c>
      <c r="E76" s="39">
        <f t="shared" si="22"/>
        <v>-7.2128058626402966E-2</v>
      </c>
      <c r="F76" s="26" t="s">
        <v>378</v>
      </c>
      <c r="G76" s="32" t="s">
        <v>378</v>
      </c>
      <c r="H76" s="31" t="s">
        <v>378</v>
      </c>
      <c r="I76" s="26" t="s">
        <v>378</v>
      </c>
      <c r="J76" s="32" t="s">
        <v>378</v>
      </c>
      <c r="K76" s="31" t="s">
        <v>378</v>
      </c>
      <c r="L76" s="26">
        <f>'Расчет субсидий'!P76-1</f>
        <v>-0.6633301771946436</v>
      </c>
      <c r="M76" s="32">
        <f>L76*'Расчет субсидий'!Q76</f>
        <v>-13.266603543892872</v>
      </c>
      <c r="N76" s="39">
        <f t="shared" si="23"/>
        <v>-8.7803540469684194</v>
      </c>
      <c r="O76" s="27">
        <f>'Расчет субсидий'!R76-1</f>
        <v>0</v>
      </c>
      <c r="P76" s="32">
        <f>O76*'Расчет субсидий'!S76</f>
        <v>0</v>
      </c>
      <c r="Q76" s="39">
        <f t="shared" si="24"/>
        <v>0</v>
      </c>
      <c r="R76" s="27">
        <f>'Расчет субсидий'!V76-1</f>
        <v>-0.76120218579234966</v>
      </c>
      <c r="S76" s="32">
        <f>R76*'Расчет субсидий'!W76</f>
        <v>-22.83606557377049</v>
      </c>
      <c r="T76" s="39">
        <f t="shared" si="25"/>
        <v>-15.113796090619882</v>
      </c>
      <c r="U76" s="27">
        <f>'Расчет субсидий'!Z76-1</f>
        <v>-0.11818181818181828</v>
      </c>
      <c r="V76" s="32">
        <f>U76*'Расчет субсидий'!AA76</f>
        <v>-2.3636363636363655</v>
      </c>
      <c r="W76" s="39">
        <f t="shared" si="26"/>
        <v>-1.5643464465002384</v>
      </c>
      <c r="X76" s="120">
        <f>'Расчет субсидий'!AL76-1</f>
        <v>-0.67333333333333334</v>
      </c>
      <c r="Y76" s="32">
        <f>X76*'Расчет субсидий'!AM76</f>
        <v>-10.1</v>
      </c>
      <c r="Z76" s="39">
        <f t="shared" si="14"/>
        <v>-6.6845727002375517</v>
      </c>
      <c r="AA76" s="120">
        <f>'Расчет субсидий'!AP76-1</f>
        <v>8.0160320641282645E-3</v>
      </c>
      <c r="AB76" s="32">
        <f>AA76*'Расчет субсидий'!AQ76</f>
        <v>0.16032064128256529</v>
      </c>
      <c r="AC76" s="124">
        <f t="shared" si="15"/>
        <v>0.10610643386158548</v>
      </c>
      <c r="AD76" s="32">
        <f t="shared" si="16"/>
        <v>-48.514966135426036</v>
      </c>
      <c r="AE76" s="33" t="str">
        <f>IF('Расчет субсидий'!BA76="+",'Расчет субсидий'!BA76,"-")</f>
        <v>-</v>
      </c>
    </row>
    <row r="77" spans="1:31" ht="15.6" x14ac:dyDescent="0.25">
      <c r="A77" s="16" t="s">
        <v>78</v>
      </c>
      <c r="B77" s="28">
        <f>'Расчет субсидий'!AW77</f>
        <v>19.299999999999997</v>
      </c>
      <c r="C77" s="26">
        <f>'Расчет субсидий'!D77-1</f>
        <v>2.5705450328566082E-2</v>
      </c>
      <c r="D77" s="32">
        <f>C77*'Расчет субсидий'!E77</f>
        <v>0.25705450328566082</v>
      </c>
      <c r="E77" s="39">
        <f t="shared" si="22"/>
        <v>5.6613705589673179E-2</v>
      </c>
      <c r="F77" s="26" t="s">
        <v>378</v>
      </c>
      <c r="G77" s="32" t="s">
        <v>378</v>
      </c>
      <c r="H77" s="31" t="s">
        <v>378</v>
      </c>
      <c r="I77" s="26" t="s">
        <v>378</v>
      </c>
      <c r="J77" s="32" t="s">
        <v>378</v>
      </c>
      <c r="K77" s="31" t="s">
        <v>378</v>
      </c>
      <c r="L77" s="26">
        <f>'Расчет субсидий'!P77-1</f>
        <v>4.9823073194377123</v>
      </c>
      <c r="M77" s="32">
        <f>L77*'Расчет субсидий'!Q77</f>
        <v>99.646146388754246</v>
      </c>
      <c r="N77" s="39">
        <f t="shared" si="23"/>
        <v>21.946075725929902</v>
      </c>
      <c r="O77" s="27">
        <f>'Расчет субсидий'!R77-1</f>
        <v>0</v>
      </c>
      <c r="P77" s="32">
        <f>O77*'Расчет субсидий'!S77</f>
        <v>0</v>
      </c>
      <c r="Q77" s="39">
        <f t="shared" si="24"/>
        <v>0</v>
      </c>
      <c r="R77" s="27">
        <f>'Расчет субсидий'!V77-1</f>
        <v>-0.984375</v>
      </c>
      <c r="S77" s="32">
        <f>R77*'Расчет субсидий'!W77</f>
        <v>-29.53125</v>
      </c>
      <c r="T77" s="39">
        <f t="shared" si="25"/>
        <v>-6.5039650028504195</v>
      </c>
      <c r="U77" s="27">
        <f>'Расчет субсидий'!Z77-1</f>
        <v>0.5</v>
      </c>
      <c r="V77" s="32">
        <f>U77*'Расчет субсидий'!AA77</f>
        <v>10</v>
      </c>
      <c r="W77" s="39">
        <f t="shared" si="26"/>
        <v>2.2024008475260679</v>
      </c>
      <c r="X77" s="120">
        <f>'Расчет субсидий'!AL77-1</f>
        <v>-0.76666666666666661</v>
      </c>
      <c r="Y77" s="32">
        <f>X77*'Расчет субсидий'!AM77</f>
        <v>-11.5</v>
      </c>
      <c r="Z77" s="39">
        <f t="shared" si="14"/>
        <v>-2.5327609746549782</v>
      </c>
      <c r="AA77" s="120">
        <f>'Расчет субсидий'!AP77-1</f>
        <v>0.9379844961240309</v>
      </c>
      <c r="AB77" s="32">
        <f>AA77*'Расчет субсидий'!AQ77</f>
        <v>18.759689922480618</v>
      </c>
      <c r="AC77" s="124">
        <f t="shared" si="15"/>
        <v>4.1316356984597551</v>
      </c>
      <c r="AD77" s="32">
        <f t="shared" si="16"/>
        <v>87.631640814520523</v>
      </c>
      <c r="AE77" s="33" t="str">
        <f>IF('Расчет субсидий'!BA77="+",'Расчет субсидий'!BA77,"-")</f>
        <v>-</v>
      </c>
    </row>
    <row r="78" spans="1:31" ht="15.6" x14ac:dyDescent="0.25">
      <c r="A78" s="16" t="s">
        <v>79</v>
      </c>
      <c r="B78" s="28">
        <f>'Расчет субсидий'!AW78</f>
        <v>-78.327272727272742</v>
      </c>
      <c r="C78" s="26">
        <f>'Расчет субсидий'!D78-1</f>
        <v>-4.9123956115948442E-4</v>
      </c>
      <c r="D78" s="32">
        <f>C78*'Расчет субсидий'!E78</f>
        <v>-4.9123956115948442E-3</v>
      </c>
      <c r="E78" s="39">
        <f t="shared" si="22"/>
        <v>-9.9668848134220681E-3</v>
      </c>
      <c r="F78" s="26" t="s">
        <v>378</v>
      </c>
      <c r="G78" s="32" t="s">
        <v>378</v>
      </c>
      <c r="H78" s="31" t="s">
        <v>378</v>
      </c>
      <c r="I78" s="26" t="s">
        <v>378</v>
      </c>
      <c r="J78" s="32" t="s">
        <v>378</v>
      </c>
      <c r="K78" s="31" t="s">
        <v>378</v>
      </c>
      <c r="L78" s="26">
        <f>'Расчет субсидий'!P78-1</f>
        <v>-0.76810877626699625</v>
      </c>
      <c r="M78" s="32">
        <f>L78*'Расчет субсидий'!Q78</f>
        <v>-15.362175525339925</v>
      </c>
      <c r="N78" s="39">
        <f t="shared" si="23"/>
        <v>-31.168709943319378</v>
      </c>
      <c r="O78" s="27">
        <f>'Расчет субсидий'!R78-1</f>
        <v>0</v>
      </c>
      <c r="P78" s="32">
        <f>O78*'Расчет субсидий'!S78</f>
        <v>0</v>
      </c>
      <c r="Q78" s="39">
        <f t="shared" si="24"/>
        <v>0</v>
      </c>
      <c r="R78" s="27">
        <f>'Расчет субсидий'!V78-1</f>
        <v>0.15732484076433106</v>
      </c>
      <c r="S78" s="32">
        <f>R78*'Расчет субсидий'!W78</f>
        <v>4.7197452229299319</v>
      </c>
      <c r="T78" s="39">
        <f t="shared" si="25"/>
        <v>9.5760115237073613</v>
      </c>
      <c r="U78" s="27">
        <f>'Расчет субсидий'!Z78-1</f>
        <v>-0.92727272727272725</v>
      </c>
      <c r="V78" s="32">
        <f>U78*'Расчет субсидий'!AA78</f>
        <v>-18.545454545454547</v>
      </c>
      <c r="W78" s="39">
        <f t="shared" si="26"/>
        <v>-37.627345979793844</v>
      </c>
      <c r="X78" s="120">
        <f>'Расчет субсидий'!AL78-1</f>
        <v>-0.60666666666666669</v>
      </c>
      <c r="Y78" s="32">
        <f>X78*'Расчет субсидий'!AM78</f>
        <v>-9.1</v>
      </c>
      <c r="Z78" s="39">
        <f t="shared" si="14"/>
        <v>-18.463222218516488</v>
      </c>
      <c r="AA78" s="120">
        <f>'Расчет субсидий'!AP78-1</f>
        <v>-1.5625E-2</v>
      </c>
      <c r="AB78" s="32">
        <f>AA78*'Расчет субсидий'!AQ78</f>
        <v>-0.3125</v>
      </c>
      <c r="AC78" s="124">
        <f t="shared" si="15"/>
        <v>-0.63403922453696737</v>
      </c>
      <c r="AD78" s="32">
        <f t="shared" si="16"/>
        <v>-38.605297243476137</v>
      </c>
      <c r="AE78" s="33" t="str">
        <f>IF('Расчет субсидий'!BA78="+",'Расчет субсидий'!BA78,"-")</f>
        <v>-</v>
      </c>
    </row>
    <row r="79" spans="1:31" ht="15.6" x14ac:dyDescent="0.25">
      <c r="A79" s="16" t="s">
        <v>80</v>
      </c>
      <c r="B79" s="28">
        <f>'Расчет субсидий'!AW79</f>
        <v>-3.0818181818181642</v>
      </c>
      <c r="C79" s="26">
        <f>'Расчет субсидий'!D79-1</f>
        <v>-3.2617273125822077E-2</v>
      </c>
      <c r="D79" s="32">
        <f>C79*'Расчет субсидий'!E79</f>
        <v>-0.32617273125822077</v>
      </c>
      <c r="E79" s="39">
        <f t="shared" si="22"/>
        <v>-0.74621333396448752</v>
      </c>
      <c r="F79" s="26" t="s">
        <v>378</v>
      </c>
      <c r="G79" s="32" t="s">
        <v>378</v>
      </c>
      <c r="H79" s="31" t="s">
        <v>378</v>
      </c>
      <c r="I79" s="26" t="s">
        <v>378</v>
      </c>
      <c r="J79" s="32" t="s">
        <v>378</v>
      </c>
      <c r="K79" s="31" t="s">
        <v>378</v>
      </c>
      <c r="L79" s="26">
        <f>'Расчет субсидий'!P79-1</f>
        <v>-0.65179190751445093</v>
      </c>
      <c r="M79" s="32">
        <f>L79*'Расчет субсидий'!Q79</f>
        <v>-13.035838150289019</v>
      </c>
      <c r="N79" s="39">
        <f t="shared" si="23"/>
        <v>-29.823205053422001</v>
      </c>
      <c r="O79" s="27">
        <f>'Расчет субсидий'!R79-1</f>
        <v>0</v>
      </c>
      <c r="P79" s="32">
        <f>O79*'Расчет субсидий'!S79</f>
        <v>0</v>
      </c>
      <c r="Q79" s="39">
        <f t="shared" si="24"/>
        <v>0</v>
      </c>
      <c r="R79" s="27">
        <f>'Расчет субсидий'!V79-1</f>
        <v>-1</v>
      </c>
      <c r="S79" s="32">
        <f>R79*'Расчет субсидий'!W79</f>
        <v>-25</v>
      </c>
      <c r="T79" s="39">
        <f t="shared" si="25"/>
        <v>-57.194644313608613</v>
      </c>
      <c r="U79" s="27">
        <f>'Расчет субсидий'!Z79-1</f>
        <v>1.5</v>
      </c>
      <c r="V79" s="32">
        <f>U79*'Расчет субсидий'!AA79</f>
        <v>37.5</v>
      </c>
      <c r="W79" s="39">
        <f t="shared" si="26"/>
        <v>85.791966470412916</v>
      </c>
      <c r="X79" s="120">
        <f>'Расчет субсидий'!AL79-1</f>
        <v>8.666666666666667E-2</v>
      </c>
      <c r="Y79" s="32">
        <f>X79*'Расчет субсидий'!AM79</f>
        <v>1.3</v>
      </c>
      <c r="Z79" s="39">
        <f t="shared" si="14"/>
        <v>2.9741215043076479</v>
      </c>
      <c r="AA79" s="120">
        <f>'Расчет субсидий'!AP79-1</f>
        <v>-8.9253187613843377E-2</v>
      </c>
      <c r="AB79" s="32">
        <f>AA79*'Расчет субсидий'!AQ79</f>
        <v>-1.7850637522768675</v>
      </c>
      <c r="AC79" s="124">
        <f t="shared" si="15"/>
        <v>-4.08384345554364</v>
      </c>
      <c r="AD79" s="32">
        <f t="shared" si="16"/>
        <v>-1.3470746338241024</v>
      </c>
      <c r="AE79" s="33" t="str">
        <f>IF('Расчет субсидий'!BA79="+",'Расчет субсидий'!BA79,"-")</f>
        <v>-</v>
      </c>
    </row>
    <row r="80" spans="1:31" ht="15.6" x14ac:dyDescent="0.25">
      <c r="A80" s="16" t="s">
        <v>81</v>
      </c>
      <c r="B80" s="28">
        <f>'Расчет субсидий'!AW80</f>
        <v>27.827272727272714</v>
      </c>
      <c r="C80" s="26">
        <f>'Расчет субсидий'!D80-1</f>
        <v>0.22158119658119646</v>
      </c>
      <c r="D80" s="32">
        <f>C80*'Расчет субсидий'!E80</f>
        <v>2.2158119658119646</v>
      </c>
      <c r="E80" s="39">
        <f t="shared" si="22"/>
        <v>0.67828647613060034</v>
      </c>
      <c r="F80" s="26" t="s">
        <v>378</v>
      </c>
      <c r="G80" s="32" t="s">
        <v>378</v>
      </c>
      <c r="H80" s="31" t="s">
        <v>378</v>
      </c>
      <c r="I80" s="26" t="s">
        <v>378</v>
      </c>
      <c r="J80" s="32" t="s">
        <v>378</v>
      </c>
      <c r="K80" s="31" t="s">
        <v>378</v>
      </c>
      <c r="L80" s="26">
        <f>'Расчет субсидий'!P80-1</f>
        <v>5.7447484123106998</v>
      </c>
      <c r="M80" s="32">
        <f>L80*'Расчет субсидий'!Q80</f>
        <v>114.89496824621399</v>
      </c>
      <c r="N80" s="39">
        <f t="shared" si="23"/>
        <v>35.170720412778493</v>
      </c>
      <c r="O80" s="27">
        <f>'Расчет субсидий'!R80-1</f>
        <v>0</v>
      </c>
      <c r="P80" s="32">
        <f>O80*'Расчет субсидий'!S80</f>
        <v>0</v>
      </c>
      <c r="Q80" s="39">
        <f t="shared" si="24"/>
        <v>0</v>
      </c>
      <c r="R80" s="27">
        <f>'Расчет субсидий'!V80-1</f>
        <v>-0.84210526315789469</v>
      </c>
      <c r="S80" s="32">
        <f>R80*'Расчет субсидий'!W80</f>
        <v>-16.842105263157894</v>
      </c>
      <c r="T80" s="39">
        <f t="shared" si="25"/>
        <v>-5.1555693379342609</v>
      </c>
      <c r="U80" s="27">
        <f>'Расчет субсидий'!Z80-1</f>
        <v>-0.22222222222222221</v>
      </c>
      <c r="V80" s="32">
        <f>U80*'Расчет субсидий'!AA80</f>
        <v>-6.6666666666666661</v>
      </c>
      <c r="W80" s="39">
        <f t="shared" si="26"/>
        <v>-2.040746196265645</v>
      </c>
      <c r="X80" s="120">
        <f>'Расчет субсидий'!AL80-1</f>
        <v>-0.26</v>
      </c>
      <c r="Y80" s="32">
        <f>X80*'Расчет субсидий'!AM80</f>
        <v>-3.9000000000000004</v>
      </c>
      <c r="Z80" s="39">
        <f t="shared" si="14"/>
        <v>-1.1938365248154026</v>
      </c>
      <c r="AA80" s="120">
        <f>'Расчет субсидий'!AP80-1</f>
        <v>6.0176991150442394E-2</v>
      </c>
      <c r="AB80" s="32">
        <f>AA80*'Расчет субсидий'!AQ80</f>
        <v>1.2035398230088479</v>
      </c>
      <c r="AC80" s="124">
        <f t="shared" si="15"/>
        <v>0.3684178973789301</v>
      </c>
      <c r="AD80" s="32">
        <f t="shared" si="16"/>
        <v>90.905548105210244</v>
      </c>
      <c r="AE80" s="33" t="str">
        <f>IF('Расчет субсидий'!BA80="+",'Расчет субсидий'!BA80,"-")</f>
        <v>-</v>
      </c>
    </row>
    <row r="81" spans="1:31" ht="17.25" customHeight="1" x14ac:dyDescent="0.25">
      <c r="A81" s="36" t="s">
        <v>82</v>
      </c>
      <c r="B81" s="44"/>
      <c r="C81" s="45"/>
      <c r="D81" s="46"/>
      <c r="E81" s="42"/>
      <c r="F81" s="45"/>
      <c r="G81" s="46"/>
      <c r="H81" s="42"/>
      <c r="I81" s="45"/>
      <c r="J81" s="46"/>
      <c r="K81" s="42"/>
      <c r="L81" s="45"/>
      <c r="M81" s="46"/>
      <c r="N81" s="42"/>
      <c r="O81" s="47"/>
      <c r="P81" s="46"/>
      <c r="Q81" s="42"/>
      <c r="R81" s="47"/>
      <c r="S81" s="46"/>
      <c r="T81" s="42"/>
      <c r="U81" s="47"/>
      <c r="V81" s="46"/>
      <c r="W81" s="42"/>
      <c r="X81" s="121"/>
      <c r="Y81" s="46"/>
      <c r="Z81" s="42"/>
      <c r="AA81" s="121"/>
      <c r="AB81" s="46"/>
      <c r="AC81" s="125"/>
      <c r="AD81" s="32"/>
      <c r="AE81" s="33"/>
    </row>
    <row r="82" spans="1:31" ht="15.6" x14ac:dyDescent="0.25">
      <c r="A82" s="16" t="s">
        <v>83</v>
      </c>
      <c r="B82" s="28">
        <f>'Расчет субсидий'!AW82</f>
        <v>103.07272727272721</v>
      </c>
      <c r="C82" s="26">
        <f>'Расчет субсидий'!D82-1</f>
        <v>1.4062683643486777</v>
      </c>
      <c r="D82" s="32">
        <f>C82*'Расчет субсидий'!E82</f>
        <v>14.062683643486778</v>
      </c>
      <c r="E82" s="39">
        <f t="shared" ref="E82:E90" si="27">$B82*D82/$AD82</f>
        <v>28.639370106673688</v>
      </c>
      <c r="F82" s="26" t="s">
        <v>378</v>
      </c>
      <c r="G82" s="32" t="s">
        <v>378</v>
      </c>
      <c r="H82" s="31" t="s">
        <v>378</v>
      </c>
      <c r="I82" s="26" t="s">
        <v>378</v>
      </c>
      <c r="J82" s="32" t="s">
        <v>378</v>
      </c>
      <c r="K82" s="31" t="s">
        <v>378</v>
      </c>
      <c r="L82" s="26">
        <f>'Расчет субсидий'!P82-1</f>
        <v>1.2424180744962343</v>
      </c>
      <c r="M82" s="32">
        <f>L82*'Расчет субсидий'!Q82</f>
        <v>24.848361489924685</v>
      </c>
      <c r="N82" s="39">
        <f t="shared" ref="N82:N90" si="28">$B82*M82/$AD82</f>
        <v>50.604951323353703</v>
      </c>
      <c r="O82" s="27">
        <f>'Расчет субсидий'!R82-1</f>
        <v>0</v>
      </c>
      <c r="P82" s="32">
        <f>O82*'Расчет субсидий'!S82</f>
        <v>0</v>
      </c>
      <c r="Q82" s="39">
        <f t="shared" ref="Q82:Q90" si="29">$B82*P82/$AD82</f>
        <v>0</v>
      </c>
      <c r="R82" s="27">
        <f>'Расчет субсидий'!V82-1</f>
        <v>-1.1363636363636354E-2</v>
      </c>
      <c r="S82" s="32">
        <f>R82*'Расчет субсидий'!W82</f>
        <v>-0.1704545454545453</v>
      </c>
      <c r="T82" s="39">
        <f t="shared" ref="T82:T90" si="30">$B82*S82/$AD82</f>
        <v>-0.34713934675609032</v>
      </c>
      <c r="U82" s="27">
        <f>'Расчет субсидий'!Z82-1</f>
        <v>0.20526315789473681</v>
      </c>
      <c r="V82" s="32">
        <f>U82*'Расчет субсидий'!AA82</f>
        <v>7.1842105263157885</v>
      </c>
      <c r="W82" s="39">
        <f t="shared" ref="W82:W90" si="31">$B82*V82/$AD82</f>
        <v>14.631009941172493</v>
      </c>
      <c r="X82" s="120">
        <f>'Расчет субсидий'!AL82-1</f>
        <v>0.17391304347826098</v>
      </c>
      <c r="Y82" s="32">
        <f>X82*'Расчет субсидий'!AM82</f>
        <v>2.6086956521739149</v>
      </c>
      <c r="Z82" s="39">
        <f t="shared" si="14"/>
        <v>5.312741306875826</v>
      </c>
      <c r="AA82" s="120">
        <f>'Расчет субсидий'!AP82-1</f>
        <v>0.10389610389610393</v>
      </c>
      <c r="AB82" s="32">
        <f>AA82*'Расчет субсидий'!AQ82</f>
        <v>2.0779220779220786</v>
      </c>
      <c r="AC82" s="124">
        <f t="shared" si="15"/>
        <v>4.2317939414075827</v>
      </c>
      <c r="AD82" s="32">
        <f t="shared" si="16"/>
        <v>50.6114188443687</v>
      </c>
      <c r="AE82" s="33" t="str">
        <f>IF('Расчет субсидий'!BA82="+",'Расчет субсидий'!BA82,"-")</f>
        <v>-</v>
      </c>
    </row>
    <row r="83" spans="1:31" ht="15.6" x14ac:dyDescent="0.25">
      <c r="A83" s="16" t="s">
        <v>84</v>
      </c>
      <c r="B83" s="28">
        <f>'Расчет субсидий'!AW83</f>
        <v>-1.2272727272726911</v>
      </c>
      <c r="C83" s="26">
        <f>'Расчет субсидий'!D83-1</f>
        <v>6.8508451857920427E-3</v>
      </c>
      <c r="D83" s="32">
        <f>C83*'Расчет субсидий'!E83</f>
        <v>6.8508451857920427E-2</v>
      </c>
      <c r="E83" s="39">
        <f t="shared" si="27"/>
        <v>0.23760548834430292</v>
      </c>
      <c r="F83" s="26" t="s">
        <v>378</v>
      </c>
      <c r="G83" s="32" t="s">
        <v>378</v>
      </c>
      <c r="H83" s="31" t="s">
        <v>378</v>
      </c>
      <c r="I83" s="26" t="s">
        <v>378</v>
      </c>
      <c r="J83" s="32" t="s">
        <v>378</v>
      </c>
      <c r="K83" s="31" t="s">
        <v>378</v>
      </c>
      <c r="L83" s="26">
        <f>'Расчет субсидий'!P83-1</f>
        <v>-0.22394929798996144</v>
      </c>
      <c r="M83" s="32">
        <f>L83*'Расчет субсидий'!Q83</f>
        <v>-4.4789859597992283</v>
      </c>
      <c r="N83" s="39">
        <f t="shared" si="28"/>
        <v>-15.534311714888556</v>
      </c>
      <c r="O83" s="27">
        <f>'Расчет субсидий'!R83-1</f>
        <v>0</v>
      </c>
      <c r="P83" s="32">
        <f>O83*'Расчет субсидий'!S83</f>
        <v>0</v>
      </c>
      <c r="Q83" s="39">
        <f t="shared" si="29"/>
        <v>0</v>
      </c>
      <c r="R83" s="27">
        <f>'Расчет субсидий'!V83-1</f>
        <v>-3.9215686274510775E-3</v>
      </c>
      <c r="S83" s="32">
        <f>R83*'Расчет субсидий'!W83</f>
        <v>-9.8039215686276937E-2</v>
      </c>
      <c r="T83" s="39">
        <f t="shared" si="30"/>
        <v>-0.34002601267856736</v>
      </c>
      <c r="U83" s="27">
        <f>'Расчет субсидий'!Z83-1</f>
        <v>8.3333333333333259E-2</v>
      </c>
      <c r="V83" s="32">
        <f>U83*'Расчет субсидий'!AA83</f>
        <v>2.0833333333333313</v>
      </c>
      <c r="W83" s="39">
        <f t="shared" si="31"/>
        <v>7.2255527694193713</v>
      </c>
      <c r="X83" s="120">
        <f>'Расчет субсидий'!AL83-1</f>
        <v>0.10434782608695636</v>
      </c>
      <c r="Y83" s="32">
        <f>X83*'Расчет субсидий'!AM83</f>
        <v>1.5652173913043455</v>
      </c>
      <c r="Z83" s="39">
        <f t="shared" si="14"/>
        <v>5.4285892111115945</v>
      </c>
      <c r="AA83" s="120">
        <f>'Расчет субсидий'!AP83-1</f>
        <v>2.530541012216414E-2</v>
      </c>
      <c r="AB83" s="32">
        <f>AA83*'Расчет субсидий'!AQ83</f>
        <v>0.50610820244328281</v>
      </c>
      <c r="AC83" s="124">
        <f t="shared" si="15"/>
        <v>1.7553175314191642</v>
      </c>
      <c r="AD83" s="32">
        <f t="shared" si="16"/>
        <v>-0.35385779654662519</v>
      </c>
      <c r="AE83" s="33" t="str">
        <f>IF('Расчет субсидий'!BA83="+",'Расчет субсидий'!BA83,"-")</f>
        <v>-</v>
      </c>
    </row>
    <row r="84" spans="1:31" ht="15.6" x14ac:dyDescent="0.25">
      <c r="A84" s="16" t="s">
        <v>85</v>
      </c>
      <c r="B84" s="28">
        <f>'Расчет субсидий'!AW84</f>
        <v>54.918181818181836</v>
      </c>
      <c r="C84" s="26">
        <f>'Расчет субсидий'!D84-1</f>
        <v>4.7348484848486194E-4</v>
      </c>
      <c r="D84" s="32">
        <f>C84*'Расчет субсидий'!E84</f>
        <v>4.7348484848486194E-3</v>
      </c>
      <c r="E84" s="39">
        <f t="shared" si="27"/>
        <v>7.0118739188311154E-3</v>
      </c>
      <c r="F84" s="26" t="s">
        <v>378</v>
      </c>
      <c r="G84" s="32" t="s">
        <v>378</v>
      </c>
      <c r="H84" s="31" t="s">
        <v>378</v>
      </c>
      <c r="I84" s="26" t="s">
        <v>378</v>
      </c>
      <c r="J84" s="32" t="s">
        <v>378</v>
      </c>
      <c r="K84" s="31" t="s">
        <v>378</v>
      </c>
      <c r="L84" s="26">
        <f>'Расчет субсидий'!P84-1</f>
        <v>1.7825336555056959</v>
      </c>
      <c r="M84" s="32">
        <f>L84*'Расчет субсидий'!Q84</f>
        <v>35.650673110113914</v>
      </c>
      <c r="N84" s="39">
        <f t="shared" si="28"/>
        <v>52.795358873574109</v>
      </c>
      <c r="O84" s="27">
        <f>'Расчет субсидий'!R84-1</f>
        <v>0</v>
      </c>
      <c r="P84" s="32">
        <f>O84*'Расчет субсидий'!S84</f>
        <v>0</v>
      </c>
      <c r="Q84" s="39">
        <f t="shared" si="29"/>
        <v>0</v>
      </c>
      <c r="R84" s="27">
        <f>'Расчет субсидий'!V84-1</f>
        <v>1.7021276595744705E-2</v>
      </c>
      <c r="S84" s="32">
        <f>R84*'Расчет субсидий'!W84</f>
        <v>0.34042553191489411</v>
      </c>
      <c r="T84" s="39">
        <f t="shared" si="30"/>
        <v>0.50413881588326515</v>
      </c>
      <c r="U84" s="27">
        <f>'Расчет субсидий'!Z84-1</f>
        <v>3.3333333333333215E-2</v>
      </c>
      <c r="V84" s="32">
        <f>U84*'Расчет субсидий'!AA84</f>
        <v>0.99999999999999645</v>
      </c>
      <c r="W84" s="39">
        <f t="shared" si="31"/>
        <v>1.4809077716570842</v>
      </c>
      <c r="X84" s="120">
        <f>'Расчет субсидий'!AL84-1</f>
        <v>0</v>
      </c>
      <c r="Y84" s="32">
        <f>X84*'Расчет субсидий'!AM84</f>
        <v>0</v>
      </c>
      <c r="Z84" s="39">
        <f t="shared" si="14"/>
        <v>0</v>
      </c>
      <c r="AA84" s="120">
        <f>'Расчет субсидий'!AP84-1</f>
        <v>4.4150110375276164E-3</v>
      </c>
      <c r="AB84" s="32">
        <f>AA84*'Расчет субсидий'!AQ84</f>
        <v>8.8300220750552327E-2</v>
      </c>
      <c r="AC84" s="124">
        <f t="shared" si="15"/>
        <v>0.13076448314852954</v>
      </c>
      <c r="AD84" s="32">
        <f t="shared" si="16"/>
        <v>37.084133711264215</v>
      </c>
      <c r="AE84" s="33" t="str">
        <f>IF('Расчет субсидий'!BA84="+",'Расчет субсидий'!BA84,"-")</f>
        <v>-</v>
      </c>
    </row>
    <row r="85" spans="1:31" ht="15.6" x14ac:dyDescent="0.25">
      <c r="A85" s="16" t="s">
        <v>86</v>
      </c>
      <c r="B85" s="28">
        <f>'Расчет субсидий'!AW85</f>
        <v>-10.836363636363615</v>
      </c>
      <c r="C85" s="26">
        <f>'Расчет субсидий'!D85-1</f>
        <v>1.3944084222261566E-4</v>
      </c>
      <c r="D85" s="32">
        <f>C85*'Расчет субсидий'!E85</f>
        <v>1.3944084222261566E-3</v>
      </c>
      <c r="E85" s="39">
        <f t="shared" si="27"/>
        <v>3.7918014197195573E-3</v>
      </c>
      <c r="F85" s="26" t="s">
        <v>378</v>
      </c>
      <c r="G85" s="32" t="s">
        <v>378</v>
      </c>
      <c r="H85" s="31" t="s">
        <v>378</v>
      </c>
      <c r="I85" s="26" t="s">
        <v>378</v>
      </c>
      <c r="J85" s="32" t="s">
        <v>378</v>
      </c>
      <c r="K85" s="31" t="s">
        <v>378</v>
      </c>
      <c r="L85" s="26">
        <f>'Расчет субсидий'!P85-1</f>
        <v>-0.49366471734892792</v>
      </c>
      <c r="M85" s="32">
        <f>L85*'Расчет субсидий'!Q85</f>
        <v>-9.8732943469785575</v>
      </c>
      <c r="N85" s="39">
        <f t="shared" si="28"/>
        <v>-26.84835441714683</v>
      </c>
      <c r="O85" s="27">
        <f>'Расчет субсидий'!R85-1</f>
        <v>0</v>
      </c>
      <c r="P85" s="32">
        <f>O85*'Расчет субсидий'!S85</f>
        <v>0</v>
      </c>
      <c r="Q85" s="39">
        <f t="shared" si="29"/>
        <v>0</v>
      </c>
      <c r="R85" s="27">
        <f>'Расчет субсидий'!V85-1</f>
        <v>2.8235294117647136E-2</v>
      </c>
      <c r="S85" s="32">
        <f>R85*'Расчет субсидий'!W85</f>
        <v>0.7058823529411784</v>
      </c>
      <c r="T85" s="39">
        <f t="shared" si="30"/>
        <v>1.9194990975199619</v>
      </c>
      <c r="U85" s="27">
        <f>'Расчет субсидий'!Z85-1</f>
        <v>6.6666666666665986E-3</v>
      </c>
      <c r="V85" s="32">
        <f>U85*'Расчет субсидий'!AA85</f>
        <v>0.16666666666666496</v>
      </c>
      <c r="W85" s="39">
        <f t="shared" si="31"/>
        <v>0.4532150646922074</v>
      </c>
      <c r="X85" s="120">
        <f>'Расчет субсидий'!AL85-1</f>
        <v>0</v>
      </c>
      <c r="Y85" s="32">
        <f>X85*'Расчет субсидий'!AM85</f>
        <v>0</v>
      </c>
      <c r="Z85" s="39">
        <f t="shared" si="14"/>
        <v>0</v>
      </c>
      <c r="AA85" s="120">
        <f>'Расчет субсидий'!AP85-1</f>
        <v>0.25071770334928223</v>
      </c>
      <c r="AB85" s="32">
        <f>AA85*'Расчет субсидий'!AQ85</f>
        <v>5.0143540669856446</v>
      </c>
      <c r="AC85" s="124">
        <f t="shared" si="15"/>
        <v>13.635484817151331</v>
      </c>
      <c r="AD85" s="32">
        <f t="shared" si="16"/>
        <v>-3.9849968519628458</v>
      </c>
      <c r="AE85" s="33" t="str">
        <f>IF('Расчет субсидий'!BA85="+",'Расчет субсидий'!BA85,"-")</f>
        <v>-</v>
      </c>
    </row>
    <row r="86" spans="1:31" ht="15.6" x14ac:dyDescent="0.25">
      <c r="A86" s="16" t="s">
        <v>87</v>
      </c>
      <c r="B86" s="28">
        <f>'Расчет субсидий'!AW86</f>
        <v>60.518181818181802</v>
      </c>
      <c r="C86" s="26">
        <f>'Расчет субсидий'!D86-1</f>
        <v>8.4175084175086567E-4</v>
      </c>
      <c r="D86" s="32">
        <f>C86*'Расчет субсидий'!E86</f>
        <v>8.4175084175086567E-3</v>
      </c>
      <c r="E86" s="39">
        <f t="shared" si="27"/>
        <v>9.2454502932911142E-3</v>
      </c>
      <c r="F86" s="26" t="s">
        <v>378</v>
      </c>
      <c r="G86" s="32" t="s">
        <v>378</v>
      </c>
      <c r="H86" s="31" t="s">
        <v>378</v>
      </c>
      <c r="I86" s="26" t="s">
        <v>378</v>
      </c>
      <c r="J86" s="32" t="s">
        <v>378</v>
      </c>
      <c r="K86" s="31" t="s">
        <v>378</v>
      </c>
      <c r="L86" s="26">
        <f>'Расчет субсидий'!P86-1</f>
        <v>2.204931689436854</v>
      </c>
      <c r="M86" s="32">
        <f>L86*'Расчет субсидий'!Q86</f>
        <v>44.098633788737082</v>
      </c>
      <c r="N86" s="39">
        <f t="shared" si="28"/>
        <v>48.436153131461651</v>
      </c>
      <c r="O86" s="27">
        <f>'Расчет субсидий'!R86-1</f>
        <v>0</v>
      </c>
      <c r="P86" s="32">
        <f>O86*'Расчет субсидий'!S86</f>
        <v>0</v>
      </c>
      <c r="Q86" s="39">
        <f t="shared" si="29"/>
        <v>0</v>
      </c>
      <c r="R86" s="27">
        <f>'Расчет субсидий'!V86-1</f>
        <v>7.2093023255813904E-2</v>
      </c>
      <c r="S86" s="32">
        <f>R86*'Расчет субсидий'!W86</f>
        <v>1.4418604651162781</v>
      </c>
      <c r="T86" s="39">
        <f t="shared" si="30"/>
        <v>1.5836811320991409</v>
      </c>
      <c r="U86" s="27">
        <f>'Расчет субсидий'!Z86-1</f>
        <v>-1.6666666666666607E-2</v>
      </c>
      <c r="V86" s="32">
        <f>U86*'Расчет субсидий'!AA86</f>
        <v>-0.49999999999999822</v>
      </c>
      <c r="W86" s="39">
        <f t="shared" si="31"/>
        <v>-0.54917974742147468</v>
      </c>
      <c r="X86" s="120">
        <f>'Расчет субсидий'!AL86-1</f>
        <v>0.50869565217391322</v>
      </c>
      <c r="Y86" s="32">
        <f>X86*'Расчет субсидий'!AM86</f>
        <v>7.630434782608698</v>
      </c>
      <c r="Z86" s="39">
        <f t="shared" si="14"/>
        <v>8.3809604932581898</v>
      </c>
      <c r="AA86" s="120">
        <f>'Расчет субсидий'!AP86-1</f>
        <v>0.12096774193548376</v>
      </c>
      <c r="AB86" s="32">
        <f>AA86*'Расчет субсидий'!AQ86</f>
        <v>2.4193548387096753</v>
      </c>
      <c r="AC86" s="124">
        <f t="shared" si="15"/>
        <v>2.6573213584910134</v>
      </c>
      <c r="AD86" s="32">
        <f t="shared" si="16"/>
        <v>55.098701383589237</v>
      </c>
      <c r="AE86" s="33" t="str">
        <f>IF('Расчет субсидий'!BA86="+",'Расчет субсидий'!BA86,"-")</f>
        <v>-</v>
      </c>
    </row>
    <row r="87" spans="1:31" ht="15.6" x14ac:dyDescent="0.25">
      <c r="A87" s="16" t="s">
        <v>88</v>
      </c>
      <c r="B87" s="28">
        <f>'Расчет субсидий'!AW87</f>
        <v>8.1636363636363853</v>
      </c>
      <c r="C87" s="26">
        <f>'Расчет субсидий'!D87-1</f>
        <v>3.3557046979866278E-3</v>
      </c>
      <c r="D87" s="32">
        <f>C87*'Расчет субсидий'!E87</f>
        <v>3.3557046979866278E-2</v>
      </c>
      <c r="E87" s="39">
        <f t="shared" si="27"/>
        <v>6.5492908278191847E-2</v>
      </c>
      <c r="F87" s="26" t="s">
        <v>378</v>
      </c>
      <c r="G87" s="32" t="s">
        <v>378</v>
      </c>
      <c r="H87" s="31" t="s">
        <v>378</v>
      </c>
      <c r="I87" s="26" t="s">
        <v>378</v>
      </c>
      <c r="J87" s="32" t="s">
        <v>378</v>
      </c>
      <c r="K87" s="31" t="s">
        <v>378</v>
      </c>
      <c r="L87" s="26">
        <f>'Расчет субсидий'!P87-1</f>
        <v>1.5169194865811031E-2</v>
      </c>
      <c r="M87" s="32">
        <f>L87*'Расчет субсидий'!Q87</f>
        <v>0.30338389731622062</v>
      </c>
      <c r="N87" s="39">
        <f t="shared" si="28"/>
        <v>0.59211091404833704</v>
      </c>
      <c r="O87" s="27">
        <f>'Расчет субсидий'!R87-1</f>
        <v>0</v>
      </c>
      <c r="P87" s="32">
        <f>O87*'Расчет субсидий'!S87</f>
        <v>0</v>
      </c>
      <c r="Q87" s="39">
        <f t="shared" si="29"/>
        <v>0</v>
      </c>
      <c r="R87" s="27">
        <f>'Расчет субсидий'!V87-1</f>
        <v>2.3287671232876672E-2</v>
      </c>
      <c r="S87" s="32">
        <f>R87*'Расчет субсидий'!W87</f>
        <v>0.69863013698630017</v>
      </c>
      <c r="T87" s="39">
        <f t="shared" si="30"/>
        <v>1.3635085205643054</v>
      </c>
      <c r="U87" s="27">
        <f>'Расчет субсидий'!Z87-1</f>
        <v>0</v>
      </c>
      <c r="V87" s="32">
        <f>U87*'Расчет субсидий'!AA87</f>
        <v>0</v>
      </c>
      <c r="W87" s="39">
        <f t="shared" si="31"/>
        <v>0</v>
      </c>
      <c r="X87" s="120">
        <f>'Расчет субсидий'!AL87-1</f>
        <v>0</v>
      </c>
      <c r="Y87" s="32">
        <f>X87*'Расчет субсидий'!AM87</f>
        <v>0</v>
      </c>
      <c r="Z87" s="39">
        <f t="shared" si="14"/>
        <v>0</v>
      </c>
      <c r="AA87" s="120">
        <f>'Расчет субсидий'!AP87-1</f>
        <v>0.15736434108527142</v>
      </c>
      <c r="AB87" s="32">
        <f>AA87*'Расчет субсидий'!AQ87</f>
        <v>3.1472868217054284</v>
      </c>
      <c r="AC87" s="124">
        <f t="shared" si="15"/>
        <v>6.1425240207455509</v>
      </c>
      <c r="AD87" s="32">
        <f t="shared" si="16"/>
        <v>4.1828579029878155</v>
      </c>
      <c r="AE87" s="33" t="str">
        <f>IF('Расчет субсидий'!BA87="+",'Расчет субсидий'!BA87,"-")</f>
        <v>-</v>
      </c>
    </row>
    <row r="88" spans="1:31" ht="15.6" x14ac:dyDescent="0.25">
      <c r="A88" s="16" t="s">
        <v>89</v>
      </c>
      <c r="B88" s="28">
        <f>'Расчет субсидий'!AW88</f>
        <v>-13.309090909090912</v>
      </c>
      <c r="C88" s="26">
        <f>'Расчет субсидий'!D88-1</f>
        <v>8.0000000000000071E-3</v>
      </c>
      <c r="D88" s="32">
        <f>C88*'Расчет субсидий'!E88</f>
        <v>8.0000000000000071E-2</v>
      </c>
      <c r="E88" s="39">
        <f t="shared" si="27"/>
        <v>0.11171486329511673</v>
      </c>
      <c r="F88" s="26" t="s">
        <v>378</v>
      </c>
      <c r="G88" s="32" t="s">
        <v>378</v>
      </c>
      <c r="H88" s="31" t="s">
        <v>378</v>
      </c>
      <c r="I88" s="26" t="s">
        <v>378</v>
      </c>
      <c r="J88" s="32" t="s">
        <v>378</v>
      </c>
      <c r="K88" s="31" t="s">
        <v>378</v>
      </c>
      <c r="L88" s="26">
        <f>'Расчет субсидий'!P88-1</f>
        <v>-0.67186562687462503</v>
      </c>
      <c r="M88" s="32">
        <f>L88*'Расчет субсидий'!Q88</f>
        <v>-13.437312537492501</v>
      </c>
      <c r="N88" s="39">
        <f t="shared" si="28"/>
        <v>-18.764344164746646</v>
      </c>
      <c r="O88" s="27">
        <f>'Расчет субсидий'!R88-1</f>
        <v>0</v>
      </c>
      <c r="P88" s="32">
        <f>O88*'Расчет субсидий'!S88</f>
        <v>0</v>
      </c>
      <c r="Q88" s="39">
        <f t="shared" si="29"/>
        <v>0</v>
      </c>
      <c r="R88" s="27">
        <f>'Расчет субсидий'!V88-1</f>
        <v>7.727272727272716E-2</v>
      </c>
      <c r="S88" s="32">
        <f>R88*'Расчет субсидий'!W88</f>
        <v>1.931818181818179</v>
      </c>
      <c r="T88" s="39">
        <f t="shared" si="30"/>
        <v>2.6976600511604829</v>
      </c>
      <c r="U88" s="27">
        <f>'Расчет субсидий'!Z88-1</f>
        <v>6.0000000000000053E-2</v>
      </c>
      <c r="V88" s="32">
        <f>U88*'Расчет субсидий'!AA88</f>
        <v>1.5000000000000013</v>
      </c>
      <c r="W88" s="39">
        <f t="shared" si="31"/>
        <v>2.0946536867834387</v>
      </c>
      <c r="X88" s="120">
        <f>'Расчет субсидий'!AL88-1</f>
        <v>0</v>
      </c>
      <c r="Y88" s="32">
        <f>X88*'Расчет субсидий'!AM88</f>
        <v>0</v>
      </c>
      <c r="Z88" s="39">
        <f t="shared" si="14"/>
        <v>0</v>
      </c>
      <c r="AA88" s="120">
        <f>'Расчет субсидий'!AP88-1</f>
        <v>1.9736842105263053E-2</v>
      </c>
      <c r="AB88" s="32">
        <f>AA88*'Расчет субсидий'!AQ88</f>
        <v>0.39473684210526105</v>
      </c>
      <c r="AC88" s="124">
        <f t="shared" si="15"/>
        <v>0.551224654416691</v>
      </c>
      <c r="AD88" s="32">
        <f t="shared" si="16"/>
        <v>-9.530757513569057</v>
      </c>
      <c r="AE88" s="33" t="str">
        <f>IF('Расчет субсидий'!BA88="+",'Расчет субсидий'!BA88,"-")</f>
        <v>-</v>
      </c>
    </row>
    <row r="89" spans="1:31" ht="15.6" x14ac:dyDescent="0.25">
      <c r="A89" s="16" t="s">
        <v>90</v>
      </c>
      <c r="B89" s="28">
        <f>'Расчет субсидий'!AW89</f>
        <v>-61.790909090909054</v>
      </c>
      <c r="C89" s="26">
        <f>'Расчет субсидий'!D89-1</f>
        <v>7.7519379844961378E-3</v>
      </c>
      <c r="D89" s="32">
        <f>C89*'Расчет субсидий'!E89</f>
        <v>7.7519379844961378E-2</v>
      </c>
      <c r="E89" s="39">
        <f t="shared" si="27"/>
        <v>0.16888192246322337</v>
      </c>
      <c r="F89" s="26" t="s">
        <v>378</v>
      </c>
      <c r="G89" s="32" t="s">
        <v>378</v>
      </c>
      <c r="H89" s="31" t="s">
        <v>378</v>
      </c>
      <c r="I89" s="26" t="s">
        <v>378</v>
      </c>
      <c r="J89" s="32" t="s">
        <v>378</v>
      </c>
      <c r="K89" s="31" t="s">
        <v>378</v>
      </c>
      <c r="L89" s="26">
        <f>'Расчет субсидий'!P89-1</f>
        <v>-0.74626396098788739</v>
      </c>
      <c r="M89" s="32">
        <f>L89*'Расчет субсидий'!Q89</f>
        <v>-14.925279219757748</v>
      </c>
      <c r="N89" s="39">
        <f t="shared" si="28"/>
        <v>-32.515867038336758</v>
      </c>
      <c r="O89" s="27">
        <f>'Расчет субсидий'!R89-1</f>
        <v>0</v>
      </c>
      <c r="P89" s="32">
        <f>O89*'Расчет субсидий'!S89</f>
        <v>0</v>
      </c>
      <c r="Q89" s="39">
        <f t="shared" si="29"/>
        <v>0</v>
      </c>
      <c r="R89" s="27">
        <f>'Расчет субсидий'!V89-1</f>
        <v>-3.4090909090909061E-2</v>
      </c>
      <c r="S89" s="32">
        <f>R89*'Расчет субсидий'!W89</f>
        <v>-0.85227272727272652</v>
      </c>
      <c r="T89" s="39">
        <f t="shared" si="30"/>
        <v>-1.85674159071782</v>
      </c>
      <c r="U89" s="27">
        <f>'Расчет субсидий'!Z89-1</f>
        <v>2.4999999999999911E-2</v>
      </c>
      <c r="V89" s="32">
        <f>U89*'Расчет субсидий'!AA89</f>
        <v>0.62499999999999778</v>
      </c>
      <c r="W89" s="39">
        <f t="shared" si="31"/>
        <v>1.3616104998597311</v>
      </c>
      <c r="X89" s="120">
        <f>'Расчет субсидий'!AL89-1</f>
        <v>-1</v>
      </c>
      <c r="Y89" s="32">
        <f>X89*'Расчет субсидий'!AM89</f>
        <v>-15</v>
      </c>
      <c r="Z89" s="39">
        <f t="shared" si="14"/>
        <v>-32.678651996633661</v>
      </c>
      <c r="AA89" s="120">
        <f>'Расчет субсидий'!AP89-1</f>
        <v>8.5603112840466844E-2</v>
      </c>
      <c r="AB89" s="32">
        <f>AA89*'Расчет субсидий'!AQ89</f>
        <v>1.7120622568093369</v>
      </c>
      <c r="AC89" s="124">
        <f t="shared" si="15"/>
        <v>3.7298591124562379</v>
      </c>
      <c r="AD89" s="32">
        <f t="shared" si="16"/>
        <v>-28.362970310376181</v>
      </c>
      <c r="AE89" s="33" t="str">
        <f>IF('Расчет субсидий'!BA89="+",'Расчет субсидий'!BA89,"-")</f>
        <v>+</v>
      </c>
    </row>
    <row r="90" spans="1:31" ht="15.6" x14ac:dyDescent="0.25">
      <c r="A90" s="16" t="s">
        <v>91</v>
      </c>
      <c r="B90" s="28">
        <f>'Расчет субсидий'!AW90</f>
        <v>-18.436363636363637</v>
      </c>
      <c r="C90" s="26">
        <f>'Расчет субсидий'!D90-1</f>
        <v>1.6527559705803441E-4</v>
      </c>
      <c r="D90" s="32">
        <f>C90*'Расчет субсидий'!E90</f>
        <v>1.6527559705803441E-3</v>
      </c>
      <c r="E90" s="39">
        <f t="shared" si="27"/>
        <v>6.3258752522124288E-3</v>
      </c>
      <c r="F90" s="26" t="s">
        <v>378</v>
      </c>
      <c r="G90" s="32" t="s">
        <v>378</v>
      </c>
      <c r="H90" s="31" t="s">
        <v>378</v>
      </c>
      <c r="I90" s="26" t="s">
        <v>378</v>
      </c>
      <c r="J90" s="32" t="s">
        <v>378</v>
      </c>
      <c r="K90" s="31" t="s">
        <v>378</v>
      </c>
      <c r="L90" s="26">
        <f>'Расчет субсидий'!P90-1</f>
        <v>-0.43461950696677387</v>
      </c>
      <c r="M90" s="32">
        <f>L90*'Расчет субсидий'!Q90</f>
        <v>-8.6923901393354779</v>
      </c>
      <c r="N90" s="39">
        <f t="shared" si="28"/>
        <v>-33.269869626118904</v>
      </c>
      <c r="O90" s="27">
        <f>'Расчет субсидий'!R90-1</f>
        <v>0</v>
      </c>
      <c r="P90" s="32">
        <f>O90*'Расчет субсидий'!S90</f>
        <v>0</v>
      </c>
      <c r="Q90" s="39">
        <f t="shared" si="29"/>
        <v>0</v>
      </c>
      <c r="R90" s="27">
        <f>'Расчет субсидий'!V90-1</f>
        <v>8.0769230769230926E-2</v>
      </c>
      <c r="S90" s="32">
        <f>R90*'Расчет субсидий'!W90</f>
        <v>2.4230769230769278</v>
      </c>
      <c r="T90" s="39">
        <f t="shared" si="30"/>
        <v>9.2742562209695834</v>
      </c>
      <c r="U90" s="27">
        <f>'Расчет субсидий'!Z90-1</f>
        <v>6.6666666666666652E-2</v>
      </c>
      <c r="V90" s="32">
        <f>U90*'Расчет субсидий'!AA90</f>
        <v>1.333333333333333</v>
      </c>
      <c r="W90" s="39">
        <f t="shared" si="31"/>
        <v>5.1032944284700248</v>
      </c>
      <c r="X90" s="120">
        <f>'Расчет субсидий'!AL90-1</f>
        <v>0</v>
      </c>
      <c r="Y90" s="32">
        <f>X90*'Расчет субсидий'!AM90</f>
        <v>0</v>
      </c>
      <c r="Z90" s="39">
        <f t="shared" si="14"/>
        <v>0</v>
      </c>
      <c r="AA90" s="120">
        <f>'Расчет субсидий'!AP90-1</f>
        <v>5.8737151248164921E-3</v>
      </c>
      <c r="AB90" s="32">
        <f>AA90*'Расчет субсидий'!AQ90</f>
        <v>0.11747430249632984</v>
      </c>
      <c r="AC90" s="124">
        <f t="shared" si="15"/>
        <v>0.44962946506344192</v>
      </c>
      <c r="AD90" s="32">
        <f t="shared" si="16"/>
        <v>-4.8168528244583069</v>
      </c>
      <c r="AE90" s="33" t="str">
        <f>IF('Расчет субсидий'!BA90="+",'Расчет субсидий'!BA90,"-")</f>
        <v>+</v>
      </c>
    </row>
    <row r="91" spans="1:31" ht="15.6" x14ac:dyDescent="0.25">
      <c r="A91" s="36" t="s">
        <v>92</v>
      </c>
      <c r="B91" s="44"/>
      <c r="C91" s="45"/>
      <c r="D91" s="46"/>
      <c r="E91" s="42"/>
      <c r="F91" s="45"/>
      <c r="G91" s="46"/>
      <c r="H91" s="42"/>
      <c r="I91" s="45"/>
      <c r="J91" s="46"/>
      <c r="K91" s="42"/>
      <c r="L91" s="45"/>
      <c r="M91" s="46"/>
      <c r="N91" s="42"/>
      <c r="O91" s="47"/>
      <c r="P91" s="46"/>
      <c r="Q91" s="42"/>
      <c r="R91" s="47"/>
      <c r="S91" s="46"/>
      <c r="T91" s="42"/>
      <c r="U91" s="47"/>
      <c r="V91" s="46"/>
      <c r="W91" s="42"/>
      <c r="X91" s="121"/>
      <c r="Y91" s="46"/>
      <c r="Z91" s="42"/>
      <c r="AA91" s="121"/>
      <c r="AB91" s="46"/>
      <c r="AC91" s="125"/>
      <c r="AD91" s="32"/>
      <c r="AE91" s="33"/>
    </row>
    <row r="92" spans="1:31" ht="15.6" x14ac:dyDescent="0.25">
      <c r="A92" s="16" t="s">
        <v>93</v>
      </c>
      <c r="B92" s="28">
        <f>'Расчет субсидий'!AW92</f>
        <v>35.463636363636368</v>
      </c>
      <c r="C92" s="26">
        <f>'Расчет субсидий'!D92-1</f>
        <v>-1</v>
      </c>
      <c r="D92" s="32">
        <f>C92*'Расчет субсидий'!E92</f>
        <v>0</v>
      </c>
      <c r="E92" s="39">
        <f t="shared" ref="E92:E104" si="32">$B92*D92/$AD92</f>
        <v>0</v>
      </c>
      <c r="F92" s="26" t="s">
        <v>378</v>
      </c>
      <c r="G92" s="32" t="s">
        <v>378</v>
      </c>
      <c r="H92" s="31" t="s">
        <v>378</v>
      </c>
      <c r="I92" s="26" t="s">
        <v>378</v>
      </c>
      <c r="J92" s="32" t="s">
        <v>378</v>
      </c>
      <c r="K92" s="31" t="s">
        <v>378</v>
      </c>
      <c r="L92" s="26">
        <f>'Расчет субсидий'!P92-1</f>
        <v>0.94039735099337762</v>
      </c>
      <c r="M92" s="32">
        <f>L92*'Расчет субсидий'!Q92</f>
        <v>18.807947019867552</v>
      </c>
      <c r="N92" s="39">
        <f t="shared" ref="N92:N104" si="33">$B92*M92/$AD92</f>
        <v>9.486810839045571</v>
      </c>
      <c r="O92" s="27">
        <f>'Расчет субсидий'!R92-1</f>
        <v>0</v>
      </c>
      <c r="P92" s="32">
        <f>O92*'Расчет субсидий'!S92</f>
        <v>0</v>
      </c>
      <c r="Q92" s="39">
        <f t="shared" ref="Q92:Q104" si="34">$B92*P92/$AD92</f>
        <v>0</v>
      </c>
      <c r="R92" s="27">
        <f>'Расчет субсидий'!V92-1</f>
        <v>1.0750000000000002</v>
      </c>
      <c r="S92" s="32">
        <f>R92*'Расчет субсидий'!W92</f>
        <v>21.500000000000004</v>
      </c>
      <c r="T92" s="39">
        <f t="shared" ref="T92:T104" si="35">$B92*S92/$AD92</f>
        <v>10.844694151042763</v>
      </c>
      <c r="U92" s="27">
        <f>'Расчет субсидий'!Z92-1</f>
        <v>1</v>
      </c>
      <c r="V92" s="32">
        <f>U92*'Расчет субсидий'!AA92</f>
        <v>30</v>
      </c>
      <c r="W92" s="39">
        <f t="shared" ref="W92:W104" si="36">$B92*V92/$AD92</f>
        <v>15.132131373548036</v>
      </c>
      <c r="X92" s="120">
        <f>'Расчет субсидий'!AL92-1</f>
        <v>0</v>
      </c>
      <c r="Y92" s="32">
        <f>X92*'Расчет субсидий'!AM92</f>
        <v>0</v>
      </c>
      <c r="Z92" s="39">
        <f t="shared" si="14"/>
        <v>0</v>
      </c>
      <c r="AA92" s="120">
        <f>'Расчет субсидий'!AP92-1</f>
        <v>0</v>
      </c>
      <c r="AB92" s="32">
        <f>AA92*'Расчет субсидий'!AQ92</f>
        <v>0</v>
      </c>
      <c r="AC92" s="124">
        <f t="shared" si="15"/>
        <v>0</v>
      </c>
      <c r="AD92" s="32">
        <f t="shared" si="16"/>
        <v>70.307947019867555</v>
      </c>
      <c r="AE92" s="33" t="str">
        <f>IF('Расчет субсидий'!BA92="+",'Расчет субсидий'!BA92,"-")</f>
        <v>-</v>
      </c>
    </row>
    <row r="93" spans="1:31" ht="15.6" x14ac:dyDescent="0.25">
      <c r="A93" s="16" t="s">
        <v>94</v>
      </c>
      <c r="B93" s="28">
        <f>'Расчет субсидий'!AW93</f>
        <v>227.61818181818182</v>
      </c>
      <c r="C93" s="26">
        <f>'Расчет субсидий'!D93-1</f>
        <v>3.4409333493065075E-2</v>
      </c>
      <c r="D93" s="32">
        <f>C93*'Расчет субсидий'!E93</f>
        <v>0.34409333493065075</v>
      </c>
      <c r="E93" s="39">
        <f t="shared" si="32"/>
        <v>0.50615321041999273</v>
      </c>
      <c r="F93" s="26" t="s">
        <v>378</v>
      </c>
      <c r="G93" s="32" t="s">
        <v>378</v>
      </c>
      <c r="H93" s="31" t="s">
        <v>378</v>
      </c>
      <c r="I93" s="26" t="s">
        <v>378</v>
      </c>
      <c r="J93" s="32" t="s">
        <v>378</v>
      </c>
      <c r="K93" s="31" t="s">
        <v>378</v>
      </c>
      <c r="L93" s="26">
        <f>'Расчет субсидий'!P93-1</f>
        <v>-0.14424436692750076</v>
      </c>
      <c r="M93" s="32">
        <f>L93*'Расчет субсидий'!Q93</f>
        <v>-2.8848873385500151</v>
      </c>
      <c r="N93" s="39">
        <f t="shared" si="33"/>
        <v>-4.2436014879549155</v>
      </c>
      <c r="O93" s="27">
        <f>'Расчет субсидий'!R93-1</f>
        <v>0</v>
      </c>
      <c r="P93" s="32">
        <f>O93*'Расчет субсидий'!S93</f>
        <v>0</v>
      </c>
      <c r="Q93" s="39">
        <f t="shared" si="34"/>
        <v>0</v>
      </c>
      <c r="R93" s="27">
        <f>'Расчет субсидий'!V93-1</f>
        <v>3.3333333333333437E-2</v>
      </c>
      <c r="S93" s="32">
        <f>R93*'Расчет субсидий'!W93</f>
        <v>0.66666666666666874</v>
      </c>
      <c r="T93" s="39">
        <f t="shared" si="35"/>
        <v>0.98065100180256903</v>
      </c>
      <c r="U93" s="27">
        <f>'Расчет субсидий'!Z93-1</f>
        <v>5.125</v>
      </c>
      <c r="V93" s="32">
        <f>U93*'Расчет субсидий'!AA93</f>
        <v>153.75</v>
      </c>
      <c r="W93" s="39">
        <f t="shared" si="36"/>
        <v>226.16263729071676</v>
      </c>
      <c r="X93" s="120">
        <f>'Расчет субсидий'!AL93-1</f>
        <v>0.19090909090909092</v>
      </c>
      <c r="Y93" s="32">
        <f>X93*'Расчет субсидий'!AM93</f>
        <v>2.8636363636363638</v>
      </c>
      <c r="Z93" s="39">
        <f t="shared" si="14"/>
        <v>4.2123418031973854</v>
      </c>
      <c r="AA93" s="120">
        <f>'Расчет субсидий'!AP93-1</f>
        <v>0</v>
      </c>
      <c r="AB93" s="32">
        <f>AA93*'Расчет субсидий'!AQ93</f>
        <v>0</v>
      </c>
      <c r="AC93" s="124">
        <f t="shared" si="15"/>
        <v>0</v>
      </c>
      <c r="AD93" s="32">
        <f t="shared" si="16"/>
        <v>154.73950902668369</v>
      </c>
      <c r="AE93" s="33" t="str">
        <f>IF('Расчет субсидий'!BA93="+",'Расчет субсидий'!BA93,"-")</f>
        <v>-</v>
      </c>
    </row>
    <row r="94" spans="1:31" ht="15.6" x14ac:dyDescent="0.25">
      <c r="A94" s="16" t="s">
        <v>95</v>
      </c>
      <c r="B94" s="28">
        <f>'Расчет субсидий'!AW94</f>
        <v>45.427272727272708</v>
      </c>
      <c r="C94" s="26">
        <f>'Расчет субсидий'!D94-1</f>
        <v>-1</v>
      </c>
      <c r="D94" s="32">
        <f>C94*'Расчет субсидий'!E94</f>
        <v>0</v>
      </c>
      <c r="E94" s="39">
        <f t="shared" si="32"/>
        <v>0</v>
      </c>
      <c r="F94" s="26" t="s">
        <v>378</v>
      </c>
      <c r="G94" s="32" t="s">
        <v>378</v>
      </c>
      <c r="H94" s="31" t="s">
        <v>378</v>
      </c>
      <c r="I94" s="26" t="s">
        <v>378</v>
      </c>
      <c r="J94" s="32" t="s">
        <v>378</v>
      </c>
      <c r="K94" s="31" t="s">
        <v>378</v>
      </c>
      <c r="L94" s="26">
        <f>'Расчет субсидий'!P94-1</f>
        <v>1.7892271662763464</v>
      </c>
      <c r="M94" s="32">
        <f>L94*'Расчет субсидий'!Q94</f>
        <v>35.784543325526926</v>
      </c>
      <c r="N94" s="39">
        <f t="shared" si="33"/>
        <v>50.165004938573226</v>
      </c>
      <c r="O94" s="27">
        <f>'Расчет субсидий'!R94-1</f>
        <v>0</v>
      </c>
      <c r="P94" s="32">
        <f>O94*'Расчет субсидий'!S94</f>
        <v>0</v>
      </c>
      <c r="Q94" s="39">
        <f t="shared" si="34"/>
        <v>0</v>
      </c>
      <c r="R94" s="27">
        <f>'Расчет субсидий'!V94-1</f>
        <v>0.10217391304347823</v>
      </c>
      <c r="S94" s="32">
        <f>R94*'Расчет субсидий'!W94</f>
        <v>2.0434782608695645</v>
      </c>
      <c r="T94" s="39">
        <f t="shared" si="35"/>
        <v>2.8646752905537953</v>
      </c>
      <c r="U94" s="27">
        <f>'Расчет субсидий'!Z94-1</f>
        <v>0.26923076923076916</v>
      </c>
      <c r="V94" s="32">
        <f>U94*'Расчет субсидий'!AA94</f>
        <v>8.0769230769230749</v>
      </c>
      <c r="W94" s="39">
        <f t="shared" si="36"/>
        <v>11.322734577229816</v>
      </c>
      <c r="X94" s="120">
        <f>'Расчет субсидий'!AL94-1</f>
        <v>-0.9</v>
      </c>
      <c r="Y94" s="32">
        <f>X94*'Расчет субсидий'!AM94</f>
        <v>-13.5</v>
      </c>
      <c r="Z94" s="39">
        <f t="shared" si="14"/>
        <v>-18.925142079084125</v>
      </c>
      <c r="AA94" s="120">
        <f>'Расчет субсидий'!AP94-1</f>
        <v>0</v>
      </c>
      <c r="AB94" s="32">
        <f>AA94*'Расчет субсидий'!AQ94</f>
        <v>0</v>
      </c>
      <c r="AC94" s="124">
        <f t="shared" si="15"/>
        <v>0</v>
      </c>
      <c r="AD94" s="32">
        <f t="shared" si="16"/>
        <v>32.404944663319561</v>
      </c>
      <c r="AE94" s="33" t="str">
        <f>IF('Расчет субсидий'!BA94="+",'Расчет субсидий'!BA94,"-")</f>
        <v>-</v>
      </c>
    </row>
    <row r="95" spans="1:31" ht="15.6" x14ac:dyDescent="0.25">
      <c r="A95" s="16" t="s">
        <v>96</v>
      </c>
      <c r="B95" s="28">
        <f>'Расчет субсидий'!AW95</f>
        <v>37.290909090909082</v>
      </c>
      <c r="C95" s="26">
        <f>'Расчет субсидий'!D95-1</f>
        <v>-1</v>
      </c>
      <c r="D95" s="32">
        <f>C95*'Расчет субсидий'!E95</f>
        <v>0</v>
      </c>
      <c r="E95" s="39">
        <f t="shared" si="32"/>
        <v>0</v>
      </c>
      <c r="F95" s="26" t="s">
        <v>378</v>
      </c>
      <c r="G95" s="32" t="s">
        <v>378</v>
      </c>
      <c r="H95" s="31" t="s">
        <v>378</v>
      </c>
      <c r="I95" s="26" t="s">
        <v>378</v>
      </c>
      <c r="J95" s="32" t="s">
        <v>378</v>
      </c>
      <c r="K95" s="31" t="s">
        <v>378</v>
      </c>
      <c r="L95" s="26">
        <f>'Расчет субсидий'!P95-1</f>
        <v>3.3501483679525217</v>
      </c>
      <c r="M95" s="32">
        <f>L95*'Расчет субсидий'!Q95</f>
        <v>67.00296735905043</v>
      </c>
      <c r="N95" s="39">
        <f t="shared" si="33"/>
        <v>27.629758357595296</v>
      </c>
      <c r="O95" s="27">
        <f>'Расчет субсидий'!R95-1</f>
        <v>0</v>
      </c>
      <c r="P95" s="32">
        <f>O95*'Расчет субсидий'!S95</f>
        <v>0</v>
      </c>
      <c r="Q95" s="39">
        <f t="shared" si="34"/>
        <v>0</v>
      </c>
      <c r="R95" s="27">
        <f>'Расчет субсидий'!V95-1</f>
        <v>0.42142857142857126</v>
      </c>
      <c r="S95" s="32">
        <f>R95*'Расчет субсидий'!W95</f>
        <v>8.4285714285714253</v>
      </c>
      <c r="T95" s="39">
        <f t="shared" si="35"/>
        <v>3.4756578857653238</v>
      </c>
      <c r="U95" s="27">
        <f>'Расчет субсидий'!Z95-1</f>
        <v>1</v>
      </c>
      <c r="V95" s="32">
        <f>U95*'Расчет субсидий'!AA95</f>
        <v>30</v>
      </c>
      <c r="W95" s="39">
        <f t="shared" si="36"/>
        <v>12.370985695096921</v>
      </c>
      <c r="X95" s="120">
        <f>'Расчет субсидий'!AL95-1</f>
        <v>-1</v>
      </c>
      <c r="Y95" s="32">
        <f>X95*'Расчет субсидий'!AM95</f>
        <v>-15</v>
      </c>
      <c r="Z95" s="39">
        <f t="shared" si="14"/>
        <v>-6.1854928475484607</v>
      </c>
      <c r="AA95" s="120">
        <f>'Расчет субсидий'!AP95-1</f>
        <v>0</v>
      </c>
      <c r="AB95" s="32">
        <f>AA95*'Расчет субсидий'!AQ95</f>
        <v>0</v>
      </c>
      <c r="AC95" s="124">
        <f t="shared" si="15"/>
        <v>0</v>
      </c>
      <c r="AD95" s="32">
        <f t="shared" si="16"/>
        <v>90.431538787621861</v>
      </c>
      <c r="AE95" s="33" t="str">
        <f>IF('Расчет субсидий'!BA95="+",'Расчет субсидий'!BA95,"-")</f>
        <v>-</v>
      </c>
    </row>
    <row r="96" spans="1:31" ht="15.6" x14ac:dyDescent="0.25">
      <c r="A96" s="16" t="s">
        <v>97</v>
      </c>
      <c r="B96" s="28">
        <f>'Расчет субсидий'!AW96</f>
        <v>32.527272727272731</v>
      </c>
      <c r="C96" s="26">
        <f>'Расчет субсидий'!D96-1</f>
        <v>-1</v>
      </c>
      <c r="D96" s="32">
        <f>C96*'Расчет субсидий'!E96</f>
        <v>0</v>
      </c>
      <c r="E96" s="39">
        <f t="shared" si="32"/>
        <v>0</v>
      </c>
      <c r="F96" s="26" t="s">
        <v>378</v>
      </c>
      <c r="G96" s="32" t="s">
        <v>378</v>
      </c>
      <c r="H96" s="31" t="s">
        <v>378</v>
      </c>
      <c r="I96" s="26" t="s">
        <v>378</v>
      </c>
      <c r="J96" s="32" t="s">
        <v>378</v>
      </c>
      <c r="K96" s="31" t="s">
        <v>378</v>
      </c>
      <c r="L96" s="26">
        <f>'Расчет субсидий'!P96-1</f>
        <v>0.45342886386898673</v>
      </c>
      <c r="M96" s="32">
        <f>L96*'Расчет субсидий'!Q96</f>
        <v>9.0685772773797346</v>
      </c>
      <c r="N96" s="39">
        <f t="shared" si="33"/>
        <v>15.914970787419373</v>
      </c>
      <c r="O96" s="27">
        <f>'Расчет субсидий'!R96-1</f>
        <v>0</v>
      </c>
      <c r="P96" s="32">
        <f>O96*'Расчет субсидий'!S96</f>
        <v>0</v>
      </c>
      <c r="Q96" s="39">
        <f t="shared" si="34"/>
        <v>0</v>
      </c>
      <c r="R96" s="27">
        <f>'Расчет субсидий'!V96-1</f>
        <v>6.5048543689320448E-2</v>
      </c>
      <c r="S96" s="32">
        <f>R96*'Расчет субсидий'!W96</f>
        <v>1.6262135922330112</v>
      </c>
      <c r="T96" s="39">
        <f t="shared" si="35"/>
        <v>2.853936292636496</v>
      </c>
      <c r="U96" s="27">
        <f>'Расчет субсидий'!Z96-1</f>
        <v>0.52631578947368429</v>
      </c>
      <c r="V96" s="32">
        <f>U96*'Расчет субсидий'!AA96</f>
        <v>13.157894736842108</v>
      </c>
      <c r="W96" s="39">
        <f t="shared" si="36"/>
        <v>23.091550521724972</v>
      </c>
      <c r="X96" s="120">
        <f>'Расчет субсидий'!AL96-1</f>
        <v>-0.35454545454545461</v>
      </c>
      <c r="Y96" s="32">
        <f>X96*'Расчет субсидий'!AM96</f>
        <v>-5.3181818181818192</v>
      </c>
      <c r="Z96" s="39">
        <f t="shared" si="14"/>
        <v>-9.3331848745081132</v>
      </c>
      <c r="AA96" s="120">
        <f>'Расчет субсидий'!AP96-1</f>
        <v>0</v>
      </c>
      <c r="AB96" s="32">
        <f>AA96*'Расчет субсидий'!AQ96</f>
        <v>0</v>
      </c>
      <c r="AC96" s="124">
        <f t="shared" si="15"/>
        <v>0</v>
      </c>
      <c r="AD96" s="32">
        <f t="shared" si="16"/>
        <v>18.534503788273035</v>
      </c>
      <c r="AE96" s="33" t="str">
        <f>IF('Расчет субсидий'!BA96="+",'Расчет субсидий'!BA96,"-")</f>
        <v>-</v>
      </c>
    </row>
    <row r="97" spans="1:31" ht="15.6" x14ac:dyDescent="0.25">
      <c r="A97" s="16" t="s">
        <v>98</v>
      </c>
      <c r="B97" s="28">
        <f>'Расчет субсидий'!AW97</f>
        <v>59.990909090909042</v>
      </c>
      <c r="C97" s="26">
        <f>'Расчет субсидий'!D97-1</f>
        <v>-1</v>
      </c>
      <c r="D97" s="32">
        <f>C97*'Расчет субсидий'!E97</f>
        <v>0</v>
      </c>
      <c r="E97" s="39">
        <f t="shared" si="32"/>
        <v>0</v>
      </c>
      <c r="F97" s="26" t="s">
        <v>378</v>
      </c>
      <c r="G97" s="32" t="s">
        <v>378</v>
      </c>
      <c r="H97" s="31" t="s">
        <v>378</v>
      </c>
      <c r="I97" s="26" t="s">
        <v>378</v>
      </c>
      <c r="J97" s="32" t="s">
        <v>378</v>
      </c>
      <c r="K97" s="31" t="s">
        <v>378</v>
      </c>
      <c r="L97" s="26">
        <f>'Расчет субсидий'!P97-1</f>
        <v>11.697594501718212</v>
      </c>
      <c r="M97" s="32">
        <f>L97*'Расчет субсидий'!Q97</f>
        <v>233.95189003436425</v>
      </c>
      <c r="N97" s="39">
        <f t="shared" si="33"/>
        <v>63.167902294634679</v>
      </c>
      <c r="O97" s="27">
        <f>'Расчет субсидий'!R97-1</f>
        <v>0</v>
      </c>
      <c r="P97" s="32">
        <f>O97*'Расчет субсидий'!S97</f>
        <v>0</v>
      </c>
      <c r="Q97" s="39">
        <f t="shared" si="34"/>
        <v>0</v>
      </c>
      <c r="R97" s="27">
        <f>'Расчет субсидий'!V97-1</f>
        <v>4.2708333333333348E-2</v>
      </c>
      <c r="S97" s="32">
        <f>R97*'Расчет субсидий'!W97</f>
        <v>1.0677083333333337</v>
      </c>
      <c r="T97" s="39">
        <f t="shared" si="35"/>
        <v>0.28828532083780367</v>
      </c>
      <c r="U97" s="27">
        <f>'Расчет субсидий'!Z97-1</f>
        <v>8.1632653061224358E-2</v>
      </c>
      <c r="V97" s="32">
        <f>U97*'Расчет субсидий'!AA97</f>
        <v>2.0408163265306092</v>
      </c>
      <c r="W97" s="39">
        <f t="shared" si="36"/>
        <v>0.55102818915737384</v>
      </c>
      <c r="X97" s="120">
        <f>'Расчет субсидий'!AL97-1</f>
        <v>-1</v>
      </c>
      <c r="Y97" s="32">
        <f>X97*'Расчет субсидий'!AM97</f>
        <v>-15</v>
      </c>
      <c r="Z97" s="39">
        <f t="shared" si="14"/>
        <v>-4.0500571903067035</v>
      </c>
      <c r="AA97" s="120">
        <f>'Расчет субсидий'!AP97-1</f>
        <v>6.2500000000000888E-3</v>
      </c>
      <c r="AB97" s="32">
        <f>AA97*'Расчет субсидий'!AQ97</f>
        <v>0.12500000000000178</v>
      </c>
      <c r="AC97" s="124">
        <f t="shared" si="15"/>
        <v>3.3750476585889679E-2</v>
      </c>
      <c r="AD97" s="32">
        <f t="shared" si="16"/>
        <v>222.1854146942282</v>
      </c>
      <c r="AE97" s="33" t="str">
        <f>IF('Расчет субсидий'!BA97="+",'Расчет субсидий'!BA97,"-")</f>
        <v>-</v>
      </c>
    </row>
    <row r="98" spans="1:31" ht="15.6" x14ac:dyDescent="0.25">
      <c r="A98" s="16" t="s">
        <v>99</v>
      </c>
      <c r="B98" s="28">
        <f>'Расчет субсидий'!AW98</f>
        <v>109.33636363636361</v>
      </c>
      <c r="C98" s="26">
        <f>'Расчет субсидий'!D98-1</f>
        <v>0.29916025192442275</v>
      </c>
      <c r="D98" s="32">
        <f>C98*'Расчет субсидий'!E98</f>
        <v>2.9916025192442275</v>
      </c>
      <c r="E98" s="39">
        <f t="shared" si="32"/>
        <v>0.74449044032055167</v>
      </c>
      <c r="F98" s="26" t="s">
        <v>378</v>
      </c>
      <c r="G98" s="32" t="s">
        <v>378</v>
      </c>
      <c r="H98" s="31" t="s">
        <v>378</v>
      </c>
      <c r="I98" s="26" t="s">
        <v>378</v>
      </c>
      <c r="J98" s="32" t="s">
        <v>378</v>
      </c>
      <c r="K98" s="31" t="s">
        <v>378</v>
      </c>
      <c r="L98" s="26">
        <f>'Расчет субсидий'!P98-1</f>
        <v>-0.13214285714285712</v>
      </c>
      <c r="M98" s="32">
        <f>L98*'Расчет субсидий'!Q98</f>
        <v>-2.6428571428571423</v>
      </c>
      <c r="N98" s="39">
        <f t="shared" si="33"/>
        <v>-0.65770163828017558</v>
      </c>
      <c r="O98" s="27">
        <f>'Расчет субсидий'!R98-1</f>
        <v>0</v>
      </c>
      <c r="P98" s="32">
        <f>O98*'Расчет субсидий'!S98</f>
        <v>0</v>
      </c>
      <c r="Q98" s="39">
        <f t="shared" si="34"/>
        <v>0</v>
      </c>
      <c r="R98" s="27">
        <f>'Расчет субсидий'!V98-1</f>
        <v>1.6999999999999997</v>
      </c>
      <c r="S98" s="32">
        <f>R98*'Расчет субсидий'!W98</f>
        <v>33.999999999999993</v>
      </c>
      <c r="T98" s="39">
        <f t="shared" si="35"/>
        <v>8.4612426978746917</v>
      </c>
      <c r="U98" s="27">
        <f>'Расчет субсидий'!Z98-1</f>
        <v>14</v>
      </c>
      <c r="V98" s="32">
        <f>U98*'Расчет субсидий'!AA98</f>
        <v>420</v>
      </c>
      <c r="W98" s="39">
        <f t="shared" si="36"/>
        <v>104.52123332668739</v>
      </c>
      <c r="X98" s="120">
        <f>'Расчет субсидий'!AL98-1</f>
        <v>-1</v>
      </c>
      <c r="Y98" s="32">
        <f>X98*'Расчет субсидий'!AM98</f>
        <v>-15</v>
      </c>
      <c r="Z98" s="39">
        <f t="shared" si="14"/>
        <v>-3.7329011902388354</v>
      </c>
      <c r="AA98" s="120">
        <f>'Расчет субсидий'!AP98-1</f>
        <v>0</v>
      </c>
      <c r="AB98" s="32">
        <f>AA98*'Расчет субсидий'!AQ98</f>
        <v>0</v>
      </c>
      <c r="AC98" s="124">
        <f t="shared" si="15"/>
        <v>0</v>
      </c>
      <c r="AD98" s="32">
        <f t="shared" si="16"/>
        <v>439.34874537638706</v>
      </c>
      <c r="AE98" s="33" t="str">
        <f>IF('Расчет субсидий'!BA98="+",'Расчет субсидий'!BA98,"-")</f>
        <v>-</v>
      </c>
    </row>
    <row r="99" spans="1:31" ht="15.6" x14ac:dyDescent="0.25">
      <c r="A99" s="16" t="s">
        <v>100</v>
      </c>
      <c r="B99" s="28">
        <f>'Расчет субсидий'!AW99</f>
        <v>-9.2000000000000028</v>
      </c>
      <c r="C99" s="26">
        <f>'Расчет субсидий'!D99-1</f>
        <v>-8.0246913580246937E-2</v>
      </c>
      <c r="D99" s="32">
        <f>C99*'Расчет субсидий'!E99</f>
        <v>-0.80246913580246937</v>
      </c>
      <c r="E99" s="39">
        <f t="shared" si="32"/>
        <v>-0.19886546784730505</v>
      </c>
      <c r="F99" s="26" t="s">
        <v>378</v>
      </c>
      <c r="G99" s="32" t="s">
        <v>378</v>
      </c>
      <c r="H99" s="31" t="s">
        <v>378</v>
      </c>
      <c r="I99" s="26" t="s">
        <v>378</v>
      </c>
      <c r="J99" s="32" t="s">
        <v>378</v>
      </c>
      <c r="K99" s="31" t="s">
        <v>378</v>
      </c>
      <c r="L99" s="26">
        <f>'Расчет субсидий'!P99-1</f>
        <v>-0.34117023157150439</v>
      </c>
      <c r="M99" s="32">
        <f>L99*'Расчет субсидий'!Q99</f>
        <v>-6.8234046314300878</v>
      </c>
      <c r="N99" s="39">
        <f t="shared" si="33"/>
        <v>-1.690955444640089</v>
      </c>
      <c r="O99" s="27">
        <f>'Расчет субсидий'!R99-1</f>
        <v>0</v>
      </c>
      <c r="P99" s="32">
        <f>O99*'Расчет субсидий'!S99</f>
        <v>0</v>
      </c>
      <c r="Q99" s="39">
        <f t="shared" si="34"/>
        <v>0</v>
      </c>
      <c r="R99" s="27">
        <f>'Расчет субсидий'!V99-1</f>
        <v>-0.82993197278911568</v>
      </c>
      <c r="S99" s="32">
        <f>R99*'Расчет субсидий'!W99</f>
        <v>-20.748299319727892</v>
      </c>
      <c r="T99" s="39">
        <f t="shared" si="35"/>
        <v>-5.1417806207929564</v>
      </c>
      <c r="U99" s="27">
        <f>'Расчет субсидий'!Z99-1</f>
        <v>0.25</v>
      </c>
      <c r="V99" s="32">
        <f>U99*'Расчет субсидий'!AA99</f>
        <v>6.25</v>
      </c>
      <c r="W99" s="39">
        <f t="shared" si="36"/>
        <v>1.5488560476568947</v>
      </c>
      <c r="X99" s="120">
        <f>'Расчет субсидий'!AL99-1</f>
        <v>-1</v>
      </c>
      <c r="Y99" s="32">
        <f>X99*'Расчет субсидий'!AM99</f>
        <v>-15</v>
      </c>
      <c r="Z99" s="39">
        <f t="shared" si="14"/>
        <v>-3.7172545143765476</v>
      </c>
      <c r="AA99" s="120">
        <f>'Расчет субсидий'!AP99-1</f>
        <v>0</v>
      </c>
      <c r="AB99" s="32">
        <f>AA99*'Расчет субсидий'!AQ99</f>
        <v>0</v>
      </c>
      <c r="AC99" s="124">
        <f t="shared" si="15"/>
        <v>0</v>
      </c>
      <c r="AD99" s="32">
        <f t="shared" si="16"/>
        <v>-37.124173086960447</v>
      </c>
      <c r="AE99" s="33" t="str">
        <f>IF('Расчет субсидий'!BA99="+",'Расчет субсидий'!BA99,"-")</f>
        <v>-</v>
      </c>
    </row>
    <row r="100" spans="1:31" ht="15.6" x14ac:dyDescent="0.25">
      <c r="A100" s="16" t="s">
        <v>101</v>
      </c>
      <c r="B100" s="28">
        <f>'Расчет субсидий'!AW100</f>
        <v>29.645454545454584</v>
      </c>
      <c r="C100" s="26">
        <f>'Расчет субсидий'!D100-1</f>
        <v>0.35361216730038025</v>
      </c>
      <c r="D100" s="32">
        <f>C100*'Расчет субсидий'!E100</f>
        <v>3.5361216730038025</v>
      </c>
      <c r="E100" s="39">
        <f t="shared" si="32"/>
        <v>8.0713690379196787</v>
      </c>
      <c r="F100" s="26" t="s">
        <v>378</v>
      </c>
      <c r="G100" s="32" t="s">
        <v>378</v>
      </c>
      <c r="H100" s="31" t="s">
        <v>378</v>
      </c>
      <c r="I100" s="26" t="s">
        <v>378</v>
      </c>
      <c r="J100" s="32" t="s">
        <v>378</v>
      </c>
      <c r="K100" s="31" t="s">
        <v>378</v>
      </c>
      <c r="L100" s="26">
        <f>'Расчет субсидий'!P100-1</f>
        <v>0.49060336300692375</v>
      </c>
      <c r="M100" s="32">
        <f>L100*'Расчет субсидий'!Q100</f>
        <v>9.8120672601384751</v>
      </c>
      <c r="N100" s="39">
        <f t="shared" si="33"/>
        <v>22.396518899812726</v>
      </c>
      <c r="O100" s="27">
        <f>'Расчет субсидий'!R100-1</f>
        <v>0</v>
      </c>
      <c r="P100" s="32">
        <f>O100*'Расчет субсидий'!S100</f>
        <v>0</v>
      </c>
      <c r="Q100" s="39">
        <f t="shared" si="34"/>
        <v>0</v>
      </c>
      <c r="R100" s="27">
        <f>'Расчет субсидий'!V100-1</f>
        <v>0.30467836257309933</v>
      </c>
      <c r="S100" s="32">
        <f>R100*'Расчет субсидий'!W100</f>
        <v>7.6169590643274834</v>
      </c>
      <c r="T100" s="39">
        <f t="shared" si="35"/>
        <v>17.386078093486571</v>
      </c>
      <c r="U100" s="27">
        <f>'Расчет субсидий'!Z100-1</f>
        <v>0.19090909090909092</v>
      </c>
      <c r="V100" s="32">
        <f>U100*'Расчет субсидий'!AA100</f>
        <v>4.7727272727272734</v>
      </c>
      <c r="W100" s="39">
        <f t="shared" si="36"/>
        <v>10.893981230799215</v>
      </c>
      <c r="X100" s="120">
        <f>'Расчет субсидий'!AL100-1</f>
        <v>-0.85</v>
      </c>
      <c r="Y100" s="32">
        <f>X100*'Расчет субсидий'!AM100</f>
        <v>-12.75</v>
      </c>
      <c r="Z100" s="39">
        <f t="shared" si="14"/>
        <v>-29.102492716563614</v>
      </c>
      <c r="AA100" s="120">
        <f>'Расчет субсидий'!AP100-1</f>
        <v>0</v>
      </c>
      <c r="AB100" s="32">
        <f>AA100*'Расчет субсидий'!AQ100</f>
        <v>0</v>
      </c>
      <c r="AC100" s="124">
        <f t="shared" si="15"/>
        <v>0</v>
      </c>
      <c r="AD100" s="32">
        <f t="shared" si="16"/>
        <v>12.987875270197037</v>
      </c>
      <c r="AE100" s="33" t="str">
        <f>IF('Расчет субсидий'!BA100="+",'Расчет субсидий'!BA100,"-")</f>
        <v>-</v>
      </c>
    </row>
    <row r="101" spans="1:31" ht="15.6" x14ac:dyDescent="0.25">
      <c r="A101" s="16" t="s">
        <v>102</v>
      </c>
      <c r="B101" s="28">
        <f>'Расчет субсидий'!AW101</f>
        <v>75.481818181818198</v>
      </c>
      <c r="C101" s="26">
        <f>'Расчет субсидий'!D101-1</f>
        <v>-1</v>
      </c>
      <c r="D101" s="32">
        <f>C101*'Расчет субсидий'!E101</f>
        <v>0</v>
      </c>
      <c r="E101" s="39">
        <f t="shared" si="32"/>
        <v>0</v>
      </c>
      <c r="F101" s="26" t="s">
        <v>378</v>
      </c>
      <c r="G101" s="32" t="s">
        <v>378</v>
      </c>
      <c r="H101" s="31" t="s">
        <v>378</v>
      </c>
      <c r="I101" s="26" t="s">
        <v>378</v>
      </c>
      <c r="J101" s="32" t="s">
        <v>378</v>
      </c>
      <c r="K101" s="31" t="s">
        <v>378</v>
      </c>
      <c r="L101" s="26">
        <f>'Расчет субсидий'!P101-1</f>
        <v>1.3253012048192772</v>
      </c>
      <c r="M101" s="32">
        <f>L101*'Расчет субсидий'!Q101</f>
        <v>26.506024096385545</v>
      </c>
      <c r="N101" s="39">
        <f t="shared" si="33"/>
        <v>33.23652802581308</v>
      </c>
      <c r="O101" s="27">
        <f>'Расчет субсидий'!R101-1</f>
        <v>0</v>
      </c>
      <c r="P101" s="32">
        <f>O101*'Расчет субсидий'!S101</f>
        <v>0</v>
      </c>
      <c r="Q101" s="39">
        <f t="shared" si="34"/>
        <v>0</v>
      </c>
      <c r="R101" s="27">
        <f>'Расчет субсидий'!V101-1</f>
        <v>0.22727272727272729</v>
      </c>
      <c r="S101" s="32">
        <f>R101*'Расчет субсидий'!W101</f>
        <v>3.4090909090909092</v>
      </c>
      <c r="T101" s="39">
        <f t="shared" si="35"/>
        <v>4.2747394000141821</v>
      </c>
      <c r="U101" s="27">
        <f>'Расчет субсидий'!Z101-1</f>
        <v>1.1764705882352944</v>
      </c>
      <c r="V101" s="32">
        <f>U101*'Расчет субсидий'!AA101</f>
        <v>41.176470588235304</v>
      </c>
      <c r="W101" s="39">
        <f t="shared" si="36"/>
        <v>51.632146478602678</v>
      </c>
      <c r="X101" s="120">
        <f>'Расчет субсидий'!AL101-1</f>
        <v>-0.73636363636363633</v>
      </c>
      <c r="Y101" s="32">
        <f>X101*'Расчет субсидий'!AM101</f>
        <v>-11.045454545454545</v>
      </c>
      <c r="Z101" s="39">
        <f t="shared" si="14"/>
        <v>-13.850155656045949</v>
      </c>
      <c r="AA101" s="120">
        <f>'Расчет субсидий'!AP101-1</f>
        <v>7.5187969924812581E-3</v>
      </c>
      <c r="AB101" s="32">
        <f>AA101*'Расчет субсидий'!AQ101</f>
        <v>0.15037593984962516</v>
      </c>
      <c r="AC101" s="124">
        <f t="shared" si="15"/>
        <v>0.1885599334342109</v>
      </c>
      <c r="AD101" s="32">
        <f t="shared" si="16"/>
        <v>60.196506988106833</v>
      </c>
      <c r="AE101" s="33" t="str">
        <f>IF('Расчет субсидий'!BA101="+",'Расчет субсидий'!BA101,"-")</f>
        <v>-</v>
      </c>
    </row>
    <row r="102" spans="1:31" ht="15.6" x14ac:dyDescent="0.25">
      <c r="A102" s="16" t="s">
        <v>103</v>
      </c>
      <c r="B102" s="28">
        <f>'Расчет субсидий'!AW102</f>
        <v>12.409090909090907</v>
      </c>
      <c r="C102" s="26">
        <f>'Расчет субсидий'!D102-1</f>
        <v>-1</v>
      </c>
      <c r="D102" s="32">
        <f>C102*'Расчет субсидий'!E102</f>
        <v>0</v>
      </c>
      <c r="E102" s="39">
        <f t="shared" si="32"/>
        <v>0</v>
      </c>
      <c r="F102" s="26" t="s">
        <v>378</v>
      </c>
      <c r="G102" s="32" t="s">
        <v>378</v>
      </c>
      <c r="H102" s="31" t="s">
        <v>378</v>
      </c>
      <c r="I102" s="26" t="s">
        <v>378</v>
      </c>
      <c r="J102" s="32" t="s">
        <v>378</v>
      </c>
      <c r="K102" s="31" t="s">
        <v>378</v>
      </c>
      <c r="L102" s="26">
        <f>'Расчет субсидий'!P102-1</f>
        <v>0.56962025316455689</v>
      </c>
      <c r="M102" s="32">
        <f>L102*'Расчет субсидий'!Q102</f>
        <v>11.392405063291138</v>
      </c>
      <c r="N102" s="39">
        <f t="shared" si="33"/>
        <v>11.663914544994068</v>
      </c>
      <c r="O102" s="27">
        <f>'Расчет субсидий'!R102-1</f>
        <v>0</v>
      </c>
      <c r="P102" s="32">
        <f>O102*'Расчет субсидий'!S102</f>
        <v>0</v>
      </c>
      <c r="Q102" s="39">
        <f t="shared" si="34"/>
        <v>0</v>
      </c>
      <c r="R102" s="27">
        <f>'Расчет субсидий'!V102-1</f>
        <v>5.5018587360594839E-2</v>
      </c>
      <c r="S102" s="32">
        <f>R102*'Расчет субсидий'!W102</f>
        <v>1.6505576208178452</v>
      </c>
      <c r="T102" s="39">
        <f t="shared" si="35"/>
        <v>1.6898945335820419</v>
      </c>
      <c r="U102" s="27">
        <f>'Расчет субсидий'!Z102-1</f>
        <v>0.67999999999999994</v>
      </c>
      <c r="V102" s="32">
        <f>U102*'Расчет субсидий'!AA102</f>
        <v>13.599999999999998</v>
      </c>
      <c r="W102" s="39">
        <f t="shared" si="36"/>
        <v>13.924121985712917</v>
      </c>
      <c r="X102" s="120">
        <f>'Расчет субсидий'!AL102-1</f>
        <v>-0.96818181818181814</v>
      </c>
      <c r="Y102" s="32">
        <f>X102*'Расчет субсидий'!AM102</f>
        <v>-14.522727272727272</v>
      </c>
      <c r="Z102" s="39">
        <f t="shared" si="14"/>
        <v>-14.86884015519812</v>
      </c>
      <c r="AA102" s="120">
        <f>'Расчет субсидий'!AP102-1</f>
        <v>0</v>
      </c>
      <c r="AB102" s="32">
        <f>AA102*'Расчет субсидий'!AQ102</f>
        <v>0</v>
      </c>
      <c r="AC102" s="124">
        <f t="shared" si="15"/>
        <v>0</v>
      </c>
      <c r="AD102" s="32">
        <f t="shared" si="16"/>
        <v>12.120235411381708</v>
      </c>
      <c r="AE102" s="33" t="str">
        <f>IF('Расчет субсидий'!BA102="+",'Расчет субсидий'!BA102,"-")</f>
        <v>-</v>
      </c>
    </row>
    <row r="103" spans="1:31" ht="15.6" x14ac:dyDescent="0.25">
      <c r="A103" s="16" t="s">
        <v>104</v>
      </c>
      <c r="B103" s="28">
        <f>'Расчет субсидий'!AW103</f>
        <v>40.527272727272731</v>
      </c>
      <c r="C103" s="26">
        <f>'Расчет субсидий'!D103-1</f>
        <v>-1</v>
      </c>
      <c r="D103" s="32">
        <f>C103*'Расчет субсидий'!E103</f>
        <v>0</v>
      </c>
      <c r="E103" s="39">
        <f t="shared" si="32"/>
        <v>0</v>
      </c>
      <c r="F103" s="26" t="s">
        <v>378</v>
      </c>
      <c r="G103" s="32" t="s">
        <v>378</v>
      </c>
      <c r="H103" s="31" t="s">
        <v>378</v>
      </c>
      <c r="I103" s="26" t="s">
        <v>378</v>
      </c>
      <c r="J103" s="32" t="s">
        <v>378</v>
      </c>
      <c r="K103" s="31" t="s">
        <v>378</v>
      </c>
      <c r="L103" s="26">
        <f>'Расчет субсидий'!P103-1</f>
        <v>2.6824324324324325</v>
      </c>
      <c r="M103" s="32">
        <f>L103*'Расчет субсидий'!Q103</f>
        <v>53.648648648648646</v>
      </c>
      <c r="N103" s="39">
        <f t="shared" si="33"/>
        <v>37.223157556912177</v>
      </c>
      <c r="O103" s="27">
        <f>'Расчет субсидий'!R103-1</f>
        <v>0</v>
      </c>
      <c r="P103" s="32">
        <f>O103*'Расчет субсидий'!S103</f>
        <v>0</v>
      </c>
      <c r="Q103" s="39">
        <f t="shared" si="34"/>
        <v>0</v>
      </c>
      <c r="R103" s="27">
        <f>'Расчет субсидий'!V103-1</f>
        <v>0.17619047619047623</v>
      </c>
      <c r="S103" s="32">
        <f>R103*'Расчет субсидий'!W103</f>
        <v>3.5238095238095246</v>
      </c>
      <c r="T103" s="39">
        <f t="shared" si="35"/>
        <v>2.4449323591417911</v>
      </c>
      <c r="U103" s="27">
        <f>'Расчет субсидий'!Z103-1</f>
        <v>0.47058823529411775</v>
      </c>
      <c r="V103" s="32">
        <f>U103*'Расчет субсидий'!AA103</f>
        <v>14.117647058823533</v>
      </c>
      <c r="W103" s="39">
        <f t="shared" si="36"/>
        <v>9.7952774960847613</v>
      </c>
      <c r="X103" s="120">
        <f>'Расчет субсидий'!AL103-1</f>
        <v>-0.8954545454545455</v>
      </c>
      <c r="Y103" s="32">
        <f>X103*'Расчет субсидий'!AM103</f>
        <v>-13.431818181818183</v>
      </c>
      <c r="Z103" s="39">
        <f t="shared" si="14"/>
        <v>-9.319427367723824</v>
      </c>
      <c r="AA103" s="120">
        <f>'Расчет субсидий'!AP103-1</f>
        <v>2.7624309392265234E-2</v>
      </c>
      <c r="AB103" s="32">
        <f>AA103*'Расчет субсидий'!AQ103</f>
        <v>0.55248618784530468</v>
      </c>
      <c r="AC103" s="124">
        <f t="shared" si="15"/>
        <v>0.38333268285782951</v>
      </c>
      <c r="AD103" s="32">
        <f t="shared" si="16"/>
        <v>58.410773237308817</v>
      </c>
      <c r="AE103" s="33" t="str">
        <f>IF('Расчет субсидий'!BA103="+",'Расчет субсидий'!BA103,"-")</f>
        <v>-</v>
      </c>
    </row>
    <row r="104" spans="1:31" ht="15.6" x14ac:dyDescent="0.25">
      <c r="A104" s="16" t="s">
        <v>105</v>
      </c>
      <c r="B104" s="28">
        <f>'Расчет субсидий'!AW104</f>
        <v>35.490909090909099</v>
      </c>
      <c r="C104" s="26">
        <f>'Расчет субсидий'!D104-1</f>
        <v>-1</v>
      </c>
      <c r="D104" s="32">
        <f>C104*'Расчет субсидий'!E104</f>
        <v>0</v>
      </c>
      <c r="E104" s="39">
        <f t="shared" si="32"/>
        <v>0</v>
      </c>
      <c r="F104" s="26" t="s">
        <v>378</v>
      </c>
      <c r="G104" s="32" t="s">
        <v>378</v>
      </c>
      <c r="H104" s="31" t="s">
        <v>378</v>
      </c>
      <c r="I104" s="26" t="s">
        <v>378</v>
      </c>
      <c r="J104" s="32" t="s">
        <v>378</v>
      </c>
      <c r="K104" s="31" t="s">
        <v>378</v>
      </c>
      <c r="L104" s="26">
        <f>'Расчет субсидий'!P104-1</f>
        <v>1.8151041666666665</v>
      </c>
      <c r="M104" s="32">
        <f>L104*'Расчет субсидий'!Q104</f>
        <v>36.302083333333329</v>
      </c>
      <c r="N104" s="39">
        <f t="shared" si="33"/>
        <v>13.585531970458677</v>
      </c>
      <c r="O104" s="27">
        <f>'Расчет субсидий'!R104-1</f>
        <v>0</v>
      </c>
      <c r="P104" s="32">
        <f>O104*'Расчет субсидий'!S104</f>
        <v>0</v>
      </c>
      <c r="Q104" s="39">
        <f t="shared" si="34"/>
        <v>0</v>
      </c>
      <c r="R104" s="27">
        <f>'Расчет субсидий'!V104-1</f>
        <v>0.3125</v>
      </c>
      <c r="S104" s="32">
        <f>R104*'Расчет субсидий'!W104</f>
        <v>4.6875</v>
      </c>
      <c r="T104" s="39">
        <f t="shared" si="35"/>
        <v>1.7542293792557835</v>
      </c>
      <c r="U104" s="27">
        <f>'Расчет субсидий'!Z104-1</f>
        <v>1.5384615384615383</v>
      </c>
      <c r="V104" s="32">
        <f>U104*'Расчет субсидий'!AA104</f>
        <v>53.84615384615384</v>
      </c>
      <c r="W104" s="39">
        <f t="shared" si="36"/>
        <v>20.151147741194638</v>
      </c>
      <c r="X104" s="120">
        <f>'Расчет субсидий'!AL104-1</f>
        <v>0</v>
      </c>
      <c r="Y104" s="32">
        <f>X104*'Расчет субсидий'!AM104</f>
        <v>0</v>
      </c>
      <c r="Z104" s="39">
        <f t="shared" si="14"/>
        <v>0</v>
      </c>
      <c r="AA104" s="120">
        <f>'Расчет субсидий'!AP104-1</f>
        <v>0</v>
      </c>
      <c r="AB104" s="32">
        <f>AA104*'Расчет субсидий'!AQ104</f>
        <v>0</v>
      </c>
      <c r="AC104" s="124">
        <f t="shared" si="15"/>
        <v>0</v>
      </c>
      <c r="AD104" s="32">
        <f t="shared" si="16"/>
        <v>94.835737179487168</v>
      </c>
      <c r="AE104" s="33" t="str">
        <f>IF('Расчет субсидий'!BA104="+",'Расчет субсидий'!BA104,"-")</f>
        <v>-</v>
      </c>
    </row>
    <row r="105" spans="1:31" ht="15.6" x14ac:dyDescent="0.25">
      <c r="A105" s="36" t="s">
        <v>106</v>
      </c>
      <c r="B105" s="44"/>
      <c r="C105" s="45"/>
      <c r="D105" s="46"/>
      <c r="E105" s="42"/>
      <c r="F105" s="45"/>
      <c r="G105" s="46"/>
      <c r="H105" s="42"/>
      <c r="I105" s="45"/>
      <c r="J105" s="46"/>
      <c r="K105" s="42"/>
      <c r="L105" s="45"/>
      <c r="M105" s="46"/>
      <c r="N105" s="42"/>
      <c r="O105" s="47"/>
      <c r="P105" s="46"/>
      <c r="Q105" s="42"/>
      <c r="R105" s="47"/>
      <c r="S105" s="46"/>
      <c r="T105" s="42"/>
      <c r="U105" s="47"/>
      <c r="V105" s="46"/>
      <c r="W105" s="42"/>
      <c r="X105" s="121"/>
      <c r="Y105" s="46"/>
      <c r="Z105" s="42"/>
      <c r="AA105" s="121"/>
      <c r="AB105" s="46"/>
      <c r="AC105" s="125"/>
      <c r="AD105" s="32"/>
      <c r="AE105" s="33"/>
    </row>
    <row r="106" spans="1:31" ht="15.6" x14ac:dyDescent="0.25">
      <c r="A106" s="16" t="s">
        <v>107</v>
      </c>
      <c r="B106" s="28">
        <f>'Расчет субсидий'!AW106</f>
        <v>167.5272727272727</v>
      </c>
      <c r="C106" s="26">
        <f>'Расчет субсидий'!D106-1</f>
        <v>9.4078042423803687E-2</v>
      </c>
      <c r="D106" s="32">
        <f>C106*'Расчет субсидий'!E106</f>
        <v>0.94078042423803687</v>
      </c>
      <c r="E106" s="39">
        <f t="shared" ref="E106:E120" si="37">$B106*D106/$AD106</f>
        <v>0.50337002175331425</v>
      </c>
      <c r="F106" s="26" t="s">
        <v>378</v>
      </c>
      <c r="G106" s="32" t="s">
        <v>378</v>
      </c>
      <c r="H106" s="31" t="s">
        <v>378</v>
      </c>
      <c r="I106" s="26" t="s">
        <v>378</v>
      </c>
      <c r="J106" s="32" t="s">
        <v>378</v>
      </c>
      <c r="K106" s="31" t="s">
        <v>378</v>
      </c>
      <c r="L106" s="26">
        <f>'Расчет субсидий'!P106-1</f>
        <v>-0.32799191298976016</v>
      </c>
      <c r="M106" s="32">
        <f>L106*'Расчет субсидий'!Q106</f>
        <v>-6.5598382597952032</v>
      </c>
      <c r="N106" s="39">
        <f t="shared" ref="N106:N120" si="38">$B106*M106/$AD106</f>
        <v>-3.5098795026541221</v>
      </c>
      <c r="O106" s="27">
        <f>'Расчет субсидий'!R106-1</f>
        <v>0</v>
      </c>
      <c r="P106" s="32">
        <f>O106*'Расчет субсидий'!S106</f>
        <v>0</v>
      </c>
      <c r="Q106" s="39">
        <f t="shared" ref="Q106:Q120" si="39">$B106*P106/$AD106</f>
        <v>0</v>
      </c>
      <c r="R106" s="27">
        <f>'Расчет субсидий'!V106-1</f>
        <v>0.23750000000000004</v>
      </c>
      <c r="S106" s="32">
        <f>R106*'Расчет субсидий'!W106</f>
        <v>7.1250000000000018</v>
      </c>
      <c r="T106" s="39">
        <f t="shared" ref="T106:T120" si="40">$B106*S106/$AD106</f>
        <v>3.8122725692312063</v>
      </c>
      <c r="U106" s="27">
        <f>'Расчет субсидий'!Z106-1</f>
        <v>16.666666666666668</v>
      </c>
      <c r="V106" s="32">
        <f>U106*'Расчет субсидий'!AA106</f>
        <v>333.33333333333337</v>
      </c>
      <c r="W106" s="39">
        <f t="shared" ref="W106:W120" si="41">$B106*V106/$AD106</f>
        <v>178.35193306344823</v>
      </c>
      <c r="X106" s="120">
        <f>'Расчет субсидий'!AL106-1</f>
        <v>-1</v>
      </c>
      <c r="Y106" s="32">
        <f>X106*'Расчет субсидий'!AM106</f>
        <v>-15</v>
      </c>
      <c r="Z106" s="39">
        <f t="shared" si="14"/>
        <v>-8.0258369878551683</v>
      </c>
      <c r="AA106" s="120">
        <f>'Расчет субсидий'!AP106-1</f>
        <v>-0.33684210526315794</v>
      </c>
      <c r="AB106" s="32">
        <f>AA106*'Расчет субсидий'!AQ106</f>
        <v>-6.7368421052631593</v>
      </c>
      <c r="AC106" s="124">
        <f t="shared" si="15"/>
        <v>-3.6045864366507434</v>
      </c>
      <c r="AD106" s="32">
        <f t="shared" si="16"/>
        <v>313.10243339251303</v>
      </c>
      <c r="AE106" s="33" t="str">
        <f>IF('Расчет субсидий'!BA106="+",'Расчет субсидий'!BA106,"-")</f>
        <v>-</v>
      </c>
    </row>
    <row r="107" spans="1:31" ht="15.6" x14ac:dyDescent="0.25">
      <c r="A107" s="16" t="s">
        <v>108</v>
      </c>
      <c r="B107" s="28">
        <f>'Расчет субсидий'!AW107</f>
        <v>115.79090909090911</v>
      </c>
      <c r="C107" s="26">
        <f>'Расчет субсидий'!D107-1</f>
        <v>-1</v>
      </c>
      <c r="D107" s="32">
        <f>C107*'Расчет субсидий'!E107</f>
        <v>0</v>
      </c>
      <c r="E107" s="39">
        <f t="shared" si="37"/>
        <v>0</v>
      </c>
      <c r="F107" s="26" t="s">
        <v>378</v>
      </c>
      <c r="G107" s="32" t="s">
        <v>378</v>
      </c>
      <c r="H107" s="31" t="s">
        <v>378</v>
      </c>
      <c r="I107" s="26" t="s">
        <v>378</v>
      </c>
      <c r="J107" s="32" t="s">
        <v>378</v>
      </c>
      <c r="K107" s="31" t="s">
        <v>378</v>
      </c>
      <c r="L107" s="26">
        <f>'Расчет субсидий'!P107-1</f>
        <v>-0.2938281901584654</v>
      </c>
      <c r="M107" s="32">
        <f>L107*'Расчет субсидий'!Q107</f>
        <v>-5.8765638031693079</v>
      </c>
      <c r="N107" s="39">
        <f t="shared" si="38"/>
        <v>-0.34462972842237571</v>
      </c>
      <c r="O107" s="27">
        <f>'Расчет субсидий'!R107-1</f>
        <v>0</v>
      </c>
      <c r="P107" s="32">
        <f>O107*'Расчет субсидий'!S107</f>
        <v>0</v>
      </c>
      <c r="Q107" s="39">
        <f t="shared" si="39"/>
        <v>0</v>
      </c>
      <c r="R107" s="27">
        <f>'Расчет субсидий'!V107-1</f>
        <v>5.7571428571428571</v>
      </c>
      <c r="S107" s="32">
        <f>R107*'Расчет субсидий'!W107</f>
        <v>143.92857142857142</v>
      </c>
      <c r="T107" s="39">
        <f t="shared" si="40"/>
        <v>8.4406578648730104</v>
      </c>
      <c r="U107" s="27">
        <f>'Расчет субсидий'!Z107-1</f>
        <v>70.08</v>
      </c>
      <c r="V107" s="32">
        <f>U107*'Расчет субсидий'!AA107</f>
        <v>1752</v>
      </c>
      <c r="W107" s="39">
        <f t="shared" si="41"/>
        <v>102.74563578640458</v>
      </c>
      <c r="X107" s="120">
        <f>'Расчет субсидий'!AL107-1</f>
        <v>-0.46071428571428574</v>
      </c>
      <c r="Y107" s="32">
        <f>X107*'Расчет субсидий'!AM107</f>
        <v>-6.9107142857142865</v>
      </c>
      <c r="Z107" s="39">
        <f t="shared" si="14"/>
        <v>-0.40527724487665701</v>
      </c>
      <c r="AA107" s="120">
        <f>'Расчет субсидий'!AP107-1</f>
        <v>4.5652173913043477</v>
      </c>
      <c r="AB107" s="32">
        <f>AA107*'Расчет субсидий'!AQ107</f>
        <v>91.304347826086953</v>
      </c>
      <c r="AC107" s="124">
        <f t="shared" si="15"/>
        <v>5.354522412930554</v>
      </c>
      <c r="AD107" s="32">
        <f t="shared" si="16"/>
        <v>1974.4456411657748</v>
      </c>
      <c r="AE107" s="33" t="str">
        <f>IF('Расчет субсидий'!BA107="+",'Расчет субсидий'!BA107,"-")</f>
        <v>-</v>
      </c>
    </row>
    <row r="108" spans="1:31" ht="15.6" x14ac:dyDescent="0.25">
      <c r="A108" s="16" t="s">
        <v>109</v>
      </c>
      <c r="B108" s="28">
        <f>'Расчет субсидий'!AW108</f>
        <v>-394.03636363636372</v>
      </c>
      <c r="C108" s="26">
        <f>'Расчет субсидий'!D108-1</f>
        <v>-1</v>
      </c>
      <c r="D108" s="32">
        <f>C108*'Расчет субсидий'!E108</f>
        <v>0</v>
      </c>
      <c r="E108" s="39">
        <f t="shared" si="37"/>
        <v>0</v>
      </c>
      <c r="F108" s="26" t="s">
        <v>378</v>
      </c>
      <c r="G108" s="32" t="s">
        <v>378</v>
      </c>
      <c r="H108" s="31" t="s">
        <v>378</v>
      </c>
      <c r="I108" s="26" t="s">
        <v>378</v>
      </c>
      <c r="J108" s="32" t="s">
        <v>378</v>
      </c>
      <c r="K108" s="31" t="s">
        <v>378</v>
      </c>
      <c r="L108" s="26">
        <f>'Расчет субсидий'!P108-1</f>
        <v>-0.37358376858175968</v>
      </c>
      <c r="M108" s="32">
        <f>L108*'Расчет субсидий'!Q108</f>
        <v>-7.4716753716351931</v>
      </c>
      <c r="N108" s="39">
        <f t="shared" si="38"/>
        <v>-52.777508753449233</v>
      </c>
      <c r="O108" s="27">
        <f>'Расчет субсидий'!R108-1</f>
        <v>0</v>
      </c>
      <c r="P108" s="32">
        <f>O108*'Расчет субсидий'!S108</f>
        <v>0</v>
      </c>
      <c r="Q108" s="39">
        <f t="shared" si="39"/>
        <v>0</v>
      </c>
      <c r="R108" s="27">
        <f>'Расчет субсидий'!V108-1</f>
        <v>-0.44529411764705884</v>
      </c>
      <c r="S108" s="32">
        <f>R108*'Расчет субсидий'!W108</f>
        <v>-11.132352941176471</v>
      </c>
      <c r="T108" s="39">
        <f t="shared" si="40"/>
        <v>-78.635356272289911</v>
      </c>
      <c r="U108" s="27">
        <f>'Расчет субсидий'!Z108-1</f>
        <v>-0.92</v>
      </c>
      <c r="V108" s="32">
        <f>U108*'Расчет субсидий'!AA108</f>
        <v>-23</v>
      </c>
      <c r="W108" s="39">
        <f t="shared" si="41"/>
        <v>-162.46459340800715</v>
      </c>
      <c r="X108" s="120">
        <f>'Расчет субсидий'!AL108-1</f>
        <v>-0.93571428571428572</v>
      </c>
      <c r="Y108" s="32">
        <f>X108*'Расчет субсидий'!AM108</f>
        <v>-14.035714285714286</v>
      </c>
      <c r="Z108" s="39">
        <f t="shared" si="14"/>
        <v>-99.143765853023012</v>
      </c>
      <c r="AA108" s="120">
        <f>'Расчет субсидий'!AP108-1</f>
        <v>-7.1856287425149379E-3</v>
      </c>
      <c r="AB108" s="32">
        <f>AA108*'Расчет субсидий'!AQ108</f>
        <v>-0.14371257485029876</v>
      </c>
      <c r="AC108" s="124">
        <f t="shared" si="15"/>
        <v>-1.0151393495944165</v>
      </c>
      <c r="AD108" s="32">
        <f t="shared" si="16"/>
        <v>-55.783455173376247</v>
      </c>
      <c r="AE108" s="33" t="str">
        <f>IF('Расчет субсидий'!BA108="+",'Расчет субсидий'!BA108,"-")</f>
        <v>-</v>
      </c>
    </row>
    <row r="109" spans="1:31" ht="15.6" x14ac:dyDescent="0.25">
      <c r="A109" s="16" t="s">
        <v>110</v>
      </c>
      <c r="B109" s="28">
        <f>'Расчет субсидий'!AW109</f>
        <v>51.763636363636351</v>
      </c>
      <c r="C109" s="26">
        <f>'Расчет субсидий'!D109-1</f>
        <v>-2.4122807017543879E-2</v>
      </c>
      <c r="D109" s="32">
        <f>C109*'Расчет субсидий'!E109</f>
        <v>-0.24122807017543879</v>
      </c>
      <c r="E109" s="39">
        <f t="shared" si="37"/>
        <v>-0.49883164863702489</v>
      </c>
      <c r="F109" s="26" t="s">
        <v>378</v>
      </c>
      <c r="G109" s="32" t="s">
        <v>378</v>
      </c>
      <c r="H109" s="31" t="s">
        <v>378</v>
      </c>
      <c r="I109" s="26" t="s">
        <v>378</v>
      </c>
      <c r="J109" s="32" t="s">
        <v>378</v>
      </c>
      <c r="K109" s="31" t="s">
        <v>378</v>
      </c>
      <c r="L109" s="26">
        <f>'Расчет субсидий'!P109-1</f>
        <v>-0.71400831958575728</v>
      </c>
      <c r="M109" s="32">
        <f>L109*'Расчет субсидий'!Q109</f>
        <v>-14.280166391715145</v>
      </c>
      <c r="N109" s="39">
        <f t="shared" si="38"/>
        <v>-29.529726531450677</v>
      </c>
      <c r="O109" s="27">
        <f>'Расчет субсидий'!R109-1</f>
        <v>0</v>
      </c>
      <c r="P109" s="32">
        <f>O109*'Расчет субсидий'!S109</f>
        <v>0</v>
      </c>
      <c r="Q109" s="39">
        <f t="shared" si="39"/>
        <v>0</v>
      </c>
      <c r="R109" s="27">
        <f>'Расчет субсидий'!V109-1</f>
        <v>-1</v>
      </c>
      <c r="S109" s="32">
        <f>R109*'Расчет субсидий'!W109</f>
        <v>-20</v>
      </c>
      <c r="T109" s="39">
        <f t="shared" si="40"/>
        <v>-41.357678505178761</v>
      </c>
      <c r="U109" s="27">
        <f>'Расчет субсидий'!Z109-1</f>
        <v>2.0666666666666664</v>
      </c>
      <c r="V109" s="32">
        <f>U109*'Расчет субсидий'!AA109</f>
        <v>61.999999999999993</v>
      </c>
      <c r="W109" s="39">
        <f t="shared" si="41"/>
        <v>128.20880336605413</v>
      </c>
      <c r="X109" s="120">
        <f>'Расчет субсидий'!AL109-1</f>
        <v>3.5714285714285587E-3</v>
      </c>
      <c r="Y109" s="32">
        <f>X109*'Расчет субсидий'!AM109</f>
        <v>5.3571428571428381E-2</v>
      </c>
      <c r="Z109" s="39">
        <f t="shared" si="14"/>
        <v>0.11077949599601414</v>
      </c>
      <c r="AA109" s="120">
        <f>'Расчет субсидий'!AP109-1</f>
        <v>-0.125</v>
      </c>
      <c r="AB109" s="32">
        <f>AA109*'Расчет субсидий'!AQ109</f>
        <v>-2.5</v>
      </c>
      <c r="AC109" s="124">
        <f t="shared" si="15"/>
        <v>-5.1697098131473451</v>
      </c>
      <c r="AD109" s="32">
        <f t="shared" si="16"/>
        <v>25.03217696668084</v>
      </c>
      <c r="AE109" s="33" t="str">
        <f>IF('Расчет субсидий'!BA109="+",'Расчет субсидий'!BA109,"-")</f>
        <v>-</v>
      </c>
    </row>
    <row r="110" spans="1:31" ht="15.6" x14ac:dyDescent="0.25">
      <c r="A110" s="16" t="s">
        <v>111</v>
      </c>
      <c r="B110" s="28">
        <f>'Расчет субсидий'!AW110</f>
        <v>91.336363636363615</v>
      </c>
      <c r="C110" s="26">
        <f>'Расчет субсидий'!D110-1</f>
        <v>-1</v>
      </c>
      <c r="D110" s="32">
        <f>C110*'Расчет субсидий'!E110</f>
        <v>0</v>
      </c>
      <c r="E110" s="39">
        <f t="shared" si="37"/>
        <v>0</v>
      </c>
      <c r="F110" s="26" t="s">
        <v>378</v>
      </c>
      <c r="G110" s="32" t="s">
        <v>378</v>
      </c>
      <c r="H110" s="31" t="s">
        <v>378</v>
      </c>
      <c r="I110" s="26" t="s">
        <v>378</v>
      </c>
      <c r="J110" s="32" t="s">
        <v>378</v>
      </c>
      <c r="K110" s="31" t="s">
        <v>378</v>
      </c>
      <c r="L110" s="26">
        <f>'Расчет субсидий'!P110-1</f>
        <v>-0.14332072739980783</v>
      </c>
      <c r="M110" s="32">
        <f>L110*'Расчет субсидий'!Q110</f>
        <v>-2.8664145479961567</v>
      </c>
      <c r="N110" s="39">
        <f t="shared" si="38"/>
        <v>-0.12316974501445867</v>
      </c>
      <c r="O110" s="27">
        <f>'Расчет субсидий'!R110-1</f>
        <v>0</v>
      </c>
      <c r="P110" s="32">
        <f>O110*'Расчет субсидий'!S110</f>
        <v>0</v>
      </c>
      <c r="Q110" s="39">
        <f t="shared" si="39"/>
        <v>0</v>
      </c>
      <c r="R110" s="27">
        <f>'Расчет субсидий'!V110-1</f>
        <v>79.916666666666671</v>
      </c>
      <c r="S110" s="32">
        <f>R110*'Расчет субсидий'!W110</f>
        <v>1997.9166666666667</v>
      </c>
      <c r="T110" s="39">
        <f t="shared" si="40"/>
        <v>85.850417751159313</v>
      </c>
      <c r="U110" s="27">
        <f>'Расчет субсидий'!Z110-1</f>
        <v>-1</v>
      </c>
      <c r="V110" s="32">
        <f>U110*'Расчет субсидий'!AA110</f>
        <v>-25</v>
      </c>
      <c r="W110" s="39">
        <f t="shared" si="41"/>
        <v>-1.0742492315056431</v>
      </c>
      <c r="X110" s="120">
        <f>'Расчет субсидий'!AL110-1</f>
        <v>-0.27857142857142858</v>
      </c>
      <c r="Y110" s="32">
        <f>X110*'Расчет субсидий'!AM110</f>
        <v>-4.1785714285714288</v>
      </c>
      <c r="Z110" s="39">
        <f t="shared" si="14"/>
        <v>-0.17955308583737178</v>
      </c>
      <c r="AA110" s="120">
        <f>'Расчет субсидий'!AP110-1</f>
        <v>7.9857142857142858</v>
      </c>
      <c r="AB110" s="32">
        <f>AA110*'Расчет субсидий'!AQ110</f>
        <v>159.71428571428572</v>
      </c>
      <c r="AC110" s="124">
        <f t="shared" si="15"/>
        <v>6.8629179475617663</v>
      </c>
      <c r="AD110" s="32">
        <f t="shared" si="16"/>
        <v>2125.5859664043851</v>
      </c>
      <c r="AE110" s="33" t="str">
        <f>IF('Расчет субсидий'!BA110="+",'Расчет субсидий'!BA110,"-")</f>
        <v>-</v>
      </c>
    </row>
    <row r="111" spans="1:31" ht="15.6" x14ac:dyDescent="0.25">
      <c r="A111" s="16" t="s">
        <v>112</v>
      </c>
      <c r="B111" s="28">
        <f>'Расчет субсидий'!AW111</f>
        <v>-43.381818181818289</v>
      </c>
      <c r="C111" s="26">
        <f>'Расчет субсидий'!D111-1</f>
        <v>0.14948715344775065</v>
      </c>
      <c r="D111" s="32">
        <f>C111*'Расчет субсидий'!E111</f>
        <v>1.4948715344775065</v>
      </c>
      <c r="E111" s="39">
        <f t="shared" si="37"/>
        <v>13.208836562981226</v>
      </c>
      <c r="F111" s="26" t="s">
        <v>378</v>
      </c>
      <c r="G111" s="32" t="s">
        <v>378</v>
      </c>
      <c r="H111" s="31" t="s">
        <v>378</v>
      </c>
      <c r="I111" s="26" t="s">
        <v>378</v>
      </c>
      <c r="J111" s="32" t="s">
        <v>378</v>
      </c>
      <c r="K111" s="31" t="s">
        <v>378</v>
      </c>
      <c r="L111" s="26">
        <f>'Расчет субсидий'!P111-1</f>
        <v>-0.35512670833047177</v>
      </c>
      <c r="M111" s="32">
        <f>L111*'Расчет субсидий'!Q111</f>
        <v>-7.1025341666094359</v>
      </c>
      <c r="N111" s="39">
        <f t="shared" si="38"/>
        <v>-62.758712588988544</v>
      </c>
      <c r="O111" s="27">
        <f>'Расчет субсидий'!R111-1</f>
        <v>0</v>
      </c>
      <c r="P111" s="32">
        <f>O111*'Расчет субсидий'!S111</f>
        <v>0</v>
      </c>
      <c r="Q111" s="39">
        <f t="shared" si="39"/>
        <v>0</v>
      </c>
      <c r="R111" s="27">
        <f>'Расчет субсидий'!V111-1</f>
        <v>3.3333333333333437E-2</v>
      </c>
      <c r="S111" s="32">
        <f>R111*'Расчет субсидий'!W111</f>
        <v>1.0000000000000031</v>
      </c>
      <c r="T111" s="39">
        <f t="shared" si="40"/>
        <v>8.8361014698149773</v>
      </c>
      <c r="U111" s="27">
        <f>'Расчет субсидий'!Z111-1</f>
        <v>0.45454545454545459</v>
      </c>
      <c r="V111" s="32">
        <f>U111*'Расчет субсидий'!AA111</f>
        <v>9.0909090909090917</v>
      </c>
      <c r="W111" s="39">
        <f t="shared" si="41"/>
        <v>80.328195180135921</v>
      </c>
      <c r="X111" s="120">
        <f>'Расчет субсидий'!AL111-1</f>
        <v>-0.43571428571428572</v>
      </c>
      <c r="Y111" s="32">
        <f>X111*'Расчет субсидий'!AM111</f>
        <v>-6.5357142857142856</v>
      </c>
      <c r="Z111" s="39">
        <f t="shared" ref="Z111:Z174" si="42">$B111*Y111/$AD111</f>
        <v>-57.750234606290569</v>
      </c>
      <c r="AA111" s="120">
        <f>'Расчет субсидий'!AP111-1</f>
        <v>-0.1428571428571429</v>
      </c>
      <c r="AB111" s="32">
        <f>AA111*'Расчет субсидий'!AQ111</f>
        <v>-2.8571428571428581</v>
      </c>
      <c r="AC111" s="124">
        <f t="shared" ref="AC111:AC174" si="43">$B111*AB111/$AD111</f>
        <v>-25.246004199471297</v>
      </c>
      <c r="AD111" s="32">
        <f t="shared" si="16"/>
        <v>-4.9096106840799791</v>
      </c>
      <c r="AE111" s="33" t="str">
        <f>IF('Расчет субсидий'!BA111="+",'Расчет субсидий'!BA111,"-")</f>
        <v>-</v>
      </c>
    </row>
    <row r="112" spans="1:31" ht="15.6" x14ac:dyDescent="0.25">
      <c r="A112" s="16" t="s">
        <v>113</v>
      </c>
      <c r="B112" s="28">
        <f>'Расчет субсидий'!AW112</f>
        <v>-384.4727272727273</v>
      </c>
      <c r="C112" s="26">
        <f>'Расчет субсидий'!D112-1</f>
        <v>-1</v>
      </c>
      <c r="D112" s="32">
        <f>C112*'Расчет субсидий'!E112</f>
        <v>0</v>
      </c>
      <c r="E112" s="39">
        <f t="shared" si="37"/>
        <v>0</v>
      </c>
      <c r="F112" s="26" t="s">
        <v>378</v>
      </c>
      <c r="G112" s="32" t="s">
        <v>378</v>
      </c>
      <c r="H112" s="31" t="s">
        <v>378</v>
      </c>
      <c r="I112" s="26" t="s">
        <v>378</v>
      </c>
      <c r="J112" s="32" t="s">
        <v>378</v>
      </c>
      <c r="K112" s="31" t="s">
        <v>378</v>
      </c>
      <c r="L112" s="26">
        <f>'Расчет субсидий'!P112-1</f>
        <v>0.24326038693307961</v>
      </c>
      <c r="M112" s="32">
        <f>L112*'Расчет субсидий'!Q112</f>
        <v>4.8652077386615922</v>
      </c>
      <c r="N112" s="39">
        <f t="shared" si="38"/>
        <v>45.99037613191561</v>
      </c>
      <c r="O112" s="27">
        <f>'Расчет субсидий'!R112-1</f>
        <v>0</v>
      </c>
      <c r="P112" s="32">
        <f>O112*'Расчет субсидий'!S112</f>
        <v>0</v>
      </c>
      <c r="Q112" s="39">
        <f t="shared" si="39"/>
        <v>0</v>
      </c>
      <c r="R112" s="27">
        <f>'Расчет субсидий'!V112-1</f>
        <v>-0.91384615384615386</v>
      </c>
      <c r="S112" s="32">
        <f>R112*'Расчет субсидий'!W112</f>
        <v>-18.276923076923076</v>
      </c>
      <c r="T112" s="39">
        <f t="shared" si="40"/>
        <v>-172.77012863442857</v>
      </c>
      <c r="U112" s="27">
        <f>'Расчет субсидий'!Z112-1</f>
        <v>-0.79583333333333328</v>
      </c>
      <c r="V112" s="32">
        <f>U112*'Расчет субсидий'!AA112</f>
        <v>-23.875</v>
      </c>
      <c r="W112" s="39">
        <f t="shared" si="41"/>
        <v>-225.6882519987827</v>
      </c>
      <c r="X112" s="120">
        <f>'Расчет субсидий'!AL112-1</f>
        <v>-0.34285714285714286</v>
      </c>
      <c r="Y112" s="32">
        <f>X112*'Расчет субсидий'!AM112</f>
        <v>-5.1428571428571432</v>
      </c>
      <c r="Z112" s="39">
        <f t="shared" si="42"/>
        <v>-48.614971260769956</v>
      </c>
      <c r="AA112" s="120">
        <f>'Расчет субсидий'!AP112-1</f>
        <v>8.7857847976307912E-2</v>
      </c>
      <c r="AB112" s="32">
        <f>AA112*'Расчет субсидий'!AQ112</f>
        <v>1.7571569595261582</v>
      </c>
      <c r="AC112" s="124">
        <f t="shared" si="43"/>
        <v>16.610248489338407</v>
      </c>
      <c r="AD112" s="32">
        <f t="shared" ref="AD112:AD175" si="44">D112+M112+P112+S112+V112+Y112+AB112</f>
        <v>-40.672415521592477</v>
      </c>
      <c r="AE112" s="33" t="str">
        <f>IF('Расчет субсидий'!BA112="+",'Расчет субсидий'!BA112,"-")</f>
        <v>-</v>
      </c>
    </row>
    <row r="113" spans="1:31" ht="15.6" x14ac:dyDescent="0.25">
      <c r="A113" s="16" t="s">
        <v>114</v>
      </c>
      <c r="B113" s="28">
        <f>'Расчет субсидий'!AW113</f>
        <v>168.19090909090914</v>
      </c>
      <c r="C113" s="26">
        <f>'Расчет субсидий'!D113-1</f>
        <v>-1</v>
      </c>
      <c r="D113" s="32">
        <f>C113*'Расчет субсидий'!E113</f>
        <v>0</v>
      </c>
      <c r="E113" s="39">
        <f t="shared" si="37"/>
        <v>0</v>
      </c>
      <c r="F113" s="26" t="s">
        <v>378</v>
      </c>
      <c r="G113" s="32" t="s">
        <v>378</v>
      </c>
      <c r="H113" s="31" t="s">
        <v>378</v>
      </c>
      <c r="I113" s="26" t="s">
        <v>378</v>
      </c>
      <c r="J113" s="32" t="s">
        <v>378</v>
      </c>
      <c r="K113" s="31" t="s">
        <v>378</v>
      </c>
      <c r="L113" s="26">
        <f>'Расчет субсидий'!P113-1</f>
        <v>1.3056379821958508E-2</v>
      </c>
      <c r="M113" s="32">
        <f>L113*'Расчет субсидий'!Q113</f>
        <v>0.26112759643917016</v>
      </c>
      <c r="N113" s="39">
        <f t="shared" si="38"/>
        <v>0.69166815588413733</v>
      </c>
      <c r="O113" s="27">
        <f>'Расчет субсидий'!R113-1</f>
        <v>0</v>
      </c>
      <c r="P113" s="32">
        <f>O113*'Расчет субсидий'!S113</f>
        <v>0</v>
      </c>
      <c r="Q113" s="39">
        <f t="shared" si="39"/>
        <v>0</v>
      </c>
      <c r="R113" s="27">
        <f>'Расчет субсидий'!V113-1</f>
        <v>-0.13509933774834437</v>
      </c>
      <c r="S113" s="32">
        <f>R113*'Расчет субсидий'!W113</f>
        <v>-3.3774834437086092</v>
      </c>
      <c r="T113" s="39">
        <f t="shared" si="40"/>
        <v>-8.9461925008884862</v>
      </c>
      <c r="U113" s="27">
        <f>'Расчет субсидий'!Z113-1</f>
        <v>3.45</v>
      </c>
      <c r="V113" s="32">
        <f>U113*'Расчет субсидий'!AA113</f>
        <v>86.25</v>
      </c>
      <c r="W113" s="39">
        <f t="shared" si="41"/>
        <v>228.45681290871852</v>
      </c>
      <c r="X113" s="120">
        <f>'Расчет субсидий'!AL113-1</f>
        <v>-1</v>
      </c>
      <c r="Y113" s="32">
        <f>X113*'Расчет субсидий'!AM113</f>
        <v>-15</v>
      </c>
      <c r="Z113" s="39">
        <f t="shared" si="42"/>
        <v>-39.731619636298866</v>
      </c>
      <c r="AA113" s="120">
        <f>'Расчет субсидий'!AP113-1</f>
        <v>-0.23180076628352486</v>
      </c>
      <c r="AB113" s="32">
        <f>AA113*'Расчет субсидий'!AQ113</f>
        <v>-4.6360153256704972</v>
      </c>
      <c r="AC113" s="124">
        <f t="shared" si="43"/>
        <v>-12.279759836506162</v>
      </c>
      <c r="AD113" s="32">
        <f t="shared" si="44"/>
        <v>63.497628827060069</v>
      </c>
      <c r="AE113" s="33" t="str">
        <f>IF('Расчет субсидий'!BA113="+",'Расчет субсидий'!BA113,"-")</f>
        <v>-</v>
      </c>
    </row>
    <row r="114" spans="1:31" ht="15.6" x14ac:dyDescent="0.25">
      <c r="A114" s="16" t="s">
        <v>115</v>
      </c>
      <c r="B114" s="28">
        <f>'Расчет субсидий'!AW114</f>
        <v>463.20909090909117</v>
      </c>
      <c r="C114" s="26">
        <f>'Расчет субсидий'!D114-1</f>
        <v>0.2101639344262296</v>
      </c>
      <c r="D114" s="32">
        <f>C114*'Расчет субсидий'!E114</f>
        <v>2.101639344262296</v>
      </c>
      <c r="E114" s="39">
        <f t="shared" si="37"/>
        <v>7.448275988152381</v>
      </c>
      <c r="F114" s="26" t="s">
        <v>378</v>
      </c>
      <c r="G114" s="32" t="s">
        <v>378</v>
      </c>
      <c r="H114" s="31" t="s">
        <v>378</v>
      </c>
      <c r="I114" s="26" t="s">
        <v>378</v>
      </c>
      <c r="J114" s="32" t="s">
        <v>378</v>
      </c>
      <c r="K114" s="31" t="s">
        <v>378</v>
      </c>
      <c r="L114" s="26">
        <f>'Расчет субсидий'!P114-1</f>
        <v>0.22459692538432718</v>
      </c>
      <c r="M114" s="32">
        <f>L114*'Расчет субсидий'!Q114</f>
        <v>4.4919385076865437</v>
      </c>
      <c r="N114" s="39">
        <f t="shared" si="38"/>
        <v>15.919571461392989</v>
      </c>
      <c r="O114" s="27">
        <f>'Расчет субсидий'!R114-1</f>
        <v>0</v>
      </c>
      <c r="P114" s="32">
        <f>O114*'Расчет субсидий'!S114</f>
        <v>0</v>
      </c>
      <c r="Q114" s="39">
        <f t="shared" si="39"/>
        <v>0</v>
      </c>
      <c r="R114" s="27">
        <f>'Расчет субсидий'!V114-1</f>
        <v>-0.94166666666666665</v>
      </c>
      <c r="S114" s="32">
        <f>R114*'Расчет субсидий'!W114</f>
        <v>-18.833333333333332</v>
      </c>
      <c r="T114" s="39">
        <f t="shared" si="40"/>
        <v>-66.745926139280215</v>
      </c>
      <c r="U114" s="27">
        <f>'Расчет субсидий'!Z114-1</f>
        <v>4.4307692307692301</v>
      </c>
      <c r="V114" s="32">
        <f>U114*'Расчет субсидий'!AA114</f>
        <v>132.92307692307691</v>
      </c>
      <c r="W114" s="39">
        <f t="shared" si="41"/>
        <v>471.08356855824172</v>
      </c>
      <c r="X114" s="120">
        <f>'Расчет субсидий'!AL114-1</f>
        <v>0.66785714285714293</v>
      </c>
      <c r="Y114" s="32">
        <f>X114*'Расчет субсидий'!AM114</f>
        <v>10.017857142857144</v>
      </c>
      <c r="Z114" s="39">
        <f t="shared" si="42"/>
        <v>35.503601040584265</v>
      </c>
      <c r="AA114" s="120">
        <f>'Расчет субсидий'!AP114-1</f>
        <v>0</v>
      </c>
      <c r="AB114" s="32">
        <f>AA114*'Расчет субсидий'!AQ114</f>
        <v>0</v>
      </c>
      <c r="AC114" s="124">
        <f t="shared" si="43"/>
        <v>0</v>
      </c>
      <c r="AD114" s="32">
        <f t="shared" si="44"/>
        <v>130.70117858454955</v>
      </c>
      <c r="AE114" s="33" t="str">
        <f>IF('Расчет субсидий'!BA114="+",'Расчет субсидий'!BA114,"-")</f>
        <v>-</v>
      </c>
    </row>
    <row r="115" spans="1:31" ht="15.6" x14ac:dyDescent="0.25">
      <c r="A115" s="16" t="s">
        <v>116</v>
      </c>
      <c r="B115" s="28">
        <f>'Расчет субсидий'!AW115</f>
        <v>-206.05454545454552</v>
      </c>
      <c r="C115" s="26">
        <f>'Расчет субсидий'!D115-1</f>
        <v>-1</v>
      </c>
      <c r="D115" s="32">
        <f>C115*'Расчет субсидий'!E115</f>
        <v>0</v>
      </c>
      <c r="E115" s="39">
        <f t="shared" si="37"/>
        <v>0</v>
      </c>
      <c r="F115" s="26" t="s">
        <v>378</v>
      </c>
      <c r="G115" s="32" t="s">
        <v>378</v>
      </c>
      <c r="H115" s="31" t="s">
        <v>378</v>
      </c>
      <c r="I115" s="26" t="s">
        <v>378</v>
      </c>
      <c r="J115" s="32" t="s">
        <v>378</v>
      </c>
      <c r="K115" s="31" t="s">
        <v>378</v>
      </c>
      <c r="L115" s="26">
        <f>'Расчет субсидий'!P115-1</f>
        <v>0.14714992372058622</v>
      </c>
      <c r="M115" s="32">
        <f>L115*'Расчет субсидий'!Q115</f>
        <v>2.9429984744117244</v>
      </c>
      <c r="N115" s="39">
        <f t="shared" si="38"/>
        <v>50.295938972168358</v>
      </c>
      <c r="O115" s="27">
        <f>'Расчет субсидий'!R115-1</f>
        <v>0</v>
      </c>
      <c r="P115" s="32">
        <f>O115*'Расчет субсидий'!S115</f>
        <v>0</v>
      </c>
      <c r="Q115" s="39">
        <f t="shared" si="39"/>
        <v>0</v>
      </c>
      <c r="R115" s="27">
        <f>'Расчет субсидий'!V115-1</f>
        <v>-1</v>
      </c>
      <c r="S115" s="32">
        <f>R115*'Расчет субсидий'!W115</f>
        <v>0</v>
      </c>
      <c r="T115" s="39">
        <f t="shared" si="40"/>
        <v>0</v>
      </c>
      <c r="U115" s="27">
        <f>'Расчет субсидий'!Z115-1</f>
        <v>-1</v>
      </c>
      <c r="V115" s="32">
        <f>U115*'Расчет субсидий'!AA115</f>
        <v>0</v>
      </c>
      <c r="W115" s="39">
        <f t="shared" si="41"/>
        <v>0</v>
      </c>
      <c r="X115" s="120">
        <f>'Расчет субсидий'!AL115-1</f>
        <v>-1</v>
      </c>
      <c r="Y115" s="32">
        <f>X115*'Расчет субсидий'!AM115</f>
        <v>-15</v>
      </c>
      <c r="Z115" s="39">
        <f t="shared" si="42"/>
        <v>-256.35048442671388</v>
      </c>
      <c r="AA115" s="120">
        <f>'Расчет субсидий'!AP115-1</f>
        <v>-1</v>
      </c>
      <c r="AB115" s="32">
        <f>AA115*'Расчет субсидий'!AQ115</f>
        <v>0</v>
      </c>
      <c r="AC115" s="124">
        <f t="shared" si="43"/>
        <v>0</v>
      </c>
      <c r="AD115" s="32">
        <f t="shared" si="44"/>
        <v>-12.057001525588277</v>
      </c>
      <c r="AE115" s="33" t="str">
        <f>IF('Расчет субсидий'!BA115="+",'Расчет субсидий'!BA115,"-")</f>
        <v>-</v>
      </c>
    </row>
    <row r="116" spans="1:31" ht="15.6" x14ac:dyDescent="0.25">
      <c r="A116" s="16" t="s">
        <v>117</v>
      </c>
      <c r="B116" s="28">
        <f>'Расчет субсидий'!AW116</f>
        <v>117.89999999999998</v>
      </c>
      <c r="C116" s="26">
        <f>'Расчет субсидий'!D116-1</f>
        <v>-3.7399877338938015E-2</v>
      </c>
      <c r="D116" s="32">
        <f>C116*'Расчет субсидий'!E116</f>
        <v>-0.37399877338938015</v>
      </c>
      <c r="E116" s="39">
        <f t="shared" si="37"/>
        <v>-0.10172329753972786</v>
      </c>
      <c r="F116" s="26" t="s">
        <v>378</v>
      </c>
      <c r="G116" s="32" t="s">
        <v>378</v>
      </c>
      <c r="H116" s="31" t="s">
        <v>378</v>
      </c>
      <c r="I116" s="26" t="s">
        <v>378</v>
      </c>
      <c r="J116" s="32" t="s">
        <v>378</v>
      </c>
      <c r="K116" s="31" t="s">
        <v>378</v>
      </c>
      <c r="L116" s="26">
        <f>'Расчет субсидий'!P116-1</f>
        <v>-0.6949203764862194</v>
      </c>
      <c r="M116" s="32">
        <f>L116*'Расчет субсидий'!Q116</f>
        <v>-13.898407529724388</v>
      </c>
      <c r="N116" s="39">
        <f t="shared" si="38"/>
        <v>-3.780204495490715</v>
      </c>
      <c r="O116" s="27">
        <f>'Расчет субсидий'!R116-1</f>
        <v>0</v>
      </c>
      <c r="P116" s="32">
        <f>O116*'Расчет субсидий'!S116</f>
        <v>0</v>
      </c>
      <c r="Q116" s="39">
        <f t="shared" si="39"/>
        <v>0</v>
      </c>
      <c r="R116" s="27">
        <f>'Расчет субсидий'!V116-1</f>
        <v>1.0125000000000002</v>
      </c>
      <c r="S116" s="32">
        <f>R116*'Расчет субсидий'!W116</f>
        <v>30.375000000000007</v>
      </c>
      <c r="T116" s="39">
        <f t="shared" si="40"/>
        <v>8.2616451780506619</v>
      </c>
      <c r="U116" s="27">
        <f>'Расчет субсидий'!Z116-1</f>
        <v>21.466666666666669</v>
      </c>
      <c r="V116" s="32">
        <f>U116*'Расчет субсидий'!AA116</f>
        <v>429.33333333333337</v>
      </c>
      <c r="W116" s="39">
        <f t="shared" si="41"/>
        <v>116.7736514604033</v>
      </c>
      <c r="X116" s="120">
        <f>'Расчет субсидий'!AL116-1</f>
        <v>-0.22142857142857142</v>
      </c>
      <c r="Y116" s="32">
        <f>X116*'Расчет субсидий'!AM116</f>
        <v>-3.3214285714285712</v>
      </c>
      <c r="Z116" s="39">
        <f t="shared" si="42"/>
        <v>-0.90338977255580399</v>
      </c>
      <c r="AA116" s="120">
        <f>'Расчет субсидий'!AP116-1</f>
        <v>-0.43200000000000005</v>
      </c>
      <c r="AB116" s="32">
        <f>AA116*'Расчет субсидий'!AQ116</f>
        <v>-8.64</v>
      </c>
      <c r="AC116" s="124">
        <f t="shared" si="43"/>
        <v>-2.3499790728677432</v>
      </c>
      <c r="AD116" s="32">
        <f t="shared" si="44"/>
        <v>433.47449845879106</v>
      </c>
      <c r="AE116" s="33" t="str">
        <f>IF('Расчет субсидий'!BA116="+",'Расчет субсидий'!BA116,"-")</f>
        <v>-</v>
      </c>
    </row>
    <row r="117" spans="1:31" ht="15.6" x14ac:dyDescent="0.25">
      <c r="A117" s="16" t="s">
        <v>118</v>
      </c>
      <c r="B117" s="28">
        <f>'Расчет субсидий'!AW117</f>
        <v>-20.063636363636306</v>
      </c>
      <c r="C117" s="26">
        <f>'Расчет субсидий'!D117-1</f>
        <v>-0.26833195706028079</v>
      </c>
      <c r="D117" s="32">
        <f>C117*'Расчет субсидий'!E117</f>
        <v>-2.6833195706028077</v>
      </c>
      <c r="E117" s="39">
        <f t="shared" si="37"/>
        <v>-16.905348209476166</v>
      </c>
      <c r="F117" s="26" t="s">
        <v>378</v>
      </c>
      <c r="G117" s="32" t="s">
        <v>378</v>
      </c>
      <c r="H117" s="31" t="s">
        <v>378</v>
      </c>
      <c r="I117" s="26" t="s">
        <v>378</v>
      </c>
      <c r="J117" s="32" t="s">
        <v>378</v>
      </c>
      <c r="K117" s="31" t="s">
        <v>378</v>
      </c>
      <c r="L117" s="26">
        <f>'Расчет субсидий'!P117-1</f>
        <v>-8.60518880041099E-2</v>
      </c>
      <c r="M117" s="32">
        <f>L117*'Расчет субсидий'!Q117</f>
        <v>-1.721037760082198</v>
      </c>
      <c r="N117" s="39">
        <f t="shared" si="38"/>
        <v>-10.842816835756288</v>
      </c>
      <c r="O117" s="27">
        <f>'Расчет субсидий'!R117-1</f>
        <v>0</v>
      </c>
      <c r="P117" s="32">
        <f>O117*'Расчет субсидий'!S117</f>
        <v>0</v>
      </c>
      <c r="Q117" s="39">
        <f t="shared" si="39"/>
        <v>0</v>
      </c>
      <c r="R117" s="27">
        <f>'Расчет субсидий'!V117-1</f>
        <v>-0.17500000000000004</v>
      </c>
      <c r="S117" s="32">
        <f>R117*'Расчет субсидий'!W117</f>
        <v>-4.3750000000000009</v>
      </c>
      <c r="T117" s="39">
        <f t="shared" si="40"/>
        <v>-27.563209103656231</v>
      </c>
      <c r="U117" s="27">
        <f>'Расчет субсидий'!Z117-1</f>
        <v>-0.53333333333333344</v>
      </c>
      <c r="V117" s="32">
        <f>U117*'Расчет субсидий'!AA117</f>
        <v>-13.333333333333336</v>
      </c>
      <c r="W117" s="39">
        <f t="shared" si="41"/>
        <v>-84.002161077809475</v>
      </c>
      <c r="X117" s="120">
        <f>'Расчет субсидий'!AL117-1</f>
        <v>1.092857142857143</v>
      </c>
      <c r="Y117" s="32">
        <f>X117*'Расчет субсидий'!AM117</f>
        <v>16.392857142857146</v>
      </c>
      <c r="Z117" s="39">
        <f t="shared" si="42"/>
        <v>103.27765696798541</v>
      </c>
      <c r="AA117" s="120">
        <f>'Расчет субсидий'!AP117-1</f>
        <v>0.12676056338028174</v>
      </c>
      <c r="AB117" s="32">
        <f>AA117*'Расчет субсидий'!AQ117</f>
        <v>2.5352112676056349</v>
      </c>
      <c r="AC117" s="124">
        <f t="shared" si="43"/>
        <v>15.972241895076452</v>
      </c>
      <c r="AD117" s="32">
        <f t="shared" si="44"/>
        <v>-3.1846222535555606</v>
      </c>
      <c r="AE117" s="33" t="str">
        <f>IF('Расчет субсидий'!BA117="+",'Расчет субсидий'!BA117,"-")</f>
        <v>-</v>
      </c>
    </row>
    <row r="118" spans="1:31" ht="15.6" x14ac:dyDescent="0.25">
      <c r="A118" s="16" t="s">
        <v>119</v>
      </c>
      <c r="B118" s="28">
        <f>'Расчет субсидий'!AW118</f>
        <v>-286.85454545454547</v>
      </c>
      <c r="C118" s="26">
        <f>'Расчет субсидий'!D118-1</f>
        <v>0.35120253070998841</v>
      </c>
      <c r="D118" s="32">
        <f>C118*'Расчет субсидий'!E118</f>
        <v>3.5120253070998841</v>
      </c>
      <c r="E118" s="39">
        <f t="shared" si="37"/>
        <v>25.998914746609668</v>
      </c>
      <c r="F118" s="26" t="s">
        <v>378</v>
      </c>
      <c r="G118" s="32" t="s">
        <v>378</v>
      </c>
      <c r="H118" s="31" t="s">
        <v>378</v>
      </c>
      <c r="I118" s="26" t="s">
        <v>378</v>
      </c>
      <c r="J118" s="32" t="s">
        <v>378</v>
      </c>
      <c r="K118" s="31" t="s">
        <v>378</v>
      </c>
      <c r="L118" s="26">
        <f>'Расчет субсидий'!P118-1</f>
        <v>3.3956244302643546E-2</v>
      </c>
      <c r="M118" s="32">
        <f>L118*'Расчет субсидий'!Q118</f>
        <v>0.67912488605287091</v>
      </c>
      <c r="N118" s="39">
        <f t="shared" si="38"/>
        <v>5.0274438453206267</v>
      </c>
      <c r="O118" s="27">
        <f>'Расчет субсидий'!R118-1</f>
        <v>0</v>
      </c>
      <c r="P118" s="32">
        <f>O118*'Расчет субсидий'!S118</f>
        <v>0</v>
      </c>
      <c r="Q118" s="39">
        <f t="shared" si="39"/>
        <v>0</v>
      </c>
      <c r="R118" s="27">
        <f>'Расчет субсидий'!V118-1</f>
        <v>-0.91666666666666663</v>
      </c>
      <c r="S118" s="32">
        <f>R118*'Расчет субсидий'!W118</f>
        <v>-27.5</v>
      </c>
      <c r="T118" s="39">
        <f t="shared" si="40"/>
        <v>-203.57773450162435</v>
      </c>
      <c r="U118" s="27">
        <f>'Расчет субсидий'!Z118-1</f>
        <v>-0.66666666666666674</v>
      </c>
      <c r="V118" s="32">
        <f>U118*'Расчет субсидий'!AA118</f>
        <v>-13.333333333333336</v>
      </c>
      <c r="W118" s="39">
        <f t="shared" si="41"/>
        <v>-98.704356121999695</v>
      </c>
      <c r="X118" s="120">
        <f>'Расчет субсидий'!AL118-1</f>
        <v>-0.95714285714285718</v>
      </c>
      <c r="Y118" s="32">
        <f>X118*'Расчет субсидий'!AM118</f>
        <v>-14.357142857142858</v>
      </c>
      <c r="Z118" s="39">
        <f t="shared" si="42"/>
        <v>-106.28344060993894</v>
      </c>
      <c r="AA118" s="120">
        <f>'Расчет субсидий'!AP118-1</f>
        <v>0.61250000000000004</v>
      </c>
      <c r="AB118" s="32">
        <f>AA118*'Расчет субсидий'!AQ118</f>
        <v>12.25</v>
      </c>
      <c r="AC118" s="124">
        <f t="shared" si="43"/>
        <v>90.684627187087202</v>
      </c>
      <c r="AD118" s="32">
        <f t="shared" si="44"/>
        <v>-38.749325997323439</v>
      </c>
      <c r="AE118" s="33" t="str">
        <f>IF('Расчет субсидий'!BA118="+",'Расчет субсидий'!BA118,"-")</f>
        <v>+</v>
      </c>
    </row>
    <row r="119" spans="1:31" ht="15.6" x14ac:dyDescent="0.25">
      <c r="A119" s="16" t="s">
        <v>120</v>
      </c>
      <c r="B119" s="28">
        <f>'Расчет субсидий'!AW119</f>
        <v>-40.563636363636419</v>
      </c>
      <c r="C119" s="26">
        <f>'Расчет субсидий'!D119-1</f>
        <v>-1</v>
      </c>
      <c r="D119" s="32">
        <f>C119*'Расчет субсидий'!E119</f>
        <v>0</v>
      </c>
      <c r="E119" s="39">
        <f t="shared" si="37"/>
        <v>0</v>
      </c>
      <c r="F119" s="26" t="s">
        <v>378</v>
      </c>
      <c r="G119" s="32" t="s">
        <v>378</v>
      </c>
      <c r="H119" s="31" t="s">
        <v>378</v>
      </c>
      <c r="I119" s="26" t="s">
        <v>378</v>
      </c>
      <c r="J119" s="32" t="s">
        <v>378</v>
      </c>
      <c r="K119" s="31" t="s">
        <v>378</v>
      </c>
      <c r="L119" s="26">
        <f>'Расчет субсидий'!P119-1</f>
        <v>-0.73011098873167835</v>
      </c>
      <c r="M119" s="32">
        <f>L119*'Расчет субсидий'!Q119</f>
        <v>-14.602219774633568</v>
      </c>
      <c r="N119" s="39">
        <f t="shared" si="38"/>
        <v>-77.980579095457074</v>
      </c>
      <c r="O119" s="27">
        <f>'Расчет субсидий'!R119-1</f>
        <v>0</v>
      </c>
      <c r="P119" s="32">
        <f>O119*'Расчет субсидий'!S119</f>
        <v>0</v>
      </c>
      <c r="Q119" s="39">
        <f t="shared" si="39"/>
        <v>0</v>
      </c>
      <c r="R119" s="27">
        <f>'Расчет субсидий'!V119-1</f>
        <v>-0.62222222222222223</v>
      </c>
      <c r="S119" s="32">
        <f>R119*'Расчет субсидий'!W119</f>
        <v>-18.666666666666668</v>
      </c>
      <c r="T119" s="39">
        <f t="shared" si="40"/>
        <v>-99.68604081532942</v>
      </c>
      <c r="U119" s="27">
        <f>'Расчет субсидий'!Z119-1</f>
        <v>1.9333333333333336</v>
      </c>
      <c r="V119" s="32">
        <f>U119*'Расчет субсидий'!AA119</f>
        <v>38.666666666666671</v>
      </c>
      <c r="W119" s="39">
        <f t="shared" si="41"/>
        <v>206.49251311746809</v>
      </c>
      <c r="X119" s="120">
        <f>'Расчет субсидий'!AL119-1</f>
        <v>-0.81428571428571428</v>
      </c>
      <c r="Y119" s="32">
        <f>X119*'Расчет субсидий'!AM119</f>
        <v>-12.214285714285714</v>
      </c>
      <c r="Z119" s="39">
        <f t="shared" si="42"/>
        <v>-65.228238441663251</v>
      </c>
      <c r="AA119" s="120">
        <f>'Расчет субсидий'!AP119-1</f>
        <v>-3.8961038961038974E-2</v>
      </c>
      <c r="AB119" s="32">
        <f>AA119*'Расчет субсидий'!AQ119</f>
        <v>-0.77922077922077948</v>
      </c>
      <c r="AC119" s="124">
        <f t="shared" si="43"/>
        <v>-4.1612911286547547</v>
      </c>
      <c r="AD119" s="32">
        <f t="shared" si="44"/>
        <v>-7.5957262681400604</v>
      </c>
      <c r="AE119" s="33" t="str">
        <f>IF('Расчет субсидий'!BA119="+",'Расчет субсидий'!BA119,"-")</f>
        <v>-</v>
      </c>
    </row>
    <row r="120" spans="1:31" ht="15.6" x14ac:dyDescent="0.25">
      <c r="A120" s="16" t="s">
        <v>121</v>
      </c>
      <c r="B120" s="28">
        <f>'Расчет субсидий'!AW120</f>
        <v>109.38181818181818</v>
      </c>
      <c r="C120" s="26">
        <f>'Расчет субсидий'!D120-1</f>
        <v>-1</v>
      </c>
      <c r="D120" s="32">
        <f>C120*'Расчет субсидий'!E120</f>
        <v>0</v>
      </c>
      <c r="E120" s="39">
        <f t="shared" si="37"/>
        <v>0</v>
      </c>
      <c r="F120" s="26" t="s">
        <v>378</v>
      </c>
      <c r="G120" s="32" t="s">
        <v>378</v>
      </c>
      <c r="H120" s="31" t="s">
        <v>378</v>
      </c>
      <c r="I120" s="26" t="s">
        <v>378</v>
      </c>
      <c r="J120" s="32" t="s">
        <v>378</v>
      </c>
      <c r="K120" s="31" t="s">
        <v>378</v>
      </c>
      <c r="L120" s="26">
        <f>'Расчет субсидий'!P120-1</f>
        <v>-0.42691274040480387</v>
      </c>
      <c r="M120" s="32">
        <f>L120*'Расчет субсидий'!Q120</f>
        <v>-8.5382548080960774</v>
      </c>
      <c r="N120" s="39">
        <f t="shared" si="38"/>
        <v>-41.888854480386904</v>
      </c>
      <c r="O120" s="27">
        <f>'Расчет субсидий'!R120-1</f>
        <v>0</v>
      </c>
      <c r="P120" s="32">
        <f>O120*'Расчет субсидий'!S120</f>
        <v>0</v>
      </c>
      <c r="Q120" s="39">
        <f t="shared" si="39"/>
        <v>0</v>
      </c>
      <c r="R120" s="27">
        <f>'Расчет субсидий'!V120-1</f>
        <v>5.3611111111111107</v>
      </c>
      <c r="S120" s="32">
        <f>R120*'Расчет субсидий'!W120</f>
        <v>26.805555555555554</v>
      </c>
      <c r="T120" s="39">
        <f t="shared" si="40"/>
        <v>131.50860933172075</v>
      </c>
      <c r="U120" s="27">
        <f>'Расчет субсидий'!Z120-1</f>
        <v>-0.18048780487804872</v>
      </c>
      <c r="V120" s="32">
        <f>U120*'Расчет субсидий'!AA120</f>
        <v>-8.1219512195121926</v>
      </c>
      <c r="W120" s="39">
        <f t="shared" si="41"/>
        <v>-39.846460474375526</v>
      </c>
      <c r="X120" s="120">
        <f>'Расчет субсидий'!AL120-1</f>
        <v>-0.28928571428571437</v>
      </c>
      <c r="Y120" s="32">
        <f>X120*'Расчет субсидий'!AM120</f>
        <v>-4.3392857142857153</v>
      </c>
      <c r="Z120" s="39">
        <f t="shared" si="42"/>
        <v>-21.288625359620529</v>
      </c>
      <c r="AA120" s="120">
        <f>'Расчет субсидий'!AP120-1</f>
        <v>0.82446808510638303</v>
      </c>
      <c r="AB120" s="32">
        <f>AA120*'Расчет субсидий'!AQ120</f>
        <v>16.48936170212766</v>
      </c>
      <c r="AC120" s="124">
        <f t="shared" si="43"/>
        <v>80.89714916448041</v>
      </c>
      <c r="AD120" s="32">
        <f t="shared" si="44"/>
        <v>22.295425515789226</v>
      </c>
      <c r="AE120" s="33" t="str">
        <f>IF('Расчет субсидий'!BA120="+",'Расчет субсидий'!BA120,"-")</f>
        <v>-</v>
      </c>
    </row>
    <row r="121" spans="1:31" ht="15.6" x14ac:dyDescent="0.25">
      <c r="A121" s="36" t="s">
        <v>122</v>
      </c>
      <c r="B121" s="44"/>
      <c r="C121" s="45"/>
      <c r="D121" s="46"/>
      <c r="E121" s="42"/>
      <c r="F121" s="45"/>
      <c r="G121" s="46"/>
      <c r="H121" s="42"/>
      <c r="I121" s="45"/>
      <c r="J121" s="46"/>
      <c r="K121" s="42"/>
      <c r="L121" s="45"/>
      <c r="M121" s="46"/>
      <c r="N121" s="42"/>
      <c r="O121" s="47"/>
      <c r="P121" s="46"/>
      <c r="Q121" s="42"/>
      <c r="R121" s="47"/>
      <c r="S121" s="46"/>
      <c r="T121" s="42"/>
      <c r="U121" s="47"/>
      <c r="V121" s="46"/>
      <c r="W121" s="42"/>
      <c r="X121" s="121"/>
      <c r="Y121" s="46"/>
      <c r="Z121" s="42"/>
      <c r="AA121" s="121"/>
      <c r="AB121" s="46"/>
      <c r="AC121" s="125"/>
      <c r="AD121" s="32"/>
      <c r="AE121" s="33"/>
    </row>
    <row r="122" spans="1:31" ht="15.6" x14ac:dyDescent="0.25">
      <c r="A122" s="16" t="s">
        <v>123</v>
      </c>
      <c r="B122" s="28">
        <f>'Расчет субсидий'!AW122</f>
        <v>-33.61818181818181</v>
      </c>
      <c r="C122" s="26">
        <f>'Расчет субсидий'!D122-1</f>
        <v>-3.2220131702728083E-2</v>
      </c>
      <c r="D122" s="32">
        <f>C122*'Расчет субсидий'!E122</f>
        <v>-0.32220131702728083</v>
      </c>
      <c r="E122" s="39">
        <f t="shared" ref="E122:E128" si="45">$B122*D122/$AD122</f>
        <v>-0.3959194532571666</v>
      </c>
      <c r="F122" s="26" t="s">
        <v>378</v>
      </c>
      <c r="G122" s="32" t="s">
        <v>378</v>
      </c>
      <c r="H122" s="31" t="s">
        <v>378</v>
      </c>
      <c r="I122" s="26" t="s">
        <v>378</v>
      </c>
      <c r="J122" s="32" t="s">
        <v>378</v>
      </c>
      <c r="K122" s="31" t="s">
        <v>378</v>
      </c>
      <c r="L122" s="26">
        <f>'Расчет субсидий'!P122-1</f>
        <v>-0.35965848452508009</v>
      </c>
      <c r="M122" s="32">
        <f>L122*'Расчет субсидий'!Q122</f>
        <v>-7.1931696905016018</v>
      </c>
      <c r="N122" s="39">
        <f t="shared" ref="N122:N128" si="46">$B122*M122/$AD122</f>
        <v>-8.8389328675782011</v>
      </c>
      <c r="O122" s="27">
        <f>'Расчет субсидий'!R122-1</f>
        <v>0</v>
      </c>
      <c r="P122" s="32">
        <f>O122*'Расчет субсидий'!S122</f>
        <v>0</v>
      </c>
      <c r="Q122" s="39">
        <f t="shared" ref="Q122:Q128" si="47">$B122*P122/$AD122</f>
        <v>0</v>
      </c>
      <c r="R122" s="27">
        <f>'Расчет субсидий'!V122-1</f>
        <v>-0.5625</v>
      </c>
      <c r="S122" s="32">
        <f>R122*'Расчет субсидий'!W122</f>
        <v>-14.0625</v>
      </c>
      <c r="T122" s="39">
        <f t="shared" ref="T122:T128" si="48">$B122*S122/$AD122</f>
        <v>-17.279933436639226</v>
      </c>
      <c r="U122" s="27">
        <f>'Расчет субсидий'!Z122-1</f>
        <v>0.44444444444444442</v>
      </c>
      <c r="V122" s="32">
        <f>U122*'Расчет субсидий'!AA122</f>
        <v>11.111111111111111</v>
      </c>
      <c r="W122" s="39">
        <f t="shared" ref="W122:W128" si="49">$B122*V122/$AD122</f>
        <v>13.653280740060621</v>
      </c>
      <c r="X122" s="120">
        <f>'Расчет субсидий'!AL122-1</f>
        <v>-1</v>
      </c>
      <c r="Y122" s="32">
        <f>X122*'Расчет субсидий'!AM122</f>
        <v>-15</v>
      </c>
      <c r="Z122" s="39">
        <f t="shared" si="42"/>
        <v>-18.43192899908184</v>
      </c>
      <c r="AA122" s="120">
        <f>'Расчет субсидий'!AP122-1</f>
        <v>-9.4594594594594628E-2</v>
      </c>
      <c r="AB122" s="32">
        <f>AA122*'Расчет субсидий'!AQ122</f>
        <v>-1.8918918918918926</v>
      </c>
      <c r="AC122" s="124">
        <f t="shared" si="43"/>
        <v>-2.3247478016859988</v>
      </c>
      <c r="AD122" s="32">
        <f t="shared" si="44"/>
        <v>-27.358651788309665</v>
      </c>
      <c r="AE122" s="33" t="str">
        <f>IF('Расчет субсидий'!BA122="+",'Расчет субсидий'!BA122,"-")</f>
        <v>+</v>
      </c>
    </row>
    <row r="123" spans="1:31" ht="15.6" x14ac:dyDescent="0.25">
      <c r="A123" s="16" t="s">
        <v>124</v>
      </c>
      <c r="B123" s="28">
        <f>'Расчет субсидий'!AW123</f>
        <v>-3.7727272727272521</v>
      </c>
      <c r="C123" s="26">
        <f>'Расчет субсидий'!D123-1</f>
        <v>2.7302845648701446E-2</v>
      </c>
      <c r="D123" s="32">
        <f>C123*'Расчет субсидий'!E123</f>
        <v>0.27302845648701446</v>
      </c>
      <c r="E123" s="39">
        <f t="shared" si="45"/>
        <v>0.74397803732396828</v>
      </c>
      <c r="F123" s="26" t="s">
        <v>378</v>
      </c>
      <c r="G123" s="32" t="s">
        <v>378</v>
      </c>
      <c r="H123" s="31" t="s">
        <v>378</v>
      </c>
      <c r="I123" s="26" t="s">
        <v>378</v>
      </c>
      <c r="J123" s="32" t="s">
        <v>378</v>
      </c>
      <c r="K123" s="31" t="s">
        <v>378</v>
      </c>
      <c r="L123" s="26">
        <f>'Расчет субсидий'!P123-1</f>
        <v>-0.15648020723710832</v>
      </c>
      <c r="M123" s="32">
        <f>L123*'Расчет субсидий'!Q123</f>
        <v>-3.1296041447421663</v>
      </c>
      <c r="N123" s="39">
        <f t="shared" si="46"/>
        <v>-8.5278903860959741</v>
      </c>
      <c r="O123" s="27">
        <f>'Расчет субсидий'!R123-1</f>
        <v>0</v>
      </c>
      <c r="P123" s="32">
        <f>O123*'Расчет субсидий'!S123</f>
        <v>0</v>
      </c>
      <c r="Q123" s="39">
        <f t="shared" si="47"/>
        <v>0</v>
      </c>
      <c r="R123" s="27">
        <f>'Расчет субсидий'!V123-1</f>
        <v>-0.89</v>
      </c>
      <c r="S123" s="32">
        <f>R123*'Расчет субсидий'!W123</f>
        <v>-26.7</v>
      </c>
      <c r="T123" s="39">
        <f t="shared" si="48"/>
        <v>-72.755103450158941</v>
      </c>
      <c r="U123" s="27">
        <f>'Расчет субсидий'!Z123-1</f>
        <v>1.1666666666666665</v>
      </c>
      <c r="V123" s="32">
        <f>U123*'Расчет субсидий'!AA123</f>
        <v>23.333333333333329</v>
      </c>
      <c r="W123" s="39">
        <f t="shared" si="49"/>
        <v>63.581238970176337</v>
      </c>
      <c r="X123" s="120">
        <f>'Расчет субсидий'!AL123-1</f>
        <v>0.32258064516129026</v>
      </c>
      <c r="Y123" s="32">
        <f>X123*'Расчет субсидий'!AM123</f>
        <v>4.8387096774193541</v>
      </c>
      <c r="Z123" s="39">
        <f t="shared" si="42"/>
        <v>13.18504955602735</v>
      </c>
      <c r="AA123" s="120">
        <f>'Расчет субсидий'!AP123-1</f>
        <v>0</v>
      </c>
      <c r="AB123" s="32">
        <f>AA123*'Расчет субсидий'!AQ123</f>
        <v>0</v>
      </c>
      <c r="AC123" s="124">
        <f t="shared" si="43"/>
        <v>0</v>
      </c>
      <c r="AD123" s="32">
        <f t="shared" si="44"/>
        <v>-1.3845326775024684</v>
      </c>
      <c r="AE123" s="33" t="str">
        <f>IF('Расчет субсидий'!BA123="+",'Расчет субсидий'!BA123,"-")</f>
        <v>+</v>
      </c>
    </row>
    <row r="124" spans="1:31" ht="15.6" x14ac:dyDescent="0.25">
      <c r="A124" s="16" t="s">
        <v>125</v>
      </c>
      <c r="B124" s="28">
        <f>'Расчет субсидий'!AW124</f>
        <v>-53.754545454545465</v>
      </c>
      <c r="C124" s="26">
        <f>'Расчет субсидий'!D124-1</f>
        <v>1.2033694344164569E-3</v>
      </c>
      <c r="D124" s="32">
        <f>C124*'Расчет субсидий'!E124</f>
        <v>1.2033694344164569E-2</v>
      </c>
      <c r="E124" s="39">
        <f t="shared" si="45"/>
        <v>1.2169144750454936E-2</v>
      </c>
      <c r="F124" s="26" t="s">
        <v>378</v>
      </c>
      <c r="G124" s="32" t="s">
        <v>378</v>
      </c>
      <c r="H124" s="31" t="s">
        <v>378</v>
      </c>
      <c r="I124" s="26" t="s">
        <v>378</v>
      </c>
      <c r="J124" s="32" t="s">
        <v>378</v>
      </c>
      <c r="K124" s="31" t="s">
        <v>378</v>
      </c>
      <c r="L124" s="26">
        <f>'Расчет субсидий'!P124-1</f>
        <v>-5.0079491255961783E-2</v>
      </c>
      <c r="M124" s="32">
        <f>L124*'Расчет субсидий'!Q124</f>
        <v>-1.0015898251192357</v>
      </c>
      <c r="N124" s="39">
        <f t="shared" si="46"/>
        <v>-1.0128636488402516</v>
      </c>
      <c r="O124" s="27">
        <f>'Расчет субсидий'!R124-1</f>
        <v>0</v>
      </c>
      <c r="P124" s="32">
        <f>O124*'Расчет субсидий'!S124</f>
        <v>0</v>
      </c>
      <c r="Q124" s="39">
        <f t="shared" si="47"/>
        <v>0</v>
      </c>
      <c r="R124" s="27">
        <f>'Расчет субсидий'!V124-1</f>
        <v>-1</v>
      </c>
      <c r="S124" s="32">
        <f>R124*'Расчет субсидий'!W124</f>
        <v>-15</v>
      </c>
      <c r="T124" s="39">
        <f t="shared" si="48"/>
        <v>-15.168838931440927</v>
      </c>
      <c r="U124" s="27">
        <f>'Расчет субсидий'!Z124-1</f>
        <v>-0.6333333333333333</v>
      </c>
      <c r="V124" s="32">
        <f>U124*'Расчет субсидий'!AA124</f>
        <v>-22.166666666666664</v>
      </c>
      <c r="W124" s="39">
        <f t="shared" si="49"/>
        <v>-22.416173087573814</v>
      </c>
      <c r="X124" s="120">
        <f>'Расчет субсидий'!AL124-1</f>
        <v>-1</v>
      </c>
      <c r="Y124" s="32">
        <f>X124*'Расчет субсидий'!AM124</f>
        <v>-15</v>
      </c>
      <c r="Z124" s="39">
        <f t="shared" si="42"/>
        <v>-15.168838931440927</v>
      </c>
      <c r="AA124" s="120">
        <f>'Расчет субсидий'!AP124-1</f>
        <v>0</v>
      </c>
      <c r="AB124" s="32">
        <f>AA124*'Расчет субсидий'!AQ124</f>
        <v>0</v>
      </c>
      <c r="AC124" s="124">
        <f t="shared" si="43"/>
        <v>0</v>
      </c>
      <c r="AD124" s="32">
        <f t="shared" si="44"/>
        <v>-53.156222797441735</v>
      </c>
      <c r="AE124" s="33" t="str">
        <f>IF('Расчет субсидий'!BA124="+",'Расчет субсидий'!BA124,"-")</f>
        <v>+</v>
      </c>
    </row>
    <row r="125" spans="1:31" ht="15.6" x14ac:dyDescent="0.25">
      <c r="A125" s="16" t="s">
        <v>126</v>
      </c>
      <c r="B125" s="28">
        <f>'Расчет субсидий'!AW125</f>
        <v>-65.072727272727292</v>
      </c>
      <c r="C125" s="26">
        <f>'Расчет субсидий'!D125-1</f>
        <v>-9.4064949608062554E-3</v>
      </c>
      <c r="D125" s="32">
        <f>C125*'Расчет субсидий'!E125</f>
        <v>-9.4064949608062554E-2</v>
      </c>
      <c r="E125" s="39">
        <f t="shared" si="45"/>
        <v>-0.15654701630051709</v>
      </c>
      <c r="F125" s="26" t="s">
        <v>378</v>
      </c>
      <c r="G125" s="32" t="s">
        <v>378</v>
      </c>
      <c r="H125" s="31" t="s">
        <v>378</v>
      </c>
      <c r="I125" s="26" t="s">
        <v>378</v>
      </c>
      <c r="J125" s="32" t="s">
        <v>378</v>
      </c>
      <c r="K125" s="31" t="s">
        <v>378</v>
      </c>
      <c r="L125" s="26">
        <f>'Расчет субсидий'!P125-1</f>
        <v>-0.60213618157543392</v>
      </c>
      <c r="M125" s="32">
        <f>L125*'Расчет субсидий'!Q125</f>
        <v>-12.042723631508679</v>
      </c>
      <c r="N125" s="39">
        <f t="shared" si="46"/>
        <v>-20.042029050136456</v>
      </c>
      <c r="O125" s="27">
        <f>'Расчет субсидий'!R125-1</f>
        <v>0</v>
      </c>
      <c r="P125" s="32">
        <f>O125*'Расчет субсидий'!S125</f>
        <v>0</v>
      </c>
      <c r="Q125" s="39">
        <f t="shared" si="47"/>
        <v>0</v>
      </c>
      <c r="R125" s="27">
        <f>'Расчет субсидий'!V125-1</f>
        <v>-0.58212290502793296</v>
      </c>
      <c r="S125" s="32">
        <f>R125*'Расчет субсидий'!W125</f>
        <v>-17.463687150837988</v>
      </c>
      <c r="T125" s="39">
        <f t="shared" si="48"/>
        <v>-29.063834387416044</v>
      </c>
      <c r="U125" s="27">
        <f>'Расчет субсидий'!Z125-1</f>
        <v>0.27499999999999991</v>
      </c>
      <c r="V125" s="32">
        <f>U125*'Расчет субсидий'!AA125</f>
        <v>5.4999999999999982</v>
      </c>
      <c r="W125" s="39">
        <f t="shared" si="49"/>
        <v>9.1533413161903656</v>
      </c>
      <c r="X125" s="120">
        <f>'Расчет субсидий'!AL125-1</f>
        <v>-1</v>
      </c>
      <c r="Y125" s="32">
        <f>X125*'Расчет субсидий'!AM125</f>
        <v>-15</v>
      </c>
      <c r="Z125" s="39">
        <f t="shared" si="42"/>
        <v>-24.963658135064641</v>
      </c>
      <c r="AA125" s="120">
        <f>'Расчет субсидий'!AP125-1</f>
        <v>0</v>
      </c>
      <c r="AB125" s="32">
        <f>AA125*'Расчет субсидий'!AQ125</f>
        <v>0</v>
      </c>
      <c r="AC125" s="124">
        <f t="shared" si="43"/>
        <v>0</v>
      </c>
      <c r="AD125" s="32">
        <f t="shared" si="44"/>
        <v>-39.100475731954731</v>
      </c>
      <c r="AE125" s="33" t="str">
        <f>IF('Расчет субсидий'!BA125="+",'Расчет субсидий'!BA125,"-")</f>
        <v>-</v>
      </c>
    </row>
    <row r="126" spans="1:31" ht="15.6" x14ac:dyDescent="0.25">
      <c r="A126" s="16" t="s">
        <v>127</v>
      </c>
      <c r="B126" s="28">
        <f>'Расчет субсидий'!AW126</f>
        <v>-78.199999999999989</v>
      </c>
      <c r="C126" s="26">
        <f>'Расчет субсидий'!D126-1</f>
        <v>-4.3010102232169833E-2</v>
      </c>
      <c r="D126" s="32">
        <f>C126*'Расчет субсидий'!E126</f>
        <v>-0.43010102232169833</v>
      </c>
      <c r="E126" s="39">
        <f t="shared" si="45"/>
        <v>-0.70444146309948974</v>
      </c>
      <c r="F126" s="26" t="s">
        <v>378</v>
      </c>
      <c r="G126" s="32" t="s">
        <v>378</v>
      </c>
      <c r="H126" s="31" t="s">
        <v>378</v>
      </c>
      <c r="I126" s="26" t="s">
        <v>378</v>
      </c>
      <c r="J126" s="32" t="s">
        <v>378</v>
      </c>
      <c r="K126" s="31" t="s">
        <v>378</v>
      </c>
      <c r="L126" s="26">
        <f>'Расчет субсидий'!P126-1</f>
        <v>-0.44973730297723291</v>
      </c>
      <c r="M126" s="32">
        <f>L126*'Расчет субсидий'!Q126</f>
        <v>-8.9947460595446582</v>
      </c>
      <c r="N126" s="39">
        <f t="shared" si="46"/>
        <v>-14.732055367342817</v>
      </c>
      <c r="O126" s="27">
        <f>'Расчет субсидий'!R126-1</f>
        <v>0</v>
      </c>
      <c r="P126" s="32">
        <f>O126*'Расчет субсидий'!S126</f>
        <v>0</v>
      </c>
      <c r="Q126" s="39">
        <f t="shared" si="47"/>
        <v>0</v>
      </c>
      <c r="R126" s="27">
        <f>'Расчет субсидий'!V126-1</f>
        <v>-0.78636363636363638</v>
      </c>
      <c r="S126" s="32">
        <f>R126*'Расчет субсидий'!W126</f>
        <v>-23.59090909090909</v>
      </c>
      <c r="T126" s="39">
        <f t="shared" si="48"/>
        <v>-38.638398081781688</v>
      </c>
      <c r="U126" s="27">
        <f>'Расчет субсидий'!Z126-1</f>
        <v>1.3513513513513598E-2</v>
      </c>
      <c r="V126" s="32">
        <f>U126*'Расчет субсидий'!AA126</f>
        <v>0.27027027027027195</v>
      </c>
      <c r="W126" s="39">
        <f t="shared" si="49"/>
        <v>0.44266247867479169</v>
      </c>
      <c r="X126" s="120">
        <f>'Расчет субсидий'!AL126-1</f>
        <v>-1</v>
      </c>
      <c r="Y126" s="32">
        <f>X126*'Расчет субсидий'!AM126</f>
        <v>-15</v>
      </c>
      <c r="Z126" s="39">
        <f t="shared" si="42"/>
        <v>-24.567767566450783</v>
      </c>
      <c r="AA126" s="120">
        <f>'Расчет субсидий'!AP126-1</f>
        <v>0</v>
      </c>
      <c r="AB126" s="32">
        <f>AA126*'Расчет субсидий'!AQ126</f>
        <v>0</v>
      </c>
      <c r="AC126" s="124">
        <f t="shared" si="43"/>
        <v>0</v>
      </c>
      <c r="AD126" s="32">
        <f t="shared" si="44"/>
        <v>-47.745485902505173</v>
      </c>
      <c r="AE126" s="33" t="str">
        <f>IF('Расчет субсидий'!BA126="+",'Расчет субсидий'!BA126,"-")</f>
        <v>+</v>
      </c>
    </row>
    <row r="127" spans="1:31" ht="15.6" x14ac:dyDescent="0.25">
      <c r="A127" s="16" t="s">
        <v>128</v>
      </c>
      <c r="B127" s="28">
        <f>'Расчет субсидий'!AW127</f>
        <v>-35.77272727272728</v>
      </c>
      <c r="C127" s="26">
        <f>'Расчет субсидий'!D127-1</f>
        <v>4.648074369190125E-3</v>
      </c>
      <c r="D127" s="32">
        <f>C127*'Расчет субсидий'!E127</f>
        <v>4.648074369190125E-2</v>
      </c>
      <c r="E127" s="39">
        <f t="shared" si="45"/>
        <v>6.3304258626266485E-2</v>
      </c>
      <c r="F127" s="26" t="s">
        <v>378</v>
      </c>
      <c r="G127" s="32" t="s">
        <v>378</v>
      </c>
      <c r="H127" s="31" t="s">
        <v>378</v>
      </c>
      <c r="I127" s="26" t="s">
        <v>378</v>
      </c>
      <c r="J127" s="32" t="s">
        <v>378</v>
      </c>
      <c r="K127" s="31" t="s">
        <v>378</v>
      </c>
      <c r="L127" s="26">
        <f>'Расчет субсидий'!P127-1</f>
        <v>0.51926496739774763</v>
      </c>
      <c r="M127" s="32">
        <f>L127*'Расчет субсидий'!Q127</f>
        <v>10.385299347954952</v>
      </c>
      <c r="N127" s="39">
        <f t="shared" si="46"/>
        <v>14.144215940088056</v>
      </c>
      <c r="O127" s="27">
        <f>'Расчет субсидий'!R127-1</f>
        <v>0</v>
      </c>
      <c r="P127" s="32">
        <f>O127*'Расчет субсидий'!S127</f>
        <v>0</v>
      </c>
      <c r="Q127" s="39">
        <f t="shared" si="47"/>
        <v>0</v>
      </c>
      <c r="R127" s="27">
        <f>'Расчет субсидий'!V127-1</f>
        <v>-0.24761904761904763</v>
      </c>
      <c r="S127" s="32">
        <f>R127*'Расчет субсидий'!W127</f>
        <v>-7.4285714285714288</v>
      </c>
      <c r="T127" s="39">
        <f t="shared" si="48"/>
        <v>-10.117312452122347</v>
      </c>
      <c r="U127" s="27">
        <f>'Расчет субсидий'!Z127-1</f>
        <v>-0.75</v>
      </c>
      <c r="V127" s="32">
        <f>U127*'Расчет субсидий'!AA127</f>
        <v>-15</v>
      </c>
      <c r="W127" s="39">
        <f t="shared" si="49"/>
        <v>-20.429188605247045</v>
      </c>
      <c r="X127" s="120">
        <f>'Расчет субсидий'!AL127-1</f>
        <v>-1</v>
      </c>
      <c r="Y127" s="32">
        <f>X127*'Расчет субсидий'!AM127</f>
        <v>-15</v>
      </c>
      <c r="Z127" s="39">
        <f t="shared" si="42"/>
        <v>-20.429188605247045</v>
      </c>
      <c r="AA127" s="120">
        <f>'Расчет субсидий'!AP127-1</f>
        <v>3.6544850498338777E-2</v>
      </c>
      <c r="AB127" s="32">
        <f>AA127*'Расчет субсидий'!AQ127</f>
        <v>0.73089700996677553</v>
      </c>
      <c r="AC127" s="124">
        <f t="shared" si="43"/>
        <v>0.99544219117482569</v>
      </c>
      <c r="AD127" s="32">
        <f t="shared" si="44"/>
        <v>-26.265894326957799</v>
      </c>
      <c r="AE127" s="33" t="str">
        <f>IF('Расчет субсидий'!BA127="+",'Расчет субсидий'!BA127,"-")</f>
        <v>-</v>
      </c>
    </row>
    <row r="128" spans="1:31" ht="15.6" x14ac:dyDescent="0.25">
      <c r="A128" s="16" t="s">
        <v>129</v>
      </c>
      <c r="B128" s="28">
        <f>'Расчет субсидий'!AW128</f>
        <v>-45.990909090909071</v>
      </c>
      <c r="C128" s="26">
        <f>'Расчет субсидий'!D128-1</f>
        <v>-1.2996389891696825E-2</v>
      </c>
      <c r="D128" s="32">
        <f>C128*'Расчет субсидий'!E128</f>
        <v>-0.12996389891696825</v>
      </c>
      <c r="E128" s="39">
        <f t="shared" si="45"/>
        <v>-0.23516295771750501</v>
      </c>
      <c r="F128" s="26" t="s">
        <v>378</v>
      </c>
      <c r="G128" s="32" t="s">
        <v>378</v>
      </c>
      <c r="H128" s="31" t="s">
        <v>378</v>
      </c>
      <c r="I128" s="26" t="s">
        <v>378</v>
      </c>
      <c r="J128" s="32" t="s">
        <v>378</v>
      </c>
      <c r="K128" s="31" t="s">
        <v>378</v>
      </c>
      <c r="L128" s="26">
        <f>'Расчет субсидий'!P128-1</f>
        <v>-6.1696658097686319E-2</v>
      </c>
      <c r="M128" s="32">
        <f>L128*'Расчет субсидий'!Q128</f>
        <v>-1.2339331619537264</v>
      </c>
      <c r="N128" s="39">
        <f t="shared" si="46"/>
        <v>-2.2327382789288248</v>
      </c>
      <c r="O128" s="27">
        <f>'Расчет субсидий'!R128-1</f>
        <v>0</v>
      </c>
      <c r="P128" s="32">
        <f>O128*'Расчет субсидий'!S128</f>
        <v>0</v>
      </c>
      <c r="Q128" s="39">
        <f t="shared" si="47"/>
        <v>0</v>
      </c>
      <c r="R128" s="27">
        <f>'Расчет субсидий'!V128-1</f>
        <v>-0.44386792452830182</v>
      </c>
      <c r="S128" s="32">
        <f>R128*'Расчет субсидий'!W128</f>
        <v>-15.535377358490564</v>
      </c>
      <c r="T128" s="39">
        <f t="shared" si="48"/>
        <v>-28.110462361661391</v>
      </c>
      <c r="U128" s="27">
        <f>'Расчет субсидий'!Z128-1</f>
        <v>0.60000000000000009</v>
      </c>
      <c r="V128" s="32">
        <f>U128*'Расчет субсидий'!AA128</f>
        <v>9.0000000000000018</v>
      </c>
      <c r="W128" s="39">
        <f t="shared" si="49"/>
        <v>16.285034821937135</v>
      </c>
      <c r="X128" s="120">
        <f>'Расчет субсидий'!AL128-1</f>
        <v>-1</v>
      </c>
      <c r="Y128" s="32">
        <f>X128*'Расчет субсидий'!AM128</f>
        <v>-15</v>
      </c>
      <c r="Z128" s="39">
        <f t="shared" si="42"/>
        <v>-27.141724703228551</v>
      </c>
      <c r="AA128" s="120">
        <f>'Расчет субсидий'!AP128-1</f>
        <v>-0.12589073634204273</v>
      </c>
      <c r="AB128" s="32">
        <f>AA128*'Расчет субсидий'!AQ128</f>
        <v>-2.5178147268408546</v>
      </c>
      <c r="AC128" s="124">
        <f t="shared" si="43"/>
        <v>-4.555855611309938</v>
      </c>
      <c r="AD128" s="32">
        <f t="shared" si="44"/>
        <v>-25.417089146202109</v>
      </c>
      <c r="AE128" s="33" t="str">
        <f>IF('Расчет субсидий'!BA128="+",'Расчет субсидий'!BA128,"-")</f>
        <v>-</v>
      </c>
    </row>
    <row r="129" spans="1:31" ht="15.6" x14ac:dyDescent="0.25">
      <c r="A129" s="36" t="s">
        <v>130</v>
      </c>
      <c r="B129" s="44"/>
      <c r="C129" s="45"/>
      <c r="D129" s="46"/>
      <c r="E129" s="42"/>
      <c r="F129" s="45"/>
      <c r="G129" s="46"/>
      <c r="H129" s="42"/>
      <c r="I129" s="45"/>
      <c r="J129" s="46"/>
      <c r="K129" s="42"/>
      <c r="L129" s="45"/>
      <c r="M129" s="46"/>
      <c r="N129" s="42"/>
      <c r="O129" s="47"/>
      <c r="P129" s="46"/>
      <c r="Q129" s="42"/>
      <c r="R129" s="47"/>
      <c r="S129" s="46"/>
      <c r="T129" s="42"/>
      <c r="U129" s="47"/>
      <c r="V129" s="46"/>
      <c r="W129" s="42"/>
      <c r="X129" s="121"/>
      <c r="Y129" s="46"/>
      <c r="Z129" s="42"/>
      <c r="AA129" s="121"/>
      <c r="AB129" s="46"/>
      <c r="AC129" s="125"/>
      <c r="AD129" s="32"/>
      <c r="AE129" s="33"/>
    </row>
    <row r="130" spans="1:31" ht="15.6" x14ac:dyDescent="0.25">
      <c r="A130" s="16" t="s">
        <v>131</v>
      </c>
      <c r="B130" s="28">
        <f>'Расчет субсидий'!AW130</f>
        <v>-8.6999999999999886</v>
      </c>
      <c r="C130" s="26">
        <f>'Расчет субсидий'!D130-1</f>
        <v>-1.5053763440860179E-2</v>
      </c>
      <c r="D130" s="32">
        <f>C130*'Расчет субсидий'!E130</f>
        <v>-0.15053763440860179</v>
      </c>
      <c r="E130" s="39">
        <f t="shared" ref="E130:E138" si="50">$B130*D130/$AD130</f>
        <v>-0.39081792585515707</v>
      </c>
      <c r="F130" s="26" t="s">
        <v>378</v>
      </c>
      <c r="G130" s="32" t="s">
        <v>378</v>
      </c>
      <c r="H130" s="31" t="s">
        <v>378</v>
      </c>
      <c r="I130" s="26" t="s">
        <v>378</v>
      </c>
      <c r="J130" s="32" t="s">
        <v>378</v>
      </c>
      <c r="K130" s="31" t="s">
        <v>378</v>
      </c>
      <c r="L130" s="26">
        <f>'Расчет субсидий'!P130-1</f>
        <v>0.34251968503937014</v>
      </c>
      <c r="M130" s="32">
        <f>L130*'Расчет субсидий'!Q130</f>
        <v>6.8503937007874027</v>
      </c>
      <c r="N130" s="39">
        <f t="shared" ref="N130:N138" si="51">$B130*M130/$AD130</f>
        <v>17.784633510090458</v>
      </c>
      <c r="O130" s="27">
        <f>'Расчет субсидий'!R130-1</f>
        <v>0</v>
      </c>
      <c r="P130" s="32">
        <f>O130*'Расчет субсидий'!S130</f>
        <v>0</v>
      </c>
      <c r="Q130" s="39">
        <f t="shared" ref="Q130:Q138" si="52">$B130*P130/$AD130</f>
        <v>0</v>
      </c>
      <c r="R130" s="27">
        <f>'Расчет субсидий'!V130-1</f>
        <v>-6.4595660749506956E-2</v>
      </c>
      <c r="S130" s="32">
        <f>R130*'Расчет субсидий'!W130</f>
        <v>-1.9378698224852087</v>
      </c>
      <c r="T130" s="39">
        <f t="shared" ref="T130:T138" si="53">$B130*S130/$AD130</f>
        <v>-5.0309961862778874</v>
      </c>
      <c r="U130" s="27">
        <f>'Расчет субсидий'!Z130-1</f>
        <v>-0.11250000000000004</v>
      </c>
      <c r="V130" s="32">
        <f>U130*'Расчет субсидий'!AA130</f>
        <v>-2.2500000000000009</v>
      </c>
      <c r="W130" s="39">
        <f t="shared" ref="W130:W138" si="54">$B130*V130/$AD130</f>
        <v>-5.8413322132279877</v>
      </c>
      <c r="X130" s="120">
        <f>'Расчет субсидий'!AL130-1</f>
        <v>-0.37954545454545452</v>
      </c>
      <c r="Y130" s="32">
        <f>X130*'Расчет субсидий'!AM130</f>
        <v>-5.6931818181818175</v>
      </c>
      <c r="Z130" s="39">
        <f t="shared" si="42"/>
        <v>-14.780340600137478</v>
      </c>
      <c r="AA130" s="120">
        <f>'Расчет субсидий'!AP130-1</f>
        <v>-8.4961767204757566E-3</v>
      </c>
      <c r="AB130" s="32">
        <f>AA130*'Расчет субсидий'!AQ130</f>
        <v>-0.16992353440951513</v>
      </c>
      <c r="AC130" s="124">
        <f t="shared" si="43"/>
        <v>-0.44114658459193545</v>
      </c>
      <c r="AD130" s="32">
        <f t="shared" si="44"/>
        <v>-3.3511191086977417</v>
      </c>
      <c r="AE130" s="33" t="str">
        <f>IF('Расчет субсидий'!BA130="+",'Расчет субсидий'!BA130,"-")</f>
        <v>+</v>
      </c>
    </row>
    <row r="131" spans="1:31" ht="15.6" x14ac:dyDescent="0.25">
      <c r="A131" s="16" t="s">
        <v>132</v>
      </c>
      <c r="B131" s="28">
        <f>'Расчет субсидий'!AW131</f>
        <v>75.25454545454545</v>
      </c>
      <c r="C131" s="26">
        <f>'Расчет субсидий'!D131-1</f>
        <v>-1</v>
      </c>
      <c r="D131" s="32">
        <f>C131*'Расчет субсидий'!E131</f>
        <v>0</v>
      </c>
      <c r="E131" s="39">
        <f t="shared" si="50"/>
        <v>0</v>
      </c>
      <c r="F131" s="26" t="s">
        <v>378</v>
      </c>
      <c r="G131" s="32" t="s">
        <v>378</v>
      </c>
      <c r="H131" s="31" t="s">
        <v>378</v>
      </c>
      <c r="I131" s="26" t="s">
        <v>378</v>
      </c>
      <c r="J131" s="32" t="s">
        <v>378</v>
      </c>
      <c r="K131" s="31" t="s">
        <v>378</v>
      </c>
      <c r="L131" s="26">
        <f>'Расчет субсидий'!P131-1</f>
        <v>3.0660869565217395</v>
      </c>
      <c r="M131" s="32">
        <f>L131*'Расчет субсидий'!Q131</f>
        <v>61.321739130434793</v>
      </c>
      <c r="N131" s="39">
        <f t="shared" si="51"/>
        <v>96.674936644678937</v>
      </c>
      <c r="O131" s="27">
        <f>'Расчет субсидий'!R131-1</f>
        <v>0</v>
      </c>
      <c r="P131" s="32">
        <f>O131*'Расчет субсидий'!S131</f>
        <v>0</v>
      </c>
      <c r="Q131" s="39">
        <f t="shared" si="52"/>
        <v>0</v>
      </c>
      <c r="R131" s="27">
        <f>'Расчет субсидий'!V131-1</f>
        <v>-0.16638297872340424</v>
      </c>
      <c r="S131" s="32">
        <f>R131*'Расчет субсидий'!W131</f>
        <v>-6.6553191489361696</v>
      </c>
      <c r="T131" s="39">
        <f t="shared" si="53"/>
        <v>-10.492242493399759</v>
      </c>
      <c r="U131" s="27">
        <f>'Расчет субсидий'!Z131-1</f>
        <v>-0.32500000000000007</v>
      </c>
      <c r="V131" s="32">
        <f>U131*'Расчет субсидий'!AA131</f>
        <v>-3.2500000000000009</v>
      </c>
      <c r="W131" s="39">
        <f t="shared" si="54"/>
        <v>-5.1236893889604014</v>
      </c>
      <c r="X131" s="120">
        <f>'Расчет субсидий'!AL131-1</f>
        <v>-0.24545454545454537</v>
      </c>
      <c r="Y131" s="32">
        <f>X131*'Расчет субсидий'!AM131</f>
        <v>-3.6818181818181808</v>
      </c>
      <c r="Z131" s="39">
        <f t="shared" si="42"/>
        <v>-5.8044593077733184</v>
      </c>
      <c r="AA131" s="120">
        <f>'Расчет субсидий'!AP131-1</f>
        <v>0</v>
      </c>
      <c r="AB131" s="32">
        <f>AA131*'Расчет субсидий'!AQ131</f>
        <v>0</v>
      </c>
      <c r="AC131" s="124">
        <f t="shared" si="43"/>
        <v>0</v>
      </c>
      <c r="AD131" s="32">
        <f t="shared" si="44"/>
        <v>47.734601799680441</v>
      </c>
      <c r="AE131" s="33" t="str">
        <f>IF('Расчет субсидий'!BA131="+",'Расчет субсидий'!BA131,"-")</f>
        <v>-</v>
      </c>
    </row>
    <row r="132" spans="1:31" ht="15.6" x14ac:dyDescent="0.25">
      <c r="A132" s="16" t="s">
        <v>133</v>
      </c>
      <c r="B132" s="28">
        <f>'Расчет субсидий'!AW132</f>
        <v>131.29999999999995</v>
      </c>
      <c r="C132" s="26">
        <f>'Расчет субсидий'!D132-1</f>
        <v>0.37353051291651052</v>
      </c>
      <c r="D132" s="32">
        <f>C132*'Расчет субсидий'!E132</f>
        <v>3.7353051291651052</v>
      </c>
      <c r="E132" s="39">
        <f t="shared" si="50"/>
        <v>6.237629545912192</v>
      </c>
      <c r="F132" s="26" t="s">
        <v>378</v>
      </c>
      <c r="G132" s="32" t="s">
        <v>378</v>
      </c>
      <c r="H132" s="31" t="s">
        <v>378</v>
      </c>
      <c r="I132" s="26" t="s">
        <v>378</v>
      </c>
      <c r="J132" s="32" t="s">
        <v>378</v>
      </c>
      <c r="K132" s="31" t="s">
        <v>378</v>
      </c>
      <c r="L132" s="26">
        <f>'Расчет субсидий'!P132-1</f>
        <v>0.30071599045346065</v>
      </c>
      <c r="M132" s="32">
        <f>L132*'Расчет субсидий'!Q132</f>
        <v>6.0143198090692129</v>
      </c>
      <c r="N132" s="39">
        <f t="shared" si="51"/>
        <v>10.04338270699729</v>
      </c>
      <c r="O132" s="27">
        <f>'Расчет субсидий'!R132-1</f>
        <v>0</v>
      </c>
      <c r="P132" s="32">
        <f>O132*'Расчет субсидий'!S132</f>
        <v>0</v>
      </c>
      <c r="Q132" s="39">
        <f t="shared" si="52"/>
        <v>0</v>
      </c>
      <c r="R132" s="27">
        <f>'Расчет субсидий'!V132-1</f>
        <v>3.1375000000000002</v>
      </c>
      <c r="S132" s="32">
        <f>R132*'Расчет субсидий'!W132</f>
        <v>62.75</v>
      </c>
      <c r="T132" s="39">
        <f t="shared" si="53"/>
        <v>104.78695594367042</v>
      </c>
      <c r="U132" s="27">
        <f>'Расчет субсидий'!Z132-1</f>
        <v>0.18666666666666676</v>
      </c>
      <c r="V132" s="32">
        <f>U132*'Расчет субсидий'!AA132</f>
        <v>5.6000000000000032</v>
      </c>
      <c r="W132" s="39">
        <f t="shared" si="54"/>
        <v>9.3515052316263709</v>
      </c>
      <c r="X132" s="120">
        <f>'Расчет субсидий'!AL132-1</f>
        <v>-0.25681818181818172</v>
      </c>
      <c r="Y132" s="32">
        <f>X132*'Расчет субсидий'!AM132</f>
        <v>-3.8522727272727257</v>
      </c>
      <c r="Z132" s="39">
        <f t="shared" si="42"/>
        <v>-6.4329551004897247</v>
      </c>
      <c r="AA132" s="120">
        <f>'Расчет субсидий'!AP132-1</f>
        <v>0.21897810218978098</v>
      </c>
      <c r="AB132" s="32">
        <f>AA132*'Расчет субсидий'!AQ132</f>
        <v>4.3795620437956195</v>
      </c>
      <c r="AC132" s="124">
        <f t="shared" si="43"/>
        <v>7.313481672283392</v>
      </c>
      <c r="AD132" s="32">
        <f t="shared" si="44"/>
        <v>78.626914254757224</v>
      </c>
      <c r="AE132" s="33" t="str">
        <f>IF('Расчет субсидий'!BA132="+",'Расчет субсидий'!BA132,"-")</f>
        <v>+</v>
      </c>
    </row>
    <row r="133" spans="1:31" ht="15.6" x14ac:dyDescent="0.25">
      <c r="A133" s="16" t="s">
        <v>134</v>
      </c>
      <c r="B133" s="28">
        <f>'Расчет субсидий'!AW133</f>
        <v>40.518181818181802</v>
      </c>
      <c r="C133" s="26">
        <f>'Расчет субсидий'!D133-1</f>
        <v>-1</v>
      </c>
      <c r="D133" s="32">
        <f>C133*'Расчет субсидий'!E133</f>
        <v>0</v>
      </c>
      <c r="E133" s="39">
        <f t="shared" si="50"/>
        <v>0</v>
      </c>
      <c r="F133" s="26" t="s">
        <v>378</v>
      </c>
      <c r="G133" s="32" t="s">
        <v>378</v>
      </c>
      <c r="H133" s="31" t="s">
        <v>378</v>
      </c>
      <c r="I133" s="26" t="s">
        <v>378</v>
      </c>
      <c r="J133" s="32" t="s">
        <v>378</v>
      </c>
      <c r="K133" s="31" t="s">
        <v>378</v>
      </c>
      <c r="L133" s="26">
        <f>'Расчет субсидий'!P133-1</f>
        <v>1.0239726027397262</v>
      </c>
      <c r="M133" s="32">
        <f>L133*'Расчет субсидий'!Q133</f>
        <v>20.479452054794525</v>
      </c>
      <c r="N133" s="39">
        <f t="shared" si="51"/>
        <v>21.239385502966208</v>
      </c>
      <c r="O133" s="27">
        <f>'Расчет субсидий'!R133-1</f>
        <v>0</v>
      </c>
      <c r="P133" s="32">
        <f>O133*'Расчет субсидий'!S133</f>
        <v>0</v>
      </c>
      <c r="Q133" s="39">
        <f t="shared" si="52"/>
        <v>0</v>
      </c>
      <c r="R133" s="27">
        <f>'Расчет субсидий'!V133-1</f>
        <v>1.3694029850746268</v>
      </c>
      <c r="S133" s="32">
        <f>R133*'Расчет субсидий'!W133</f>
        <v>27.388059701492537</v>
      </c>
      <c r="T133" s="39">
        <f t="shared" si="53"/>
        <v>28.40435167024248</v>
      </c>
      <c r="U133" s="27">
        <f>'Расчет субсидий'!Z133-1</f>
        <v>9.0476190476190377E-2</v>
      </c>
      <c r="V133" s="32">
        <f>U133*'Расчет субсидий'!AA133</f>
        <v>0.90476190476190377</v>
      </c>
      <c r="W133" s="39">
        <f t="shared" si="54"/>
        <v>0.93833501170931977</v>
      </c>
      <c r="X133" s="120">
        <f>'Расчет субсидий'!AL133-1</f>
        <v>-0.63181818181818183</v>
      </c>
      <c r="Y133" s="32">
        <f>X133*'Расчет субсидий'!AM133</f>
        <v>-9.4772727272727266</v>
      </c>
      <c r="Z133" s="39">
        <f t="shared" si="42"/>
        <v>-9.8289470066250253</v>
      </c>
      <c r="AA133" s="120">
        <f>'Расчет субсидий'!AP133-1</f>
        <v>-1.132686084142398E-2</v>
      </c>
      <c r="AB133" s="32">
        <f>AA133*'Расчет субсидий'!AQ133</f>
        <v>-0.2265372168284796</v>
      </c>
      <c r="AC133" s="124">
        <f t="shared" si="43"/>
        <v>-0.2349433601111745</v>
      </c>
      <c r="AD133" s="32">
        <f t="shared" si="44"/>
        <v>39.068463716947754</v>
      </c>
      <c r="AE133" s="33" t="str">
        <f>IF('Расчет субсидий'!BA133="+",'Расчет субсидий'!BA133,"-")</f>
        <v>-</v>
      </c>
    </row>
    <row r="134" spans="1:31" ht="15.6" x14ac:dyDescent="0.25">
      <c r="A134" s="16" t="s">
        <v>135</v>
      </c>
      <c r="B134" s="28">
        <f>'Расчет субсидий'!AW134</f>
        <v>-12.663636363636357</v>
      </c>
      <c r="C134" s="26">
        <f>'Расчет субсидий'!D134-1</f>
        <v>-1</v>
      </c>
      <c r="D134" s="32">
        <f>C134*'Расчет субсидий'!E134</f>
        <v>0</v>
      </c>
      <c r="E134" s="39">
        <f t="shared" si="50"/>
        <v>0</v>
      </c>
      <c r="F134" s="26" t="s">
        <v>378</v>
      </c>
      <c r="G134" s="32" t="s">
        <v>378</v>
      </c>
      <c r="H134" s="31" t="s">
        <v>378</v>
      </c>
      <c r="I134" s="26" t="s">
        <v>378</v>
      </c>
      <c r="J134" s="32" t="s">
        <v>378</v>
      </c>
      <c r="K134" s="31" t="s">
        <v>378</v>
      </c>
      <c r="L134" s="26">
        <f>'Расчет субсидий'!P134-1</f>
        <v>0.69569672131147553</v>
      </c>
      <c r="M134" s="32">
        <f>L134*'Расчет субсидий'!Q134</f>
        <v>13.91393442622951</v>
      </c>
      <c r="N134" s="39">
        <f t="shared" si="51"/>
        <v>12.714022636234105</v>
      </c>
      <c r="O134" s="27">
        <f>'Расчет субсидий'!R134-1</f>
        <v>0</v>
      </c>
      <c r="P134" s="32">
        <f>O134*'Расчет субсидий'!S134</f>
        <v>0</v>
      </c>
      <c r="Q134" s="39">
        <f t="shared" si="52"/>
        <v>0</v>
      </c>
      <c r="R134" s="27">
        <f>'Расчет субсидий'!V134-1</f>
        <v>-1</v>
      </c>
      <c r="S134" s="32">
        <f>R134*'Расчет субсидий'!W134</f>
        <v>-20</v>
      </c>
      <c r="T134" s="39">
        <f t="shared" si="53"/>
        <v>-18.275237250315882</v>
      </c>
      <c r="U134" s="27">
        <f>'Расчет субсидий'!Z134-1</f>
        <v>0.15000000000000013</v>
      </c>
      <c r="V134" s="32">
        <f>U134*'Расчет субсидий'!AA134</f>
        <v>4.5000000000000036</v>
      </c>
      <c r="W134" s="39">
        <f t="shared" si="54"/>
        <v>4.1119283813210767</v>
      </c>
      <c r="X134" s="120">
        <f>'Расчет субсидий'!AL134-1</f>
        <v>-0.81818181818181812</v>
      </c>
      <c r="Y134" s="32">
        <f>X134*'Расчет субсидий'!AM134</f>
        <v>-12.272727272727272</v>
      </c>
      <c r="Z134" s="39">
        <f t="shared" si="42"/>
        <v>-11.214350130875655</v>
      </c>
      <c r="AA134" s="120">
        <f>'Расчет субсидий'!AP134-1</f>
        <v>0</v>
      </c>
      <c r="AB134" s="32">
        <f>AA134*'Расчет субсидий'!AQ134</f>
        <v>0</v>
      </c>
      <c r="AC134" s="124">
        <f t="shared" si="43"/>
        <v>0</v>
      </c>
      <c r="AD134" s="32">
        <f t="shared" si="44"/>
        <v>-13.858792846497758</v>
      </c>
      <c r="AE134" s="33" t="str">
        <f>IF('Расчет субсидий'!BA134="+",'Расчет субсидий'!BA134,"-")</f>
        <v>-</v>
      </c>
    </row>
    <row r="135" spans="1:31" ht="15.6" x14ac:dyDescent="0.25">
      <c r="A135" s="16" t="s">
        <v>136</v>
      </c>
      <c r="B135" s="28">
        <f>'Расчет субсидий'!AW135</f>
        <v>-4</v>
      </c>
      <c r="C135" s="26">
        <f>'Расчет субсидий'!D135-1</f>
        <v>-1</v>
      </c>
      <c r="D135" s="32">
        <f>C135*'Расчет субсидий'!E135</f>
        <v>0</v>
      </c>
      <c r="E135" s="39">
        <f t="shared" si="50"/>
        <v>0</v>
      </c>
      <c r="F135" s="26" t="s">
        <v>378</v>
      </c>
      <c r="G135" s="32" t="s">
        <v>378</v>
      </c>
      <c r="H135" s="31" t="s">
        <v>378</v>
      </c>
      <c r="I135" s="26" t="s">
        <v>378</v>
      </c>
      <c r="J135" s="32" t="s">
        <v>378</v>
      </c>
      <c r="K135" s="31" t="s">
        <v>378</v>
      </c>
      <c r="L135" s="26">
        <f>'Расчет субсидий'!P135-1</f>
        <v>-0.19466666666666665</v>
      </c>
      <c r="M135" s="32">
        <f>L135*'Расчет субсидий'!Q135</f>
        <v>-3.8933333333333331</v>
      </c>
      <c r="N135" s="39">
        <f t="shared" si="51"/>
        <v>-2.7183069459335814</v>
      </c>
      <c r="O135" s="27">
        <f>'Расчет субсидий'!R135-1</f>
        <v>0</v>
      </c>
      <c r="P135" s="32">
        <f>O135*'Расчет субсидий'!S135</f>
        <v>0</v>
      </c>
      <c r="Q135" s="39">
        <f t="shared" si="52"/>
        <v>0</v>
      </c>
      <c r="R135" s="27">
        <f>'Расчет субсидий'!V135-1</f>
        <v>-9.3856655290102342E-2</v>
      </c>
      <c r="S135" s="32">
        <f>R135*'Расчет субсидий'!W135</f>
        <v>-3.284982935153582</v>
      </c>
      <c r="T135" s="39">
        <f t="shared" si="53"/>
        <v>-2.2935595710362842</v>
      </c>
      <c r="U135" s="27">
        <f>'Расчет субсидий'!Z135-1</f>
        <v>0.21666666666666656</v>
      </c>
      <c r="V135" s="32">
        <f>U135*'Расчет субсидий'!AA135</f>
        <v>3.2499999999999982</v>
      </c>
      <c r="W135" s="39">
        <f t="shared" si="54"/>
        <v>2.2691346509291446</v>
      </c>
      <c r="X135" s="120">
        <f>'Расчет субсидий'!AL135-1</f>
        <v>-0.10454545454545461</v>
      </c>
      <c r="Y135" s="32">
        <f>X135*'Расчет субсидий'!AM135</f>
        <v>-1.5681818181818192</v>
      </c>
      <c r="Z135" s="39">
        <f t="shared" si="42"/>
        <v>-1.0948971392595186</v>
      </c>
      <c r="AA135" s="120">
        <f>'Расчет субсидий'!AP135-1</f>
        <v>-1.1627906976744207E-2</v>
      </c>
      <c r="AB135" s="32">
        <f>AA135*'Расчет субсидий'!AQ135</f>
        <v>-0.23255813953488413</v>
      </c>
      <c r="AC135" s="124">
        <f t="shared" si="43"/>
        <v>-0.16237099469976027</v>
      </c>
      <c r="AD135" s="32">
        <f t="shared" si="44"/>
        <v>-5.7290562262036202</v>
      </c>
      <c r="AE135" s="33" t="str">
        <f>IF('Расчет субсидий'!BA135="+",'Расчет субсидий'!BA135,"-")</f>
        <v>-</v>
      </c>
    </row>
    <row r="136" spans="1:31" ht="15.6" x14ac:dyDescent="0.25">
      <c r="A136" s="16" t="s">
        <v>137</v>
      </c>
      <c r="B136" s="28">
        <f>'Расчет субсидий'!AW136</f>
        <v>-14.854545454545445</v>
      </c>
      <c r="C136" s="26">
        <f>'Расчет субсидий'!D136-1</f>
        <v>0.25330225330225331</v>
      </c>
      <c r="D136" s="32">
        <f>C136*'Расчет субсидий'!E136</f>
        <v>2.5330225330225331</v>
      </c>
      <c r="E136" s="39">
        <f t="shared" si="50"/>
        <v>4.2049035339286664</v>
      </c>
      <c r="F136" s="26" t="s">
        <v>378</v>
      </c>
      <c r="G136" s="32" t="s">
        <v>378</v>
      </c>
      <c r="H136" s="31" t="s">
        <v>378</v>
      </c>
      <c r="I136" s="26" t="s">
        <v>378</v>
      </c>
      <c r="J136" s="32" t="s">
        <v>378</v>
      </c>
      <c r="K136" s="31" t="s">
        <v>378</v>
      </c>
      <c r="L136" s="26">
        <f>'Расчет субсидий'!P136-1</f>
        <v>0.16285714285714281</v>
      </c>
      <c r="M136" s="32">
        <f>L136*'Расчет субсидий'!Q136</f>
        <v>3.2571428571428562</v>
      </c>
      <c r="N136" s="39">
        <f t="shared" si="51"/>
        <v>5.4069678938733201</v>
      </c>
      <c r="O136" s="27">
        <f>'Расчет субсидий'!R136-1</f>
        <v>0</v>
      </c>
      <c r="P136" s="32">
        <f>O136*'Расчет субсидий'!S136</f>
        <v>0</v>
      </c>
      <c r="Q136" s="39">
        <f t="shared" si="52"/>
        <v>0</v>
      </c>
      <c r="R136" s="27">
        <f>'Расчет субсидий'!V136-1</f>
        <v>-0.13859649122807016</v>
      </c>
      <c r="S136" s="32">
        <f>R136*'Расчет субсидий'!W136</f>
        <v>-4.8508771929824555</v>
      </c>
      <c r="T136" s="39">
        <f t="shared" si="53"/>
        <v>-8.052621082326727</v>
      </c>
      <c r="U136" s="27">
        <f>'Расчет субсидий'!Z136-1</f>
        <v>-2.9629629629629672E-2</v>
      </c>
      <c r="V136" s="32">
        <f>U136*'Расчет субсидий'!AA136</f>
        <v>-0.44444444444444509</v>
      </c>
      <c r="W136" s="39">
        <f t="shared" si="54"/>
        <v>-0.73779289000220871</v>
      </c>
      <c r="X136" s="120">
        <f>'Расчет субсидий'!AL136-1</f>
        <v>-0.62954545454545452</v>
      </c>
      <c r="Y136" s="32">
        <f>X136*'Расчет субсидий'!AM136</f>
        <v>-9.4431818181818183</v>
      </c>
      <c r="Z136" s="39">
        <f t="shared" si="42"/>
        <v>-15.676002910018498</v>
      </c>
      <c r="AA136" s="120">
        <f>'Расчет субсидий'!AP136-1</f>
        <v>0</v>
      </c>
      <c r="AB136" s="32">
        <f>AA136*'Расчет субсидий'!AQ136</f>
        <v>0</v>
      </c>
      <c r="AC136" s="124">
        <f t="shared" si="43"/>
        <v>0</v>
      </c>
      <c r="AD136" s="32">
        <f t="shared" si="44"/>
        <v>-8.9483380654433287</v>
      </c>
      <c r="AE136" s="33" t="str">
        <f>IF('Расчет субсидий'!BA136="+",'Расчет субсидий'!BA136,"-")</f>
        <v>-</v>
      </c>
    </row>
    <row r="137" spans="1:31" ht="15.6" x14ac:dyDescent="0.25">
      <c r="A137" s="16" t="s">
        <v>138</v>
      </c>
      <c r="B137" s="28">
        <f>'Расчет субсидий'!AW137</f>
        <v>37.009090909090958</v>
      </c>
      <c r="C137" s="26">
        <f>'Расчет субсидий'!D137-1</f>
        <v>-1</v>
      </c>
      <c r="D137" s="32">
        <f>C137*'Расчет субсидий'!E137</f>
        <v>0</v>
      </c>
      <c r="E137" s="39">
        <f t="shared" si="50"/>
        <v>0</v>
      </c>
      <c r="F137" s="26" t="s">
        <v>378</v>
      </c>
      <c r="G137" s="32" t="s">
        <v>378</v>
      </c>
      <c r="H137" s="31" t="s">
        <v>378</v>
      </c>
      <c r="I137" s="26" t="s">
        <v>378</v>
      </c>
      <c r="J137" s="32" t="s">
        <v>378</v>
      </c>
      <c r="K137" s="31" t="s">
        <v>378</v>
      </c>
      <c r="L137" s="26">
        <f>'Расчет субсидий'!P137-1</f>
        <v>1.0159334949774852</v>
      </c>
      <c r="M137" s="32">
        <f>L137*'Расчет субсидий'!Q137</f>
        <v>20.318669899549704</v>
      </c>
      <c r="N137" s="39">
        <f t="shared" si="51"/>
        <v>44.324083864010802</v>
      </c>
      <c r="O137" s="27">
        <f>'Расчет субсидий'!R137-1</f>
        <v>0</v>
      </c>
      <c r="P137" s="32">
        <f>O137*'Расчет субсидий'!S137</f>
        <v>0</v>
      </c>
      <c r="Q137" s="39">
        <f t="shared" si="52"/>
        <v>0</v>
      </c>
      <c r="R137" s="27">
        <f>'Расчет субсидий'!V137-1</f>
        <v>0.10445859872611463</v>
      </c>
      <c r="S137" s="32">
        <f>R137*'Расчет субсидий'!W137</f>
        <v>3.6560509554140119</v>
      </c>
      <c r="T137" s="39">
        <f t="shared" si="53"/>
        <v>7.9754782158481161</v>
      </c>
      <c r="U137" s="27">
        <f>'Расчет субсидий'!Z137-1</f>
        <v>0.296875</v>
      </c>
      <c r="V137" s="32">
        <f>U137*'Расчет субсидий'!AA137</f>
        <v>4.453125</v>
      </c>
      <c r="W137" s="39">
        <f t="shared" si="54"/>
        <v>9.7142523074946663</v>
      </c>
      <c r="X137" s="120">
        <f>'Расчет субсидий'!AL137-1</f>
        <v>-0.84772727272727266</v>
      </c>
      <c r="Y137" s="32">
        <f>X137*'Расчет субсидий'!AM137</f>
        <v>-12.71590909090909</v>
      </c>
      <c r="Z137" s="39">
        <f t="shared" si="42"/>
        <v>-27.739070703889073</v>
      </c>
      <c r="AA137" s="120">
        <f>'Расчет субсидий'!AP137-1</f>
        <v>6.267281105990774E-2</v>
      </c>
      <c r="AB137" s="32">
        <f>AA137*'Расчет субсидий'!AQ137</f>
        <v>1.2534562211981548</v>
      </c>
      <c r="AC137" s="124">
        <f t="shared" si="43"/>
        <v>2.734347225626435</v>
      </c>
      <c r="AD137" s="32">
        <f t="shared" si="44"/>
        <v>16.965392985252784</v>
      </c>
      <c r="AE137" s="33" t="str">
        <f>IF('Расчет субсидий'!BA137="+",'Расчет субсидий'!BA137,"-")</f>
        <v>-</v>
      </c>
    </row>
    <row r="138" spans="1:31" ht="15.6" x14ac:dyDescent="0.25">
      <c r="A138" s="16" t="s">
        <v>139</v>
      </c>
      <c r="B138" s="28">
        <f>'Расчет субсидий'!AW138</f>
        <v>-36.318181818181813</v>
      </c>
      <c r="C138" s="26">
        <f>'Расчет субсидий'!D138-1</f>
        <v>-1</v>
      </c>
      <c r="D138" s="32">
        <f>C138*'Расчет субсидий'!E138</f>
        <v>0</v>
      </c>
      <c r="E138" s="39">
        <f t="shared" si="50"/>
        <v>0</v>
      </c>
      <c r="F138" s="26" t="s">
        <v>378</v>
      </c>
      <c r="G138" s="32" t="s">
        <v>378</v>
      </c>
      <c r="H138" s="31" t="s">
        <v>378</v>
      </c>
      <c r="I138" s="26" t="s">
        <v>378</v>
      </c>
      <c r="J138" s="32" t="s">
        <v>378</v>
      </c>
      <c r="K138" s="31" t="s">
        <v>378</v>
      </c>
      <c r="L138" s="26">
        <f>'Расчет субсидий'!P138-1</f>
        <v>-0.66085714285714281</v>
      </c>
      <c r="M138" s="32">
        <f>L138*'Расчет субсидий'!Q138</f>
        <v>-13.217142857142857</v>
      </c>
      <c r="N138" s="39">
        <f t="shared" si="51"/>
        <v>-13.968464989942969</v>
      </c>
      <c r="O138" s="27">
        <f>'Расчет субсидий'!R138-1</f>
        <v>0</v>
      </c>
      <c r="P138" s="32">
        <f>O138*'Расчет субсидий'!S138</f>
        <v>0</v>
      </c>
      <c r="Q138" s="39">
        <f t="shared" si="52"/>
        <v>0</v>
      </c>
      <c r="R138" s="27">
        <f>'Расчет субсидий'!V138-1</f>
        <v>-0.3764044943820225</v>
      </c>
      <c r="S138" s="32">
        <f>R138*'Расчет субсидий'!W138</f>
        <v>-9.4101123595505634</v>
      </c>
      <c r="T138" s="39">
        <f t="shared" si="53"/>
        <v>-9.9450256735914575</v>
      </c>
      <c r="U138" s="27">
        <f>'Расчет субсидий'!Z138-1</f>
        <v>-0.1333333333333333</v>
      </c>
      <c r="V138" s="32">
        <f>U138*'Расчет субсидий'!AA138</f>
        <v>-3.3333333333333326</v>
      </c>
      <c r="W138" s="39">
        <f t="shared" si="54"/>
        <v>-3.5228150644761769</v>
      </c>
      <c r="X138" s="120">
        <f>'Расчет субсидий'!AL138-1</f>
        <v>-0.57045454545454555</v>
      </c>
      <c r="Y138" s="32">
        <f>X138*'Расчет субсидий'!AM138</f>
        <v>-8.5568181818181834</v>
      </c>
      <c r="Z138" s="39">
        <f t="shared" si="42"/>
        <v>-9.0432263984678247</v>
      </c>
      <c r="AA138" s="120">
        <f>'Расчет субсидий'!AP138-1</f>
        <v>7.6335877862594437E-3</v>
      </c>
      <c r="AB138" s="32">
        <f>AA138*'Расчет субсидий'!AQ138</f>
        <v>0.15267175572518887</v>
      </c>
      <c r="AC138" s="124">
        <f t="shared" si="43"/>
        <v>0.16135030829661673</v>
      </c>
      <c r="AD138" s="32">
        <f t="shared" si="44"/>
        <v>-34.364734976119749</v>
      </c>
      <c r="AE138" s="33" t="str">
        <f>IF('Расчет субсидий'!BA138="+",'Расчет субсидий'!BA138,"-")</f>
        <v>-</v>
      </c>
    </row>
    <row r="139" spans="1:31" ht="15.6" x14ac:dyDescent="0.25">
      <c r="A139" s="36" t="s">
        <v>140</v>
      </c>
      <c r="B139" s="44"/>
      <c r="C139" s="45"/>
      <c r="D139" s="46"/>
      <c r="E139" s="42"/>
      <c r="F139" s="45"/>
      <c r="G139" s="46"/>
      <c r="H139" s="42"/>
      <c r="I139" s="45"/>
      <c r="J139" s="46"/>
      <c r="K139" s="42"/>
      <c r="L139" s="45"/>
      <c r="M139" s="46"/>
      <c r="N139" s="42"/>
      <c r="O139" s="47"/>
      <c r="P139" s="46"/>
      <c r="Q139" s="42"/>
      <c r="R139" s="47"/>
      <c r="S139" s="46"/>
      <c r="T139" s="42"/>
      <c r="U139" s="47"/>
      <c r="V139" s="46"/>
      <c r="W139" s="42"/>
      <c r="X139" s="121"/>
      <c r="Y139" s="46"/>
      <c r="Z139" s="42"/>
      <c r="AA139" s="121"/>
      <c r="AB139" s="46"/>
      <c r="AC139" s="125"/>
      <c r="AD139" s="32"/>
      <c r="AE139" s="33"/>
    </row>
    <row r="140" spans="1:31" ht="15.6" x14ac:dyDescent="0.25">
      <c r="A140" s="16" t="s">
        <v>141</v>
      </c>
      <c r="B140" s="28">
        <f>'Расчет субсидий'!AW140</f>
        <v>139.57272727272721</v>
      </c>
      <c r="C140" s="26">
        <f>'Расчет субсидий'!D140-1</f>
        <v>-1</v>
      </c>
      <c r="D140" s="32">
        <f>C140*'Расчет субсидий'!E140</f>
        <v>0</v>
      </c>
      <c r="E140" s="39">
        <f t="shared" ref="E140:E145" si="55">$B140*D140/$AD140</f>
        <v>0</v>
      </c>
      <c r="F140" s="26" t="s">
        <v>378</v>
      </c>
      <c r="G140" s="32" t="s">
        <v>378</v>
      </c>
      <c r="H140" s="31" t="s">
        <v>378</v>
      </c>
      <c r="I140" s="26" t="s">
        <v>378</v>
      </c>
      <c r="J140" s="32" t="s">
        <v>378</v>
      </c>
      <c r="K140" s="31" t="s">
        <v>378</v>
      </c>
      <c r="L140" s="26">
        <f>'Расчет субсидий'!P140-1</f>
        <v>3.4233870967741939</v>
      </c>
      <c r="M140" s="32">
        <f>L140*'Расчет субсидий'!Q140</f>
        <v>68.467741935483872</v>
      </c>
      <c r="N140" s="39">
        <f t="shared" ref="N140:N145" si="56">$B140*M140/$AD140</f>
        <v>206.64874094453282</v>
      </c>
      <c r="O140" s="27">
        <f>'Расчет субсидий'!R140-1</f>
        <v>0</v>
      </c>
      <c r="P140" s="32">
        <f>O140*'Расчет субсидий'!S140</f>
        <v>0</v>
      </c>
      <c r="Q140" s="39">
        <f t="shared" ref="Q140:Q145" si="57">$B140*P140/$AD140</f>
        <v>0</v>
      </c>
      <c r="R140" s="27">
        <f>'Расчет субсидий'!V140-1</f>
        <v>0</v>
      </c>
      <c r="S140" s="32">
        <f>R140*'Расчет субсидий'!W140</f>
        <v>0</v>
      </c>
      <c r="T140" s="39">
        <f t="shared" ref="T140:T145" si="58">$B140*S140/$AD140</f>
        <v>0</v>
      </c>
      <c r="U140" s="27">
        <f>'Расчет субсидий'!Z140-1</f>
        <v>7.1428571428571397E-2</v>
      </c>
      <c r="V140" s="32">
        <f>U140*'Расчет субсидий'!AA140</f>
        <v>1.4285714285714279</v>
      </c>
      <c r="W140" s="39">
        <f t="shared" ref="W140:W145" si="59">$B140*V140/$AD140</f>
        <v>4.3117018134144471</v>
      </c>
      <c r="X140" s="120">
        <f>'Расчет субсидий'!AL140-1</f>
        <v>-1</v>
      </c>
      <c r="Y140" s="32">
        <f>X140*'Расчет субсидий'!AM140</f>
        <v>-15</v>
      </c>
      <c r="Z140" s="39">
        <f t="shared" si="42"/>
        <v>-45.27286904085171</v>
      </c>
      <c r="AA140" s="120">
        <f>'Расчет субсидий'!AP140-1</f>
        <v>-0.43262411347517726</v>
      </c>
      <c r="AB140" s="32">
        <f>AA140*'Расчет субсидий'!AQ140</f>
        <v>-8.6524822695035457</v>
      </c>
      <c r="AC140" s="124">
        <f t="shared" si="43"/>
        <v>-26.114846444368361</v>
      </c>
      <c r="AD140" s="32">
        <f t="shared" si="44"/>
        <v>46.243831094551759</v>
      </c>
      <c r="AE140" s="33" t="str">
        <f>IF('Расчет субсидий'!BA140="+",'Расчет субсидий'!BA140,"-")</f>
        <v>-</v>
      </c>
    </row>
    <row r="141" spans="1:31" ht="15.6" x14ac:dyDescent="0.25">
      <c r="A141" s="16" t="s">
        <v>142</v>
      </c>
      <c r="B141" s="28">
        <f>'Расчет субсидий'!AW141</f>
        <v>16.090909090909122</v>
      </c>
      <c r="C141" s="26">
        <f>'Расчет субсидий'!D141-1</f>
        <v>-1</v>
      </c>
      <c r="D141" s="32">
        <f>C141*'Расчет субсидий'!E141</f>
        <v>0</v>
      </c>
      <c r="E141" s="39">
        <f t="shared" si="55"/>
        <v>0</v>
      </c>
      <c r="F141" s="26" t="s">
        <v>378</v>
      </c>
      <c r="G141" s="32" t="s">
        <v>378</v>
      </c>
      <c r="H141" s="31" t="s">
        <v>378</v>
      </c>
      <c r="I141" s="26" t="s">
        <v>378</v>
      </c>
      <c r="J141" s="32" t="s">
        <v>378</v>
      </c>
      <c r="K141" s="31" t="s">
        <v>378</v>
      </c>
      <c r="L141" s="26">
        <f>'Расчет субсидий'!P141-1</f>
        <v>0.44194756554307113</v>
      </c>
      <c r="M141" s="32">
        <f>L141*'Расчет субсидий'!Q141</f>
        <v>8.8389513108614217</v>
      </c>
      <c r="N141" s="39">
        <f t="shared" si="56"/>
        <v>38.036712582825864</v>
      </c>
      <c r="O141" s="27">
        <f>'Расчет субсидий'!R141-1</f>
        <v>0</v>
      </c>
      <c r="P141" s="32">
        <f>O141*'Расчет субсидий'!S141</f>
        <v>0</v>
      </c>
      <c r="Q141" s="39">
        <f t="shared" si="57"/>
        <v>0</v>
      </c>
      <c r="R141" s="27">
        <f>'Расчет субсидий'!V141-1</f>
        <v>-0.28648648648648645</v>
      </c>
      <c r="S141" s="32">
        <f>R141*'Расчет субсидий'!W141</f>
        <v>-10.027027027027026</v>
      </c>
      <c r="T141" s="39">
        <f t="shared" si="58"/>
        <v>-43.149365990803723</v>
      </c>
      <c r="U141" s="27">
        <f>'Расчет субсидий'!Z141-1</f>
        <v>0.28000000000000003</v>
      </c>
      <c r="V141" s="32">
        <f>U141*'Расчет субсидий'!AA141</f>
        <v>4.2</v>
      </c>
      <c r="W141" s="39">
        <f t="shared" si="59"/>
        <v>18.073885377280057</v>
      </c>
      <c r="X141" s="120">
        <f>'Расчет субсидий'!AL141-1</f>
        <v>0</v>
      </c>
      <c r="Y141" s="32">
        <f>X141*'Расчет субсидий'!AM141</f>
        <v>0</v>
      </c>
      <c r="Z141" s="39">
        <f t="shared" si="42"/>
        <v>0</v>
      </c>
      <c r="AA141" s="120">
        <f>'Расчет субсидий'!AP141-1</f>
        <v>3.6363636363636376E-2</v>
      </c>
      <c r="AB141" s="32">
        <f>AA141*'Расчет субсидий'!AQ141</f>
        <v>0.72727272727272751</v>
      </c>
      <c r="AC141" s="124">
        <f t="shared" si="43"/>
        <v>3.1296771216069366</v>
      </c>
      <c r="AD141" s="32">
        <f t="shared" si="44"/>
        <v>3.7391970111071231</v>
      </c>
      <c r="AE141" s="33" t="str">
        <f>IF('Расчет субсидий'!BA141="+",'Расчет субсидий'!BA141,"-")</f>
        <v>-</v>
      </c>
    </row>
    <row r="142" spans="1:31" ht="15.6" x14ac:dyDescent="0.25">
      <c r="A142" s="16" t="s">
        <v>143</v>
      </c>
      <c r="B142" s="28">
        <f>'Расчет субсидий'!AW142</f>
        <v>227.22727272727275</v>
      </c>
      <c r="C142" s="26">
        <f>'Расчет субсидий'!D142-1</f>
        <v>-1</v>
      </c>
      <c r="D142" s="32">
        <f>C142*'Расчет субсидий'!E142</f>
        <v>0</v>
      </c>
      <c r="E142" s="39">
        <f t="shared" si="55"/>
        <v>0</v>
      </c>
      <c r="F142" s="26" t="s">
        <v>378</v>
      </c>
      <c r="G142" s="32" t="s">
        <v>378</v>
      </c>
      <c r="H142" s="31" t="s">
        <v>378</v>
      </c>
      <c r="I142" s="26" t="s">
        <v>378</v>
      </c>
      <c r="J142" s="32" t="s">
        <v>378</v>
      </c>
      <c r="K142" s="31" t="s">
        <v>378</v>
      </c>
      <c r="L142" s="26">
        <f>'Расчет субсидий'!P142-1</f>
        <v>2.5263157894736845</v>
      </c>
      <c r="M142" s="32">
        <f>L142*'Расчет субсидий'!Q142</f>
        <v>50.526315789473692</v>
      </c>
      <c r="N142" s="39">
        <f t="shared" si="56"/>
        <v>156.39138024215612</v>
      </c>
      <c r="O142" s="27">
        <f>'Расчет субсидий'!R142-1</f>
        <v>0</v>
      </c>
      <c r="P142" s="32">
        <f>O142*'Расчет субсидий'!S142</f>
        <v>0</v>
      </c>
      <c r="Q142" s="39">
        <f t="shared" si="57"/>
        <v>0</v>
      </c>
      <c r="R142" s="27">
        <f>'Расчет субсидий'!V142-1</f>
        <v>0.47333333333333316</v>
      </c>
      <c r="S142" s="32">
        <f>R142*'Расчет субсидий'!W142</f>
        <v>14.199999999999996</v>
      </c>
      <c r="T142" s="39">
        <f t="shared" si="58"/>
        <v>43.952494155555939</v>
      </c>
      <c r="U142" s="27">
        <f>'Расчет субсидий'!Z142-1</f>
        <v>0.18181818181818188</v>
      </c>
      <c r="V142" s="32">
        <f>U142*'Расчет субсидий'!AA142</f>
        <v>3.6363636363636376</v>
      </c>
      <c r="W142" s="39">
        <f t="shared" si="59"/>
        <v>11.255440244700631</v>
      </c>
      <c r="X142" s="120">
        <f>'Расчет субсидий'!AL142-1</f>
        <v>0</v>
      </c>
      <c r="Y142" s="32">
        <f>X142*'Расчет субсидий'!AM142</f>
        <v>0</v>
      </c>
      <c r="Z142" s="39">
        <f t="shared" si="42"/>
        <v>0</v>
      </c>
      <c r="AA142" s="120">
        <f>'Расчет субсидий'!AP142-1</f>
        <v>0.25245098039215685</v>
      </c>
      <c r="AB142" s="32">
        <f>AA142*'Расчет субсидий'!AQ142</f>
        <v>5.0490196078431371</v>
      </c>
      <c r="AC142" s="124">
        <f t="shared" si="43"/>
        <v>15.627958084860062</v>
      </c>
      <c r="AD142" s="32">
        <f t="shared" si="44"/>
        <v>73.411699033680463</v>
      </c>
      <c r="AE142" s="33" t="str">
        <f>IF('Расчет субсидий'!BA142="+",'Расчет субсидий'!BA142,"-")</f>
        <v>-</v>
      </c>
    </row>
    <row r="143" spans="1:31" ht="15.6" x14ac:dyDescent="0.25">
      <c r="A143" s="16" t="s">
        <v>144</v>
      </c>
      <c r="B143" s="28">
        <f>'Расчет субсидий'!AW143</f>
        <v>150.39999999999998</v>
      </c>
      <c r="C143" s="26">
        <f>'Расчет субсидий'!D143-1</f>
        <v>0.12124990429941707</v>
      </c>
      <c r="D143" s="32">
        <f>C143*'Расчет субсидий'!E143</f>
        <v>1.2124990429941707</v>
      </c>
      <c r="E143" s="39">
        <f t="shared" si="55"/>
        <v>7.5275098781934142</v>
      </c>
      <c r="F143" s="26" t="s">
        <v>378</v>
      </c>
      <c r="G143" s="32" t="s">
        <v>378</v>
      </c>
      <c r="H143" s="31" t="s">
        <v>378</v>
      </c>
      <c r="I143" s="26" t="s">
        <v>378</v>
      </c>
      <c r="J143" s="32" t="s">
        <v>378</v>
      </c>
      <c r="K143" s="31" t="s">
        <v>378</v>
      </c>
      <c r="L143" s="26">
        <f>'Расчет субсидий'!P143-1</f>
        <v>0.22709300326628834</v>
      </c>
      <c r="M143" s="32">
        <f>L143*'Расчет субсидий'!Q143</f>
        <v>4.5418600653257668</v>
      </c>
      <c r="N143" s="39">
        <f t="shared" si="56"/>
        <v>28.197050302559511</v>
      </c>
      <c r="O143" s="27">
        <f>'Расчет субсидий'!R143-1</f>
        <v>0</v>
      </c>
      <c r="P143" s="32">
        <f>O143*'Расчет субсидий'!S143</f>
        <v>0</v>
      </c>
      <c r="Q143" s="39">
        <f t="shared" si="57"/>
        <v>0</v>
      </c>
      <c r="R143" s="27">
        <f>'Расчет субсидий'!V143-1</f>
        <v>0</v>
      </c>
      <c r="S143" s="32">
        <f>R143*'Расчет субсидий'!W143</f>
        <v>0</v>
      </c>
      <c r="T143" s="39">
        <f t="shared" si="58"/>
        <v>0</v>
      </c>
      <c r="U143" s="27">
        <f>'Расчет субсидий'!Z143-1</f>
        <v>0.7</v>
      </c>
      <c r="V143" s="32">
        <f>U143*'Расчет субсидий'!AA143</f>
        <v>21</v>
      </c>
      <c r="W143" s="39">
        <f t="shared" si="59"/>
        <v>130.37346986410918</v>
      </c>
      <c r="X143" s="120">
        <f>'Расчет субсидий'!AL143-1</f>
        <v>-0.16857142857142848</v>
      </c>
      <c r="Y143" s="32">
        <f>X143*'Расчет субсидий'!AM143</f>
        <v>-2.5285714285714271</v>
      </c>
      <c r="Z143" s="39">
        <f t="shared" si="42"/>
        <v>-15.698030044862115</v>
      </c>
      <c r="AA143" s="120">
        <f>'Расчет субсидий'!AP143-1</f>
        <v>0</v>
      </c>
      <c r="AB143" s="32">
        <f>AA143*'Расчет субсидий'!AQ143</f>
        <v>0</v>
      </c>
      <c r="AC143" s="124">
        <f t="shared" si="43"/>
        <v>0</v>
      </c>
      <c r="AD143" s="32">
        <f t="shared" si="44"/>
        <v>24.22578767974851</v>
      </c>
      <c r="AE143" s="33" t="str">
        <f>IF('Расчет субсидий'!BA143="+",'Расчет субсидий'!BA143,"-")</f>
        <v>-</v>
      </c>
    </row>
    <row r="144" spans="1:31" ht="15.6" x14ac:dyDescent="0.25">
      <c r="A144" s="16" t="s">
        <v>145</v>
      </c>
      <c r="B144" s="28">
        <f>'Расчет субсидий'!AW144</f>
        <v>97.981818181818085</v>
      </c>
      <c r="C144" s="26">
        <f>'Расчет субсидий'!D144-1</f>
        <v>2.6045236463331012E-2</v>
      </c>
      <c r="D144" s="32">
        <f>C144*'Расчет субсидий'!E144</f>
        <v>0.26045236463331012</v>
      </c>
      <c r="E144" s="39">
        <f t="shared" si="55"/>
        <v>1.0656263039287166</v>
      </c>
      <c r="F144" s="26" t="s">
        <v>378</v>
      </c>
      <c r="G144" s="32" t="s">
        <v>378</v>
      </c>
      <c r="H144" s="31" t="s">
        <v>378</v>
      </c>
      <c r="I144" s="26" t="s">
        <v>378</v>
      </c>
      <c r="J144" s="32" t="s">
        <v>378</v>
      </c>
      <c r="K144" s="31" t="s">
        <v>378</v>
      </c>
      <c r="L144" s="26">
        <f>'Расчет субсидий'!P144-1</f>
        <v>0.38414468316562411</v>
      </c>
      <c r="M144" s="32">
        <f>L144*'Расчет субсидий'!Q144</f>
        <v>7.6828936633124822</v>
      </c>
      <c r="N144" s="39">
        <f t="shared" si="56"/>
        <v>31.43413034256616</v>
      </c>
      <c r="O144" s="27">
        <f>'Расчет субсидий'!R144-1</f>
        <v>0</v>
      </c>
      <c r="P144" s="32">
        <f>O144*'Расчет субсидий'!S144</f>
        <v>0</v>
      </c>
      <c r="Q144" s="39">
        <f t="shared" si="57"/>
        <v>0</v>
      </c>
      <c r="R144" s="27">
        <f>'Расчет субсидий'!V144-1</f>
        <v>0.58125000000000004</v>
      </c>
      <c r="S144" s="32">
        <f>R144*'Расчет субсидий'!W144</f>
        <v>17.4375</v>
      </c>
      <c r="T144" s="39">
        <f t="shared" si="58"/>
        <v>71.344557385448681</v>
      </c>
      <c r="U144" s="27">
        <f>'Расчет субсидий'!Z144-1</f>
        <v>0.18181818181818166</v>
      </c>
      <c r="V144" s="32">
        <f>U144*'Расчет субсидий'!AA144</f>
        <v>3.6363636363636331</v>
      </c>
      <c r="W144" s="39">
        <f t="shared" si="59"/>
        <v>14.877978731406682</v>
      </c>
      <c r="X144" s="120">
        <f>'Расчет субсидий'!AL144-1</f>
        <v>-0.7628571428571429</v>
      </c>
      <c r="Y144" s="32">
        <f>X144*'Расчет субсидий'!AM144</f>
        <v>-11.442857142857143</v>
      </c>
      <c r="Z144" s="39">
        <f t="shared" si="42"/>
        <v>-46.817810929437293</v>
      </c>
      <c r="AA144" s="120">
        <f>'Расчет субсидий'!AP144-1</f>
        <v>0.31868131868131866</v>
      </c>
      <c r="AB144" s="32">
        <f>AA144*'Расчет субсидий'!AQ144</f>
        <v>6.3736263736263732</v>
      </c>
      <c r="AC144" s="124">
        <f t="shared" si="43"/>
        <v>26.077336347905142</v>
      </c>
      <c r="AD144" s="32">
        <f t="shared" si="44"/>
        <v>23.947978895078656</v>
      </c>
      <c r="AE144" s="33" t="str">
        <f>IF('Расчет субсидий'!BA144="+",'Расчет субсидий'!BA144,"-")</f>
        <v>-</v>
      </c>
    </row>
    <row r="145" spans="1:31" ht="15.6" x14ac:dyDescent="0.25">
      <c r="A145" s="16" t="s">
        <v>146</v>
      </c>
      <c r="B145" s="28">
        <f>'Расчет субсидий'!AW145</f>
        <v>142.0363636363636</v>
      </c>
      <c r="C145" s="26">
        <f>'Расчет субсидий'!D145-1</f>
        <v>-1</v>
      </c>
      <c r="D145" s="32">
        <f>C145*'Расчет субсидий'!E145</f>
        <v>0</v>
      </c>
      <c r="E145" s="39">
        <f t="shared" si="55"/>
        <v>0</v>
      </c>
      <c r="F145" s="26" t="s">
        <v>378</v>
      </c>
      <c r="G145" s="32" t="s">
        <v>378</v>
      </c>
      <c r="H145" s="31" t="s">
        <v>378</v>
      </c>
      <c r="I145" s="26" t="s">
        <v>378</v>
      </c>
      <c r="J145" s="32" t="s">
        <v>378</v>
      </c>
      <c r="K145" s="31" t="s">
        <v>378</v>
      </c>
      <c r="L145" s="26">
        <f>'Расчет субсидий'!P145-1</f>
        <v>1.0787401574803148</v>
      </c>
      <c r="M145" s="32">
        <f>L145*'Расчет субсидий'!Q145</f>
        <v>21.574803149606296</v>
      </c>
      <c r="N145" s="39">
        <f t="shared" si="56"/>
        <v>116.455663145644</v>
      </c>
      <c r="O145" s="27">
        <f>'Расчет субсидий'!R145-1</f>
        <v>0</v>
      </c>
      <c r="P145" s="32">
        <f>O145*'Расчет субсидий'!S145</f>
        <v>0</v>
      </c>
      <c r="Q145" s="39">
        <f t="shared" si="57"/>
        <v>0</v>
      </c>
      <c r="R145" s="27">
        <f>'Расчет субсидий'!V145-1</f>
        <v>0</v>
      </c>
      <c r="S145" s="32">
        <f>R145*'Расчет субсидий'!W145</f>
        <v>0</v>
      </c>
      <c r="T145" s="39">
        <f t="shared" si="58"/>
        <v>0</v>
      </c>
      <c r="U145" s="27">
        <f>'Расчет субсидий'!Z145-1</f>
        <v>0.19999999999999996</v>
      </c>
      <c r="V145" s="32">
        <f>U145*'Расчет субсидий'!AA145</f>
        <v>2.9999999999999991</v>
      </c>
      <c r="W145" s="39">
        <f t="shared" si="59"/>
        <v>16.193287466602317</v>
      </c>
      <c r="X145" s="120">
        <f>'Расчет субсидий'!AL145-1</f>
        <v>0</v>
      </c>
      <c r="Y145" s="32">
        <f>X145*'Расчет субсидий'!AM145</f>
        <v>0</v>
      </c>
      <c r="Z145" s="39">
        <f t="shared" si="42"/>
        <v>0</v>
      </c>
      <c r="AA145" s="120">
        <f>'Расчет субсидий'!AP145-1</f>
        <v>8.6956521739130377E-2</v>
      </c>
      <c r="AB145" s="32">
        <f>AA145*'Расчет субсидий'!AQ145</f>
        <v>1.7391304347826075</v>
      </c>
      <c r="AC145" s="124">
        <f t="shared" si="43"/>
        <v>9.3874130241172828</v>
      </c>
      <c r="AD145" s="32">
        <f t="shared" si="44"/>
        <v>26.313933584388906</v>
      </c>
      <c r="AE145" s="33" t="str">
        <f>IF('Расчет субсидий'!BA145="+",'Расчет субсидий'!BA145,"-")</f>
        <v>-</v>
      </c>
    </row>
    <row r="146" spans="1:31" ht="15.6" x14ac:dyDescent="0.25">
      <c r="A146" s="36" t="s">
        <v>147</v>
      </c>
      <c r="B146" s="44"/>
      <c r="C146" s="45"/>
      <c r="D146" s="46"/>
      <c r="E146" s="42"/>
      <c r="F146" s="45"/>
      <c r="G146" s="46"/>
      <c r="H146" s="42"/>
      <c r="I146" s="45"/>
      <c r="J146" s="46"/>
      <c r="K146" s="42"/>
      <c r="L146" s="45"/>
      <c r="M146" s="46"/>
      <c r="N146" s="42"/>
      <c r="O146" s="47"/>
      <c r="P146" s="46"/>
      <c r="Q146" s="42"/>
      <c r="R146" s="47"/>
      <c r="S146" s="46"/>
      <c r="T146" s="42"/>
      <c r="U146" s="47"/>
      <c r="V146" s="46"/>
      <c r="W146" s="42"/>
      <c r="X146" s="121"/>
      <c r="Y146" s="46"/>
      <c r="Z146" s="42"/>
      <c r="AA146" s="121"/>
      <c r="AB146" s="46"/>
      <c r="AC146" s="125"/>
      <c r="AD146" s="32"/>
      <c r="AE146" s="33"/>
    </row>
    <row r="147" spans="1:31" ht="15.6" x14ac:dyDescent="0.25">
      <c r="A147" s="16" t="s">
        <v>148</v>
      </c>
      <c r="B147" s="28">
        <f>'Расчет субсидий'!AW147</f>
        <v>-32.24545454545455</v>
      </c>
      <c r="C147" s="26">
        <f>'Расчет субсидий'!D147-1</f>
        <v>0.26240458015267176</v>
      </c>
      <c r="D147" s="32">
        <f>C147*'Расчет субсидий'!E147</f>
        <v>2.6240458015267176</v>
      </c>
      <c r="E147" s="39">
        <f t="shared" ref="E147:E158" si="60">$B147*D147/$AD147</f>
        <v>10.241080608453883</v>
      </c>
      <c r="F147" s="26" t="s">
        <v>378</v>
      </c>
      <c r="G147" s="32" t="s">
        <v>378</v>
      </c>
      <c r="H147" s="31" t="s">
        <v>378</v>
      </c>
      <c r="I147" s="26" t="s">
        <v>378</v>
      </c>
      <c r="J147" s="32" t="s">
        <v>378</v>
      </c>
      <c r="K147" s="31" t="s">
        <v>378</v>
      </c>
      <c r="L147" s="26">
        <f>'Расчет субсидий'!P147-1</f>
        <v>-0.49431079323797145</v>
      </c>
      <c r="M147" s="32">
        <f>L147*'Расчет субсидий'!Q147</f>
        <v>-9.8862158647594285</v>
      </c>
      <c r="N147" s="39">
        <f t="shared" ref="N147:N158" si="61">$B147*M147/$AD147</f>
        <v>-38.583752434759496</v>
      </c>
      <c r="O147" s="27">
        <f>'Расчет субсидий'!R147-1</f>
        <v>0</v>
      </c>
      <c r="P147" s="32">
        <f>O147*'Расчет субсидий'!S147</f>
        <v>0</v>
      </c>
      <c r="Q147" s="39">
        <f t="shared" ref="Q147:Q158" si="62">$B147*P147/$AD147</f>
        <v>0</v>
      </c>
      <c r="R147" s="27">
        <f>'Расчет субсидий'!V147-1</f>
        <v>-1</v>
      </c>
      <c r="S147" s="32">
        <f>R147*'Расчет субсидий'!W147</f>
        <v>-20</v>
      </c>
      <c r="T147" s="39">
        <f t="shared" ref="T147:T158" si="63">$B147*S147/$AD147</f>
        <v>-78.055654382979412</v>
      </c>
      <c r="U147" s="27">
        <f>'Расчет субсидий'!Z147-1</f>
        <v>-1</v>
      </c>
      <c r="V147" s="32">
        <f>U147*'Расчет субсидий'!AA147</f>
        <v>-30</v>
      </c>
      <c r="W147" s="39">
        <f t="shared" ref="W147:W158" si="64">$B147*V147/$AD147</f>
        <v>-117.08348157446913</v>
      </c>
      <c r="X147" s="120">
        <f>'Расчет субсидий'!AL147-1</f>
        <v>-1</v>
      </c>
      <c r="Y147" s="32">
        <f>X147*'Расчет субсидий'!AM147</f>
        <v>-15</v>
      </c>
      <c r="Z147" s="39">
        <f t="shared" si="42"/>
        <v>-58.541740787234566</v>
      </c>
      <c r="AA147" s="120">
        <f>'Расчет субсидий'!AP147-1</f>
        <v>3.2</v>
      </c>
      <c r="AB147" s="32">
        <f>AA147*'Расчет субсидий'!AQ147</f>
        <v>64</v>
      </c>
      <c r="AC147" s="124">
        <f t="shared" si="43"/>
        <v>249.77809402553413</v>
      </c>
      <c r="AD147" s="32">
        <f t="shared" si="44"/>
        <v>-8.262170063232702</v>
      </c>
      <c r="AE147" s="33" t="str">
        <f>IF('Расчет субсидий'!BA147="+",'Расчет субсидий'!BA147,"-")</f>
        <v>-</v>
      </c>
    </row>
    <row r="148" spans="1:31" ht="15.6" x14ac:dyDescent="0.25">
      <c r="A148" s="16" t="s">
        <v>149</v>
      </c>
      <c r="B148" s="28">
        <f>'Расчет субсидий'!AW148</f>
        <v>-169.06363636363636</v>
      </c>
      <c r="C148" s="26">
        <f>'Расчет субсидий'!D148-1</f>
        <v>0.21146953405017932</v>
      </c>
      <c r="D148" s="32">
        <f>C148*'Расчет субсидий'!E148</f>
        <v>2.1146953405017932</v>
      </c>
      <c r="E148" s="39">
        <f t="shared" si="60"/>
        <v>6.2683309155922791</v>
      </c>
      <c r="F148" s="26" t="s">
        <v>378</v>
      </c>
      <c r="G148" s="32" t="s">
        <v>378</v>
      </c>
      <c r="H148" s="31" t="s">
        <v>378</v>
      </c>
      <c r="I148" s="26" t="s">
        <v>378</v>
      </c>
      <c r="J148" s="32" t="s">
        <v>378</v>
      </c>
      <c r="K148" s="31" t="s">
        <v>378</v>
      </c>
      <c r="L148" s="26">
        <f>'Расчет субсидий'!P148-1</f>
        <v>8.2068013552516028E-2</v>
      </c>
      <c r="M148" s="32">
        <f>L148*'Расчет субсидий'!Q148</f>
        <v>1.6413602710503206</v>
      </c>
      <c r="N148" s="39">
        <f t="shared" si="61"/>
        <v>4.8652820733072044</v>
      </c>
      <c r="O148" s="27">
        <f>'Расчет субсидий'!R148-1</f>
        <v>0</v>
      </c>
      <c r="P148" s="32">
        <f>O148*'Расчет субсидий'!S148</f>
        <v>0</v>
      </c>
      <c r="Q148" s="39">
        <f t="shared" si="62"/>
        <v>0</v>
      </c>
      <c r="R148" s="27">
        <f>'Расчет субсидий'!V148-1</f>
        <v>-1</v>
      </c>
      <c r="S148" s="32">
        <f>R148*'Расчет субсидий'!W148</f>
        <v>-15</v>
      </c>
      <c r="T148" s="39">
        <f t="shared" si="63"/>
        <v>-44.462652341955383</v>
      </c>
      <c r="U148" s="27">
        <f>'Расчет субсидий'!Z148-1</f>
        <v>-1</v>
      </c>
      <c r="V148" s="32">
        <f>U148*'Расчет субсидий'!AA148</f>
        <v>-35</v>
      </c>
      <c r="W148" s="39">
        <f t="shared" si="64"/>
        <v>-103.74618879789591</v>
      </c>
      <c r="X148" s="120">
        <f>'Расчет субсидий'!AL148-1</f>
        <v>-0.71944444444444444</v>
      </c>
      <c r="Y148" s="32">
        <f>X148*'Расчет субсидий'!AM148</f>
        <v>-10.791666666666666</v>
      </c>
      <c r="Z148" s="39">
        <f t="shared" si="42"/>
        <v>-31.988408212684568</v>
      </c>
      <c r="AA148" s="120">
        <f>'Расчет субсидий'!AP148-1</f>
        <v>0</v>
      </c>
      <c r="AB148" s="32">
        <f>AA148*'Расчет субсидий'!AQ148</f>
        <v>0</v>
      </c>
      <c r="AC148" s="124">
        <f t="shared" si="43"/>
        <v>0</v>
      </c>
      <c r="AD148" s="32">
        <f t="shared" si="44"/>
        <v>-57.035611055114551</v>
      </c>
      <c r="AE148" s="33" t="str">
        <f>IF('Расчет субсидий'!BA148="+",'Расчет субсидий'!BA148,"-")</f>
        <v>-</v>
      </c>
    </row>
    <row r="149" spans="1:31" ht="15.6" x14ac:dyDescent="0.25">
      <c r="A149" s="16" t="s">
        <v>150</v>
      </c>
      <c r="B149" s="28">
        <f>'Расчет субсидий'!AW149</f>
        <v>-282.64545454545453</v>
      </c>
      <c r="C149" s="26">
        <f>'Расчет субсидий'!D149-1</f>
        <v>2.2735884804850226E-2</v>
      </c>
      <c r="D149" s="32">
        <f>C149*'Расчет субсидий'!E149</f>
        <v>0.22735884804850226</v>
      </c>
      <c r="E149" s="39">
        <f t="shared" si="60"/>
        <v>1.3964127911077646</v>
      </c>
      <c r="F149" s="26" t="s">
        <v>378</v>
      </c>
      <c r="G149" s="32" t="s">
        <v>378</v>
      </c>
      <c r="H149" s="31" t="s">
        <v>378</v>
      </c>
      <c r="I149" s="26" t="s">
        <v>378</v>
      </c>
      <c r="J149" s="32" t="s">
        <v>378</v>
      </c>
      <c r="K149" s="31" t="s">
        <v>378</v>
      </c>
      <c r="L149" s="26">
        <f>'Расчет субсидий'!P149-1</f>
        <v>-0.59655090578277026</v>
      </c>
      <c r="M149" s="32">
        <f>L149*'Расчет субсидий'!Q149</f>
        <v>-11.931018115655405</v>
      </c>
      <c r="N149" s="39">
        <f t="shared" si="61"/>
        <v>-73.278988043102117</v>
      </c>
      <c r="O149" s="27">
        <f>'Расчет субсидий'!R149-1</f>
        <v>0</v>
      </c>
      <c r="P149" s="32">
        <f>O149*'Расчет субсидий'!S149</f>
        <v>0</v>
      </c>
      <c r="Q149" s="39">
        <f t="shared" si="62"/>
        <v>0</v>
      </c>
      <c r="R149" s="27">
        <f>'Расчет субсидий'!V149-1</f>
        <v>-0.9631578947368421</v>
      </c>
      <c r="S149" s="32">
        <f>R149*'Расчет субсидий'!W149</f>
        <v>-9.6315789473684212</v>
      </c>
      <c r="T149" s="39">
        <f t="shared" si="63"/>
        <v>-59.156088078878369</v>
      </c>
      <c r="U149" s="27">
        <f>'Расчет субсидий'!Z149-1</f>
        <v>-0.80192307692307696</v>
      </c>
      <c r="V149" s="32">
        <f>U149*'Расчет субсидий'!AA149</f>
        <v>-32.07692307692308</v>
      </c>
      <c r="W149" s="39">
        <f t="shared" si="64"/>
        <v>-197.01289863343985</v>
      </c>
      <c r="X149" s="120">
        <f>'Расчет субсидий'!AL149-1</f>
        <v>0.48333333333333339</v>
      </c>
      <c r="Y149" s="32">
        <f>X149*'Расчет субсидий'!AM149</f>
        <v>7.2500000000000009</v>
      </c>
      <c r="Z149" s="39">
        <f t="shared" si="42"/>
        <v>44.528694715112003</v>
      </c>
      <c r="AA149" s="120">
        <f>'Расчет субсидий'!AP149-1</f>
        <v>7.1428571428571175E-3</v>
      </c>
      <c r="AB149" s="32">
        <f>AA149*'Расчет субсидий'!AQ149</f>
        <v>0.14285714285714235</v>
      </c>
      <c r="AC149" s="124">
        <f t="shared" si="43"/>
        <v>0.87741270374604607</v>
      </c>
      <c r="AD149" s="32">
        <f t="shared" si="44"/>
        <v>-46.019304149041261</v>
      </c>
      <c r="AE149" s="33" t="str">
        <f>IF('Расчет субсидий'!BA149="+",'Расчет субсидий'!BA149,"-")</f>
        <v>-</v>
      </c>
    </row>
    <row r="150" spans="1:31" ht="15.6" x14ac:dyDescent="0.25">
      <c r="A150" s="16" t="s">
        <v>151</v>
      </c>
      <c r="B150" s="28">
        <f>'Расчет субсидий'!AW150</f>
        <v>142.5181818181818</v>
      </c>
      <c r="C150" s="26">
        <f>'Расчет субсидий'!D150-1</f>
        <v>3.441016333938296E-2</v>
      </c>
      <c r="D150" s="32">
        <f>C150*'Расчет субсидий'!E150</f>
        <v>0.3441016333938296</v>
      </c>
      <c r="E150" s="39">
        <f t="shared" si="60"/>
        <v>3.38081937242131</v>
      </c>
      <c r="F150" s="26" t="s">
        <v>378</v>
      </c>
      <c r="G150" s="32" t="s">
        <v>378</v>
      </c>
      <c r="H150" s="31" t="s">
        <v>378</v>
      </c>
      <c r="I150" s="26" t="s">
        <v>378</v>
      </c>
      <c r="J150" s="32" t="s">
        <v>378</v>
      </c>
      <c r="K150" s="31" t="s">
        <v>378</v>
      </c>
      <c r="L150" s="26">
        <f>'Расчет субсидий'!P150-1</f>
        <v>-0.33942618105760936</v>
      </c>
      <c r="M150" s="32">
        <f>L150*'Расчет субсидий'!Q150</f>
        <v>-6.7885236211521871</v>
      </c>
      <c r="N150" s="39">
        <f t="shared" si="61"/>
        <v>-66.697655405382704</v>
      </c>
      <c r="O150" s="27">
        <f>'Расчет субсидий'!R150-1</f>
        <v>0</v>
      </c>
      <c r="P150" s="32">
        <f>O150*'Расчет субсидий'!S150</f>
        <v>0</v>
      </c>
      <c r="Q150" s="39">
        <f t="shared" si="62"/>
        <v>0</v>
      </c>
      <c r="R150" s="27">
        <f>'Расчет субсидий'!V150-1</f>
        <v>-0.60250000000000004</v>
      </c>
      <c r="S150" s="32">
        <f>R150*'Расчет субсидий'!W150</f>
        <v>-12.05</v>
      </c>
      <c r="T150" s="39">
        <f t="shared" si="63"/>
        <v>-118.39197924134967</v>
      </c>
      <c r="U150" s="27">
        <f>'Расчет субсидий'!Z150-1</f>
        <v>1.2666666666666666</v>
      </c>
      <c r="V150" s="32">
        <f>U150*'Расчет субсидий'!AA150</f>
        <v>38</v>
      </c>
      <c r="W150" s="39">
        <f t="shared" si="64"/>
        <v>373.35229968226452</v>
      </c>
      <c r="X150" s="120">
        <f>'Расчет субсидий'!AL150-1</f>
        <v>-0.33333333333333337</v>
      </c>
      <c r="Y150" s="32">
        <f>X150*'Расчет субсидий'!AM150</f>
        <v>-5.0000000000000009</v>
      </c>
      <c r="Z150" s="39">
        <f t="shared" si="42"/>
        <v>-49.125302589771657</v>
      </c>
      <c r="AA150" s="120">
        <f>'Расчет субсидий'!AP150-1</f>
        <v>0</v>
      </c>
      <c r="AB150" s="32">
        <f>AA150*'Расчет субсидий'!AQ150</f>
        <v>0</v>
      </c>
      <c r="AC150" s="124">
        <f t="shared" si="43"/>
        <v>0</v>
      </c>
      <c r="AD150" s="32">
        <f t="shared" si="44"/>
        <v>14.505578012241642</v>
      </c>
      <c r="AE150" s="33" t="str">
        <f>IF('Расчет субсидий'!BA150="+",'Расчет субсидий'!BA150,"-")</f>
        <v>-</v>
      </c>
    </row>
    <row r="151" spans="1:31" ht="15.6" x14ac:dyDescent="0.25">
      <c r="A151" s="16" t="s">
        <v>152</v>
      </c>
      <c r="B151" s="28">
        <f>'Расчет субсидий'!AW151</f>
        <v>-88.045454545454561</v>
      </c>
      <c r="C151" s="26">
        <f>'Расчет субсидий'!D151-1</f>
        <v>-1.5414258188824692E-2</v>
      </c>
      <c r="D151" s="32">
        <f>C151*'Расчет субсидий'!E151</f>
        <v>-0.15414258188824692</v>
      </c>
      <c r="E151" s="39">
        <f t="shared" si="60"/>
        <v>-0.5303972520336574</v>
      </c>
      <c r="F151" s="26" t="s">
        <v>378</v>
      </c>
      <c r="G151" s="32" t="s">
        <v>378</v>
      </c>
      <c r="H151" s="31" t="s">
        <v>378</v>
      </c>
      <c r="I151" s="26" t="s">
        <v>378</v>
      </c>
      <c r="J151" s="32" t="s">
        <v>378</v>
      </c>
      <c r="K151" s="31" t="s">
        <v>378</v>
      </c>
      <c r="L151" s="26">
        <f>'Расчет субсидий'!P151-1</f>
        <v>-0.44774510887587049</v>
      </c>
      <c r="M151" s="32">
        <f>L151*'Расчет субсидий'!Q151</f>
        <v>-8.9549021775174094</v>
      </c>
      <c r="N151" s="39">
        <f t="shared" si="61"/>
        <v>-30.81339010286554</v>
      </c>
      <c r="O151" s="27">
        <f>'Расчет субсидий'!R151-1</f>
        <v>0</v>
      </c>
      <c r="P151" s="32">
        <f>O151*'Расчет субсидий'!S151</f>
        <v>0</v>
      </c>
      <c r="Q151" s="39">
        <f t="shared" si="62"/>
        <v>0</v>
      </c>
      <c r="R151" s="27">
        <f>'Расчет субсидий'!V151-1</f>
        <v>2.9894179894179862E-2</v>
      </c>
      <c r="S151" s="32">
        <f>R151*'Расчет субсидий'!W151</f>
        <v>1.0462962962962952</v>
      </c>
      <c r="T151" s="39">
        <f t="shared" si="63"/>
        <v>3.6002555138909504</v>
      </c>
      <c r="U151" s="27">
        <f>'Расчет субсидий'!Z151-1</f>
        <v>-1</v>
      </c>
      <c r="V151" s="32">
        <f>U151*'Расчет субсидий'!AA151</f>
        <v>-15</v>
      </c>
      <c r="W151" s="39">
        <f t="shared" si="64"/>
        <v>-51.614282588525185</v>
      </c>
      <c r="X151" s="120">
        <f>'Расчет субсидий'!AL151-1</f>
        <v>-0.18888888888888888</v>
      </c>
      <c r="Y151" s="32">
        <f>X151*'Расчет субсидий'!AM151</f>
        <v>-2.833333333333333</v>
      </c>
      <c r="Z151" s="39">
        <f t="shared" si="42"/>
        <v>-9.7493644889436446</v>
      </c>
      <c r="AA151" s="120">
        <f>'Расчет субсидий'!AP151-1</f>
        <v>1.5427769985974837E-2</v>
      </c>
      <c r="AB151" s="32">
        <f>AA151*'Расчет субсидий'!AQ151</f>
        <v>0.30855539971949675</v>
      </c>
      <c r="AC151" s="124">
        <f t="shared" si="43"/>
        <v>1.0617243730224968</v>
      </c>
      <c r="AD151" s="32">
        <f t="shared" si="44"/>
        <v>-25.587526396723192</v>
      </c>
      <c r="AE151" s="33" t="str">
        <f>IF('Расчет субсидий'!BA151="+",'Расчет субсидий'!BA151,"-")</f>
        <v>-</v>
      </c>
    </row>
    <row r="152" spans="1:31" ht="15.6" x14ac:dyDescent="0.25">
      <c r="A152" s="16" t="s">
        <v>153</v>
      </c>
      <c r="B152" s="28">
        <f>'Расчет субсидий'!AW152</f>
        <v>-178.55454545454543</v>
      </c>
      <c r="C152" s="26">
        <f>'Расчет субсидий'!D152-1</f>
        <v>-1</v>
      </c>
      <c r="D152" s="32">
        <f>C152*'Расчет субсидий'!E152</f>
        <v>0</v>
      </c>
      <c r="E152" s="39">
        <f t="shared" si="60"/>
        <v>0</v>
      </c>
      <c r="F152" s="26" t="s">
        <v>378</v>
      </c>
      <c r="G152" s="32" t="s">
        <v>378</v>
      </c>
      <c r="H152" s="31" t="s">
        <v>378</v>
      </c>
      <c r="I152" s="26" t="s">
        <v>378</v>
      </c>
      <c r="J152" s="32" t="s">
        <v>378</v>
      </c>
      <c r="K152" s="31" t="s">
        <v>378</v>
      </c>
      <c r="L152" s="26">
        <f>'Расчет субсидий'!P152-1</f>
        <v>-0.89751424411812286</v>
      </c>
      <c r="M152" s="32">
        <f>L152*'Расчет субсидий'!Q152</f>
        <v>-17.950284882362457</v>
      </c>
      <c r="N152" s="39">
        <f t="shared" si="61"/>
        <v>-50.619983602976802</v>
      </c>
      <c r="O152" s="27">
        <f>'Расчет субсидий'!R152-1</f>
        <v>0</v>
      </c>
      <c r="P152" s="32">
        <f>O152*'Расчет субсидий'!S152</f>
        <v>0</v>
      </c>
      <c r="Q152" s="39">
        <f t="shared" si="62"/>
        <v>0</v>
      </c>
      <c r="R152" s="27">
        <f>'Расчет субсидий'!V152-1</f>
        <v>-0.63461538461538458</v>
      </c>
      <c r="S152" s="32">
        <f>R152*'Расчет субсидий'!W152</f>
        <v>-3.1730769230769229</v>
      </c>
      <c r="T152" s="39">
        <f t="shared" si="63"/>
        <v>-8.9481087832182862</v>
      </c>
      <c r="U152" s="27">
        <f>'Расчет субсидий'!Z152-1</f>
        <v>-0.89319172113289758</v>
      </c>
      <c r="V152" s="32">
        <f>U152*'Расчет субсидий'!AA152</f>
        <v>-40.193627450980394</v>
      </c>
      <c r="W152" s="39">
        <f t="shared" si="64"/>
        <v>-113.34643298680669</v>
      </c>
      <c r="X152" s="120">
        <f>'Расчет субсидий'!AL152-1</f>
        <v>-0.1333333333333333</v>
      </c>
      <c r="Y152" s="32">
        <f>X152*'Расчет субсидий'!AM152</f>
        <v>-1.9999999999999996</v>
      </c>
      <c r="Z152" s="39">
        <f t="shared" si="42"/>
        <v>-5.6400200815436463</v>
      </c>
      <c r="AA152" s="120">
        <f>'Расчет субсидий'!AP152-1</f>
        <v>0</v>
      </c>
      <c r="AB152" s="32">
        <f>AA152*'Расчет субсидий'!AQ152</f>
        <v>0</v>
      </c>
      <c r="AC152" s="124">
        <f t="shared" si="43"/>
        <v>0</v>
      </c>
      <c r="AD152" s="32">
        <f t="shared" si="44"/>
        <v>-63.316989256419774</v>
      </c>
      <c r="AE152" s="33" t="str">
        <f>IF('Расчет субсидий'!BA152="+",'Расчет субсидий'!BA152,"-")</f>
        <v>-</v>
      </c>
    </row>
    <row r="153" spans="1:31" ht="15.6" x14ac:dyDescent="0.25">
      <c r="A153" s="16" t="s">
        <v>154</v>
      </c>
      <c r="B153" s="28">
        <f>'Расчет субсидий'!AW153</f>
        <v>-578.44545454545448</v>
      </c>
      <c r="C153" s="26">
        <f>'Расчет субсидий'!D153-1</f>
        <v>6.4220646496252698E-2</v>
      </c>
      <c r="D153" s="32">
        <f>C153*'Расчет субсидий'!E153</f>
        <v>0.64220646496252698</v>
      </c>
      <c r="E153" s="39">
        <f t="shared" si="60"/>
        <v>6.1970407081989816</v>
      </c>
      <c r="F153" s="26" t="s">
        <v>378</v>
      </c>
      <c r="G153" s="32" t="s">
        <v>378</v>
      </c>
      <c r="H153" s="31" t="s">
        <v>378</v>
      </c>
      <c r="I153" s="26" t="s">
        <v>378</v>
      </c>
      <c r="J153" s="32" t="s">
        <v>378</v>
      </c>
      <c r="K153" s="31" t="s">
        <v>378</v>
      </c>
      <c r="L153" s="26">
        <f>'Расчет субсидий'!P153-1</f>
        <v>-0.53314663099816084</v>
      </c>
      <c r="M153" s="32">
        <f>L153*'Расчет субсидий'!Q153</f>
        <v>-10.662932619963216</v>
      </c>
      <c r="N153" s="39">
        <f t="shared" si="61"/>
        <v>-102.89312101296052</v>
      </c>
      <c r="O153" s="27">
        <f>'Расчет субсидий'!R153-1</f>
        <v>0</v>
      </c>
      <c r="P153" s="32">
        <f>O153*'Расчет субсидий'!S153</f>
        <v>0</v>
      </c>
      <c r="Q153" s="39">
        <f t="shared" si="62"/>
        <v>0</v>
      </c>
      <c r="R153" s="27">
        <f>'Расчет субсидий'!V153-1</f>
        <v>-1</v>
      </c>
      <c r="S153" s="32">
        <f>R153*'Расчет субсидий'!W153</f>
        <v>-15</v>
      </c>
      <c r="T153" s="39">
        <f t="shared" si="63"/>
        <v>-144.74412154727955</v>
      </c>
      <c r="U153" s="27">
        <f>'Расчет субсидий'!Z153-1</f>
        <v>-0.74545454545454537</v>
      </c>
      <c r="V153" s="32">
        <f>U153*'Расчет субсидий'!AA153</f>
        <v>-26.090909090909086</v>
      </c>
      <c r="W153" s="39">
        <f t="shared" si="64"/>
        <v>-251.76704778223768</v>
      </c>
      <c r="X153" s="120">
        <f>'Расчет субсидий'!AL153-1</f>
        <v>-0.5888888888888888</v>
      </c>
      <c r="Y153" s="32">
        <f>X153*'Расчет субсидий'!AM153</f>
        <v>-8.8333333333333321</v>
      </c>
      <c r="Z153" s="39">
        <f t="shared" si="42"/>
        <v>-85.238204911175714</v>
      </c>
      <c r="AA153" s="120">
        <f>'Расчет субсидий'!AP153-1</f>
        <v>0</v>
      </c>
      <c r="AB153" s="32">
        <f>AA153*'Расчет субсидий'!AQ153</f>
        <v>0</v>
      </c>
      <c r="AC153" s="124">
        <f t="shared" si="43"/>
        <v>0</v>
      </c>
      <c r="AD153" s="32">
        <f t="shared" si="44"/>
        <v>-59.94496857924311</v>
      </c>
      <c r="AE153" s="33" t="str">
        <f>IF('Расчет субсидий'!BA153="+",'Расчет субсидий'!BA153,"-")</f>
        <v>-</v>
      </c>
    </row>
    <row r="154" spans="1:31" ht="15.6" x14ac:dyDescent="0.25">
      <c r="A154" s="16" t="s">
        <v>155</v>
      </c>
      <c r="B154" s="28">
        <f>'Расчет субсидий'!AW154</f>
        <v>-33.790909090909111</v>
      </c>
      <c r="C154" s="26">
        <f>'Расчет субсидий'!D154-1</f>
        <v>0.34349919743178181</v>
      </c>
      <c r="D154" s="32">
        <f>C154*'Расчет субсидий'!E154</f>
        <v>3.4349919743178181</v>
      </c>
      <c r="E154" s="39">
        <f t="shared" si="60"/>
        <v>10.167821731025807</v>
      </c>
      <c r="F154" s="26" t="s">
        <v>378</v>
      </c>
      <c r="G154" s="32" t="s">
        <v>378</v>
      </c>
      <c r="H154" s="31" t="s">
        <v>378</v>
      </c>
      <c r="I154" s="26" t="s">
        <v>378</v>
      </c>
      <c r="J154" s="32" t="s">
        <v>378</v>
      </c>
      <c r="K154" s="31" t="s">
        <v>378</v>
      </c>
      <c r="L154" s="26">
        <f>'Расчет субсидий'!P154-1</f>
        <v>-0.79357029658139011</v>
      </c>
      <c r="M154" s="32">
        <f>L154*'Расчет субсидий'!Q154</f>
        <v>-15.871405931627802</v>
      </c>
      <c r="N154" s="39">
        <f t="shared" si="61"/>
        <v>-46.980495832333439</v>
      </c>
      <c r="O154" s="27">
        <f>'Расчет субсидий'!R154-1</f>
        <v>0</v>
      </c>
      <c r="P154" s="32">
        <f>O154*'Расчет субсидий'!S154</f>
        <v>0</v>
      </c>
      <c r="Q154" s="39">
        <f t="shared" si="62"/>
        <v>0</v>
      </c>
      <c r="R154" s="27">
        <f>'Расчет субсидий'!V154-1</f>
        <v>0.35518731988472618</v>
      </c>
      <c r="S154" s="32">
        <f>R154*'Расчет субсидий'!W154</f>
        <v>12.431556195965417</v>
      </c>
      <c r="T154" s="39">
        <f t="shared" si="63"/>
        <v>36.798294780560241</v>
      </c>
      <c r="U154" s="27">
        <f>'Расчет субсидий'!Z154-1</f>
        <v>-0.607936507936508</v>
      </c>
      <c r="V154" s="32">
        <f>U154*'Расчет субсидий'!AA154</f>
        <v>-9.1190476190476204</v>
      </c>
      <c r="W154" s="39">
        <f t="shared" si="64"/>
        <v>-26.993032659305033</v>
      </c>
      <c r="X154" s="120">
        <f>'Расчет субсидий'!AL154-1</f>
        <v>-0.15277777777777779</v>
      </c>
      <c r="Y154" s="32">
        <f>X154*'Расчет субсидий'!AM154</f>
        <v>-2.291666666666667</v>
      </c>
      <c r="Z154" s="39">
        <f t="shared" si="42"/>
        <v>-6.7834971108566826</v>
      </c>
      <c r="AA154" s="120">
        <f>'Расчет субсидий'!AP154-1</f>
        <v>0</v>
      </c>
      <c r="AB154" s="32">
        <f>AA154*'Расчет субсидий'!AQ154</f>
        <v>0</v>
      </c>
      <c r="AC154" s="124">
        <f t="shared" si="43"/>
        <v>0</v>
      </c>
      <c r="AD154" s="32">
        <f t="shared" si="44"/>
        <v>-11.415572047058856</v>
      </c>
      <c r="AE154" s="33" t="str">
        <f>IF('Расчет субсидий'!BA154="+",'Расчет субсидий'!BA154,"-")</f>
        <v>-</v>
      </c>
    </row>
    <row r="155" spans="1:31" ht="15.6" x14ac:dyDescent="0.25">
      <c r="A155" s="16" t="s">
        <v>156</v>
      </c>
      <c r="B155" s="28">
        <f>'Расчет субсидий'!AW155</f>
        <v>-275.35454545454547</v>
      </c>
      <c r="C155" s="26">
        <f>'Расчет субсидий'!D155-1</f>
        <v>1.351877066718532E-2</v>
      </c>
      <c r="D155" s="32">
        <f>C155*'Расчет субсидий'!E155</f>
        <v>0.1351877066718532</v>
      </c>
      <c r="E155" s="39">
        <f t="shared" si="60"/>
        <v>0.8293019868983158</v>
      </c>
      <c r="F155" s="26" t="s">
        <v>378</v>
      </c>
      <c r="G155" s="32" t="s">
        <v>378</v>
      </c>
      <c r="H155" s="31" t="s">
        <v>378</v>
      </c>
      <c r="I155" s="26" t="s">
        <v>378</v>
      </c>
      <c r="J155" s="32" t="s">
        <v>378</v>
      </c>
      <c r="K155" s="31" t="s">
        <v>378</v>
      </c>
      <c r="L155" s="26">
        <f>'Расчет субсидий'!P155-1</f>
        <v>-0.55763718263718265</v>
      </c>
      <c r="M155" s="32">
        <f>L155*'Расчет субсидий'!Q155</f>
        <v>-11.152743652743652</v>
      </c>
      <c r="N155" s="39">
        <f t="shared" si="61"/>
        <v>-68.415928476679909</v>
      </c>
      <c r="O155" s="27">
        <f>'Расчет субсидий'!R155-1</f>
        <v>0</v>
      </c>
      <c r="P155" s="32">
        <f>O155*'Расчет субсидий'!S155</f>
        <v>0</v>
      </c>
      <c r="Q155" s="39">
        <f t="shared" si="62"/>
        <v>0</v>
      </c>
      <c r="R155" s="27">
        <f>'Расчет субсидий'!V155-1</f>
        <v>-0.9642857142857143</v>
      </c>
      <c r="S155" s="32">
        <f>R155*'Расчет субсидий'!W155</f>
        <v>-19.285714285714285</v>
      </c>
      <c r="T155" s="39">
        <f t="shared" si="63"/>
        <v>-118.30721571983038</v>
      </c>
      <c r="U155" s="27">
        <f>'Расчет субсидий'!Z155-1</f>
        <v>-0.4</v>
      </c>
      <c r="V155" s="32">
        <f>U155*'Расчет субсидий'!AA155</f>
        <v>-12</v>
      </c>
      <c r="W155" s="39">
        <f t="shared" si="64"/>
        <v>-73.613378670116688</v>
      </c>
      <c r="X155" s="120">
        <f>'Расчет субсидий'!AL155-1</f>
        <v>-0.17222222222222217</v>
      </c>
      <c r="Y155" s="32">
        <f>X155*'Расчет субсидий'!AM155</f>
        <v>-2.5833333333333326</v>
      </c>
      <c r="Z155" s="39">
        <f t="shared" si="42"/>
        <v>-15.847324574816781</v>
      </c>
      <c r="AA155" s="120">
        <f>'Расчет субсидий'!AP155-1</f>
        <v>0</v>
      </c>
      <c r="AB155" s="32">
        <f>AA155*'Расчет субсидий'!AQ155</f>
        <v>0</v>
      </c>
      <c r="AC155" s="124">
        <f t="shared" si="43"/>
        <v>0</v>
      </c>
      <c r="AD155" s="32">
        <f t="shared" si="44"/>
        <v>-44.886603565119422</v>
      </c>
      <c r="AE155" s="33" t="str">
        <f>IF('Расчет субсидий'!BA155="+",'Расчет субсидий'!BA155,"-")</f>
        <v>-</v>
      </c>
    </row>
    <row r="156" spans="1:31" ht="15.6" x14ac:dyDescent="0.25">
      <c r="A156" s="16" t="s">
        <v>157</v>
      </c>
      <c r="B156" s="28">
        <f>'Расчет субсидий'!AW156</f>
        <v>-147.24545454545449</v>
      </c>
      <c r="C156" s="26">
        <f>'Расчет субсидий'!D156-1</f>
        <v>2.9197080291970767E-2</v>
      </c>
      <c r="D156" s="32">
        <f>C156*'Расчет субсидий'!E156</f>
        <v>0.29197080291970767</v>
      </c>
      <c r="E156" s="39">
        <f t="shared" si="60"/>
        <v>1.3418222419387162</v>
      </c>
      <c r="F156" s="26" t="s">
        <v>378</v>
      </c>
      <c r="G156" s="32" t="s">
        <v>378</v>
      </c>
      <c r="H156" s="31" t="s">
        <v>378</v>
      </c>
      <c r="I156" s="26" t="s">
        <v>378</v>
      </c>
      <c r="J156" s="32" t="s">
        <v>378</v>
      </c>
      <c r="K156" s="31" t="s">
        <v>378</v>
      </c>
      <c r="L156" s="26">
        <f>'Расчет субсидий'!P156-1</f>
        <v>-0.32040133779264213</v>
      </c>
      <c r="M156" s="32">
        <f>L156*'Расчет субсидий'!Q156</f>
        <v>-6.408026755852843</v>
      </c>
      <c r="N156" s="39">
        <f t="shared" si="61"/>
        <v>-29.449632435700494</v>
      </c>
      <c r="O156" s="27">
        <f>'Расчет субсидий'!R156-1</f>
        <v>0</v>
      </c>
      <c r="P156" s="32">
        <f>O156*'Расчет субсидий'!S156</f>
        <v>0</v>
      </c>
      <c r="Q156" s="39">
        <f t="shared" si="62"/>
        <v>0</v>
      </c>
      <c r="R156" s="27">
        <f>'Расчет субсидий'!V156-1</f>
        <v>-5.9949622166246885E-2</v>
      </c>
      <c r="S156" s="32">
        <f>R156*'Расчет субсидий'!W156</f>
        <v>-1.7984886649874066</v>
      </c>
      <c r="T156" s="39">
        <f t="shared" si="63"/>
        <v>-8.2653884170001</v>
      </c>
      <c r="U156" s="27">
        <f>'Расчет субсидий'!Z156-1</f>
        <v>-1</v>
      </c>
      <c r="V156" s="32">
        <f>U156*'Расчет субсидий'!AA156</f>
        <v>-20</v>
      </c>
      <c r="W156" s="39">
        <f t="shared" si="64"/>
        <v>-91.914823572802177</v>
      </c>
      <c r="X156" s="120">
        <f>'Расчет субсидий'!AL156-1</f>
        <v>-0.27499999999999991</v>
      </c>
      <c r="Y156" s="32">
        <f>X156*'Расчет субсидий'!AM156</f>
        <v>-4.1249999999999982</v>
      </c>
      <c r="Z156" s="39">
        <f t="shared" si="42"/>
        <v>-18.957432361890437</v>
      </c>
      <c r="AA156" s="120">
        <f>'Расчет субсидий'!AP156-1</f>
        <v>0</v>
      </c>
      <c r="AB156" s="32">
        <f>AA156*'Расчет субсидий'!AQ156</f>
        <v>0</v>
      </c>
      <c r="AC156" s="124">
        <f t="shared" si="43"/>
        <v>0</v>
      </c>
      <c r="AD156" s="32">
        <f t="shared" si="44"/>
        <v>-32.039544617920541</v>
      </c>
      <c r="AE156" s="33" t="str">
        <f>IF('Расчет субсидий'!BA156="+",'Расчет субсидий'!BA156,"-")</f>
        <v>-</v>
      </c>
    </row>
    <row r="157" spans="1:31" ht="15.6" x14ac:dyDescent="0.25">
      <c r="A157" s="16" t="s">
        <v>158</v>
      </c>
      <c r="B157" s="28">
        <f>'Расчет субсидий'!AW157</f>
        <v>-181.09090909090912</v>
      </c>
      <c r="C157" s="26">
        <f>'Расчет субсидий'!D157-1</f>
        <v>0.45562130177514804</v>
      </c>
      <c r="D157" s="32">
        <f>C157*'Расчет субсидий'!E157</f>
        <v>4.5562130177514799</v>
      </c>
      <c r="E157" s="39">
        <f t="shared" si="60"/>
        <v>24.747575170001827</v>
      </c>
      <c r="F157" s="26" t="s">
        <v>378</v>
      </c>
      <c r="G157" s="32" t="s">
        <v>378</v>
      </c>
      <c r="H157" s="31" t="s">
        <v>378</v>
      </c>
      <c r="I157" s="26" t="s">
        <v>378</v>
      </c>
      <c r="J157" s="32" t="s">
        <v>378</v>
      </c>
      <c r="K157" s="31" t="s">
        <v>378</v>
      </c>
      <c r="L157" s="26">
        <f>'Расчет субсидий'!P157-1</f>
        <v>-0.63348416289592757</v>
      </c>
      <c r="M157" s="32">
        <f>L157*'Расчет субсидий'!Q157</f>
        <v>-12.669683257918551</v>
      </c>
      <c r="N157" s="39">
        <f t="shared" si="61"/>
        <v>-68.816786568989016</v>
      </c>
      <c r="O157" s="27">
        <f>'Расчет субсидий'!R157-1</f>
        <v>0</v>
      </c>
      <c r="P157" s="32">
        <f>O157*'Расчет субсидий'!S157</f>
        <v>0</v>
      </c>
      <c r="Q157" s="39">
        <f t="shared" si="62"/>
        <v>0</v>
      </c>
      <c r="R157" s="27">
        <f>'Расчет субсидий'!V157-1</f>
        <v>-0.6875</v>
      </c>
      <c r="S157" s="32">
        <f>R157*'Расчет субсидий'!W157</f>
        <v>-10.3125</v>
      </c>
      <c r="T157" s="39">
        <f t="shared" si="63"/>
        <v>-56.013484871388052</v>
      </c>
      <c r="U157" s="27">
        <f>'Расчет субсидий'!Z157-1</f>
        <v>-0.6333333333333333</v>
      </c>
      <c r="V157" s="32">
        <f>U157*'Расчет субсидий'!AA157</f>
        <v>-22.166666666666664</v>
      </c>
      <c r="W157" s="39">
        <f t="shared" si="64"/>
        <v>-120.40070283466038</v>
      </c>
      <c r="X157" s="120">
        <f>'Расчет субсидий'!AL157-1</f>
        <v>0.46388888888888902</v>
      </c>
      <c r="Y157" s="32">
        <f>X157*'Расчет субсидий'!AM157</f>
        <v>6.9583333333333357</v>
      </c>
      <c r="Z157" s="39">
        <f t="shared" si="42"/>
        <v>37.794957468774982</v>
      </c>
      <c r="AA157" s="120">
        <f>'Расчет субсидий'!AP157-1</f>
        <v>1.4705882352941124E-2</v>
      </c>
      <c r="AB157" s="32">
        <f>AA157*'Расчет субсидий'!AQ157</f>
        <v>0.29411764705882248</v>
      </c>
      <c r="AC157" s="124">
        <f t="shared" si="43"/>
        <v>1.5975325453515252</v>
      </c>
      <c r="AD157" s="32">
        <f t="shared" si="44"/>
        <v>-33.340185926441578</v>
      </c>
      <c r="AE157" s="33" t="str">
        <f>IF('Расчет субсидий'!BA157="+",'Расчет субсидий'!BA157,"-")</f>
        <v>-</v>
      </c>
    </row>
    <row r="158" spans="1:31" ht="15.6" x14ac:dyDescent="0.25">
      <c r="A158" s="16" t="s">
        <v>159</v>
      </c>
      <c r="B158" s="28">
        <f>'Расчет субсидий'!AW158</f>
        <v>115.81818181818187</v>
      </c>
      <c r="C158" s="26">
        <f>'Расчет субсидий'!D158-1</f>
        <v>0.17054709590147765</v>
      </c>
      <c r="D158" s="32">
        <f>C158*'Расчет субсидий'!E158</f>
        <v>1.7054709590147765</v>
      </c>
      <c r="E158" s="39">
        <f t="shared" si="60"/>
        <v>0.46244452883218645</v>
      </c>
      <c r="F158" s="26" t="s">
        <v>378</v>
      </c>
      <c r="G158" s="32" t="s">
        <v>378</v>
      </c>
      <c r="H158" s="31" t="s">
        <v>378</v>
      </c>
      <c r="I158" s="26" t="s">
        <v>378</v>
      </c>
      <c r="J158" s="32" t="s">
        <v>378</v>
      </c>
      <c r="K158" s="31" t="s">
        <v>378</v>
      </c>
      <c r="L158" s="26">
        <f>'Расчет субсидий'!P158-1</f>
        <v>0.36767469673671638</v>
      </c>
      <c r="M158" s="32">
        <f>L158*'Расчет субсидий'!Q158</f>
        <v>7.3534939347343276</v>
      </c>
      <c r="N158" s="39">
        <f t="shared" si="61"/>
        <v>1.9939260882419361</v>
      </c>
      <c r="O158" s="27">
        <f>'Расчет субсидий'!R158-1</f>
        <v>0</v>
      </c>
      <c r="P158" s="32">
        <f>O158*'Расчет субсидий'!S158</f>
        <v>0</v>
      </c>
      <c r="Q158" s="39">
        <f t="shared" si="62"/>
        <v>0</v>
      </c>
      <c r="R158" s="27">
        <f>'Расчет субсидий'!V158-1</f>
        <v>-1</v>
      </c>
      <c r="S158" s="32">
        <f>R158*'Расчет субсидий'!W158</f>
        <v>-20</v>
      </c>
      <c r="T158" s="39">
        <f t="shared" si="63"/>
        <v>-5.4230712799628469</v>
      </c>
      <c r="U158" s="27">
        <f>'Расчет субсидий'!Z158-1</f>
        <v>14.762222222222221</v>
      </c>
      <c r="V158" s="32">
        <f>U158*'Расчет субсидий'!AA158</f>
        <v>442.86666666666662</v>
      </c>
      <c r="W158" s="39">
        <f t="shared" si="64"/>
        <v>120.08487504264397</v>
      </c>
      <c r="X158" s="120">
        <f>'Расчет субсидий'!AL158-1</f>
        <v>-0.41666666666666663</v>
      </c>
      <c r="Y158" s="32">
        <f>X158*'Расчет субсидий'!AM158</f>
        <v>-6.2499999999999991</v>
      </c>
      <c r="Z158" s="39">
        <f t="shared" si="42"/>
        <v>-1.6947097749883895</v>
      </c>
      <c r="AA158" s="120">
        <f>'Расчет субсидий'!AP158-1</f>
        <v>7.2784810126582222E-2</v>
      </c>
      <c r="AB158" s="32">
        <f>AA158*'Расчет субсидий'!AQ158</f>
        <v>1.4556962025316444</v>
      </c>
      <c r="AC158" s="124">
        <f t="shared" si="43"/>
        <v>0.39471721341501709</v>
      </c>
      <c r="AD158" s="32">
        <f t="shared" si="44"/>
        <v>427.13132776294736</v>
      </c>
      <c r="AE158" s="33" t="str">
        <f>IF('Расчет субсидий'!BA158="+",'Расчет субсидий'!BA158,"-")</f>
        <v>-</v>
      </c>
    </row>
    <row r="159" spans="1:31" ht="15.6" x14ac:dyDescent="0.25">
      <c r="A159" s="36" t="s">
        <v>160</v>
      </c>
      <c r="B159" s="44"/>
      <c r="C159" s="45"/>
      <c r="D159" s="46"/>
      <c r="E159" s="42"/>
      <c r="F159" s="45"/>
      <c r="G159" s="46"/>
      <c r="H159" s="42"/>
      <c r="I159" s="45"/>
      <c r="J159" s="46"/>
      <c r="K159" s="42"/>
      <c r="L159" s="45"/>
      <c r="M159" s="46"/>
      <c r="N159" s="42"/>
      <c r="O159" s="47"/>
      <c r="P159" s="46"/>
      <c r="Q159" s="42"/>
      <c r="R159" s="47"/>
      <c r="S159" s="46"/>
      <c r="T159" s="42"/>
      <c r="U159" s="47"/>
      <c r="V159" s="46"/>
      <c r="W159" s="42"/>
      <c r="X159" s="121"/>
      <c r="Y159" s="46"/>
      <c r="Z159" s="42"/>
      <c r="AA159" s="121"/>
      <c r="AB159" s="46"/>
      <c r="AC159" s="125"/>
      <c r="AD159" s="32"/>
      <c r="AE159" s="33"/>
    </row>
    <row r="160" spans="1:31" ht="15.6" x14ac:dyDescent="0.25">
      <c r="A160" s="16" t="s">
        <v>74</v>
      </c>
      <c r="B160" s="28">
        <f>'Расчет субсидий'!AW160</f>
        <v>22.572727272727263</v>
      </c>
      <c r="C160" s="26">
        <f>'Расчет субсидий'!D160-1</f>
        <v>-1</v>
      </c>
      <c r="D160" s="32">
        <f>C160*'Расчет субсидий'!E160</f>
        <v>0</v>
      </c>
      <c r="E160" s="39">
        <f t="shared" ref="E160:E172" si="65">$B160*D160/$AD160</f>
        <v>0</v>
      </c>
      <c r="F160" s="26" t="s">
        <v>378</v>
      </c>
      <c r="G160" s="32" t="s">
        <v>378</v>
      </c>
      <c r="H160" s="31" t="s">
        <v>378</v>
      </c>
      <c r="I160" s="26" t="s">
        <v>378</v>
      </c>
      <c r="J160" s="32" t="s">
        <v>378</v>
      </c>
      <c r="K160" s="31" t="s">
        <v>378</v>
      </c>
      <c r="L160" s="26">
        <f>'Расчет субсидий'!P160-1</f>
        <v>1.9344799344799348</v>
      </c>
      <c r="M160" s="32">
        <f>L160*'Расчет субсидий'!Q160</f>
        <v>38.689598689598697</v>
      </c>
      <c r="N160" s="39">
        <f t="shared" ref="N160:N172" si="66">$B160*M160/$AD160</f>
        <v>98.445133206439323</v>
      </c>
      <c r="O160" s="27">
        <f>'Расчет субсидий'!R160-1</f>
        <v>0</v>
      </c>
      <c r="P160" s="32">
        <f>O160*'Расчет субсидий'!S160</f>
        <v>0</v>
      </c>
      <c r="Q160" s="39">
        <f t="shared" ref="Q160:Q172" si="67">$B160*P160/$AD160</f>
        <v>0</v>
      </c>
      <c r="R160" s="27">
        <f>'Расчет субсидий'!V160-1</f>
        <v>-1</v>
      </c>
      <c r="S160" s="32">
        <f>R160*'Расчет субсидий'!W160</f>
        <v>-25</v>
      </c>
      <c r="T160" s="39">
        <f t="shared" ref="T160:T172" si="68">$B160*S160/$AD160</f>
        <v>-63.612144181341236</v>
      </c>
      <c r="U160" s="27">
        <f>'Расчет субсидий'!Z160-1</f>
        <v>-0.98863636363636365</v>
      </c>
      <c r="V160" s="32">
        <f>U160*'Расчет субсидий'!AA160</f>
        <v>-24.71590909090909</v>
      </c>
      <c r="W160" s="39">
        <f t="shared" ref="W160:W172" si="69">$B160*V160/$AD160</f>
        <v>-62.889278906553265</v>
      </c>
      <c r="X160" s="120">
        <f>'Расчет субсидий'!AL160-1</f>
        <v>1.3919999999999999</v>
      </c>
      <c r="Y160" s="32">
        <f>X160*'Расчет субсидий'!AM160</f>
        <v>20.88</v>
      </c>
      <c r="Z160" s="39">
        <f t="shared" si="42"/>
        <v>53.128862820256202</v>
      </c>
      <c r="AA160" s="120">
        <f>'Расчет субсидий'!AP160-1</f>
        <v>-4.9122807017543901E-2</v>
      </c>
      <c r="AB160" s="32">
        <f>AA160*'Расчет субсидий'!AQ160</f>
        <v>-0.98245614035087803</v>
      </c>
      <c r="AC160" s="124">
        <f t="shared" si="43"/>
        <v>-2.4998456660737634</v>
      </c>
      <c r="AD160" s="32">
        <f t="shared" si="44"/>
        <v>8.8712334583387271</v>
      </c>
      <c r="AE160" s="33" t="str">
        <f>IF('Расчет субсидий'!BA160="+",'Расчет субсидий'!BA160,"-")</f>
        <v>-</v>
      </c>
    </row>
    <row r="161" spans="1:31" ht="15.6" x14ac:dyDescent="0.25">
      <c r="A161" s="16" t="s">
        <v>161</v>
      </c>
      <c r="B161" s="28">
        <f>'Расчет субсидий'!AW161</f>
        <v>-92.3</v>
      </c>
      <c r="C161" s="26">
        <f>'Расчет субсидий'!D161-1</f>
        <v>-1</v>
      </c>
      <c r="D161" s="32">
        <f>C161*'Расчет субсидий'!E161</f>
        <v>0</v>
      </c>
      <c r="E161" s="39">
        <f t="shared" si="65"/>
        <v>0</v>
      </c>
      <c r="F161" s="26" t="s">
        <v>378</v>
      </c>
      <c r="G161" s="32" t="s">
        <v>378</v>
      </c>
      <c r="H161" s="31" t="s">
        <v>378</v>
      </c>
      <c r="I161" s="26" t="s">
        <v>378</v>
      </c>
      <c r="J161" s="32" t="s">
        <v>378</v>
      </c>
      <c r="K161" s="31" t="s">
        <v>378</v>
      </c>
      <c r="L161" s="26">
        <f>'Расчет субсидий'!P161-1</f>
        <v>-0.77540277556229065</v>
      </c>
      <c r="M161" s="32">
        <f>L161*'Расчет субсидий'!Q161</f>
        <v>-15.508055511245812</v>
      </c>
      <c r="N161" s="39">
        <f t="shared" si="66"/>
        <v>-26.358006810610984</v>
      </c>
      <c r="O161" s="27">
        <f>'Расчет субсидий'!R161-1</f>
        <v>0</v>
      </c>
      <c r="P161" s="32">
        <f>O161*'Расчет субсидий'!S161</f>
        <v>0</v>
      </c>
      <c r="Q161" s="39">
        <f t="shared" si="67"/>
        <v>0</v>
      </c>
      <c r="R161" s="27">
        <f>'Расчет субсидий'!V161-1</f>
        <v>-1</v>
      </c>
      <c r="S161" s="32">
        <f>R161*'Расчет субсидий'!W161</f>
        <v>-45</v>
      </c>
      <c r="T161" s="39">
        <f t="shared" si="68"/>
        <v>-76.483496310506197</v>
      </c>
      <c r="U161" s="27">
        <f>'Расчет субсидий'!Z161-1</f>
        <v>-0.98888888888888893</v>
      </c>
      <c r="V161" s="32">
        <f>U161*'Расчет субсидий'!AA161</f>
        <v>-4.9444444444444446</v>
      </c>
      <c r="W161" s="39">
        <f t="shared" si="69"/>
        <v>-8.4037421872037683</v>
      </c>
      <c r="X161" s="120">
        <f>'Расчет субсидий'!AL161-1</f>
        <v>1.4319999999999999</v>
      </c>
      <c r="Y161" s="32">
        <f>X161*'Расчет субсидий'!AM161</f>
        <v>21.48</v>
      </c>
      <c r="Z161" s="39">
        <f t="shared" si="42"/>
        <v>36.508122238881626</v>
      </c>
      <c r="AA161" s="120">
        <f>'Расчет субсидий'!AP161-1</f>
        <v>-0.51666666666666661</v>
      </c>
      <c r="AB161" s="32">
        <f>AA161*'Расчет субсидий'!AQ161</f>
        <v>-10.333333333333332</v>
      </c>
      <c r="AC161" s="124">
        <f t="shared" si="43"/>
        <v>-17.56287693056068</v>
      </c>
      <c r="AD161" s="32">
        <f t="shared" si="44"/>
        <v>-54.305833289023582</v>
      </c>
      <c r="AE161" s="33" t="str">
        <f>IF('Расчет субсидий'!BA161="+",'Расчет субсидий'!BA161,"-")</f>
        <v>-</v>
      </c>
    </row>
    <row r="162" spans="1:31" ht="15.6" x14ac:dyDescent="0.25">
      <c r="A162" s="16" t="s">
        <v>162</v>
      </c>
      <c r="B162" s="28">
        <f>'Расчет субсидий'!AW162</f>
        <v>-328.11818181818188</v>
      </c>
      <c r="C162" s="26">
        <f>'Расчет субсидий'!D162-1</f>
        <v>-1</v>
      </c>
      <c r="D162" s="32">
        <f>C162*'Расчет субсидий'!E162</f>
        <v>0</v>
      </c>
      <c r="E162" s="39">
        <f t="shared" si="65"/>
        <v>0</v>
      </c>
      <c r="F162" s="26" t="s">
        <v>378</v>
      </c>
      <c r="G162" s="32" t="s">
        <v>378</v>
      </c>
      <c r="H162" s="31" t="s">
        <v>378</v>
      </c>
      <c r="I162" s="26" t="s">
        <v>378</v>
      </c>
      <c r="J162" s="32" t="s">
        <v>378</v>
      </c>
      <c r="K162" s="31" t="s">
        <v>378</v>
      </c>
      <c r="L162" s="26">
        <f>'Расчет субсидий'!P162-1</f>
        <v>-0.6357072530357728</v>
      </c>
      <c r="M162" s="32">
        <f>L162*'Расчет субсидий'!Q162</f>
        <v>-12.714145060715456</v>
      </c>
      <c r="N162" s="39">
        <f t="shared" si="66"/>
        <v>-59.529833940928903</v>
      </c>
      <c r="O162" s="27">
        <f>'Расчет субсидий'!R162-1</f>
        <v>0</v>
      </c>
      <c r="P162" s="32">
        <f>O162*'Расчет субсидий'!S162</f>
        <v>0</v>
      </c>
      <c r="Q162" s="39">
        <f t="shared" si="67"/>
        <v>0</v>
      </c>
      <c r="R162" s="27">
        <f>'Расчет субсидий'!V162-1</f>
        <v>-1</v>
      </c>
      <c r="S162" s="32">
        <f>R162*'Расчет субсидий'!W162</f>
        <v>-20</v>
      </c>
      <c r="T162" s="39">
        <f t="shared" si="68"/>
        <v>-93.643471356742594</v>
      </c>
      <c r="U162" s="27">
        <f>'Расчет субсидий'!Z162-1</f>
        <v>-0.99124999999999996</v>
      </c>
      <c r="V162" s="32">
        <f>U162*'Расчет субсидий'!AA162</f>
        <v>-29.737499999999997</v>
      </c>
      <c r="W162" s="39">
        <f t="shared" si="69"/>
        <v>-139.23613647355663</v>
      </c>
      <c r="X162" s="120">
        <f>'Расчет субсидий'!AL162-1</f>
        <v>0.17999999999999994</v>
      </c>
      <c r="Y162" s="32">
        <f>X162*'Расчет субсидий'!AM162</f>
        <v>2.6999999999999993</v>
      </c>
      <c r="Z162" s="39">
        <f t="shared" si="42"/>
        <v>12.641868633160248</v>
      </c>
      <c r="AA162" s="120">
        <f>'Расчет субсидий'!AP162-1</f>
        <v>-0.51632653061224487</v>
      </c>
      <c r="AB162" s="32">
        <f>AA162*'Расчет субсидий'!AQ162</f>
        <v>-10.326530612244898</v>
      </c>
      <c r="AC162" s="124">
        <f t="shared" si="43"/>
        <v>-48.350608680114036</v>
      </c>
      <c r="AD162" s="32">
        <f t="shared" si="44"/>
        <v>-70.078175672960342</v>
      </c>
      <c r="AE162" s="33" t="str">
        <f>IF('Расчет субсидий'!BA162="+",'Расчет субсидий'!BA162,"-")</f>
        <v>-</v>
      </c>
    </row>
    <row r="163" spans="1:31" ht="15.6" x14ac:dyDescent="0.25">
      <c r="A163" s="16" t="s">
        <v>163</v>
      </c>
      <c r="B163" s="28">
        <f>'Расчет субсидий'!AW163</f>
        <v>-185.59090909090912</v>
      </c>
      <c r="C163" s="26">
        <f>'Расчет субсидий'!D163-1</f>
        <v>-1</v>
      </c>
      <c r="D163" s="32">
        <f>C163*'Расчет субсидий'!E163</f>
        <v>0</v>
      </c>
      <c r="E163" s="39">
        <f t="shared" si="65"/>
        <v>0</v>
      </c>
      <c r="F163" s="26" t="s">
        <v>378</v>
      </c>
      <c r="G163" s="32" t="s">
        <v>378</v>
      </c>
      <c r="H163" s="31" t="s">
        <v>378</v>
      </c>
      <c r="I163" s="26" t="s">
        <v>378</v>
      </c>
      <c r="J163" s="32" t="s">
        <v>378</v>
      </c>
      <c r="K163" s="31" t="s">
        <v>378</v>
      </c>
      <c r="L163" s="26">
        <f>'Расчет субсидий'!P163-1</f>
        <v>8.269600608256189E-2</v>
      </c>
      <c r="M163" s="32">
        <f>L163*'Расчет субсидий'!Q163</f>
        <v>1.6539201216512378</v>
      </c>
      <c r="N163" s="39">
        <f t="shared" si="66"/>
        <v>7.0456772745703908</v>
      </c>
      <c r="O163" s="27">
        <f>'Расчет субсидий'!R163-1</f>
        <v>0</v>
      </c>
      <c r="P163" s="32">
        <f>O163*'Расчет субсидий'!S163</f>
        <v>0</v>
      </c>
      <c r="Q163" s="39">
        <f t="shared" si="67"/>
        <v>0</v>
      </c>
      <c r="R163" s="27">
        <f>'Расчет субсидий'!V163-1</f>
        <v>-0.98444444444444446</v>
      </c>
      <c r="S163" s="32">
        <f>R163*'Расчет субсидий'!W163</f>
        <v>-24.611111111111111</v>
      </c>
      <c r="T163" s="39">
        <f t="shared" si="68"/>
        <v>-104.84299936103424</v>
      </c>
      <c r="U163" s="27">
        <f>'Расчет субсидий'!Z163-1</f>
        <v>-0.90555555555555556</v>
      </c>
      <c r="V163" s="32">
        <f>U163*'Расчет субсидий'!AA163</f>
        <v>-22.638888888888889</v>
      </c>
      <c r="W163" s="39">
        <f t="shared" si="69"/>
        <v>-96.441359457384777</v>
      </c>
      <c r="X163" s="120">
        <f>'Расчет субсидий'!AL163-1</f>
        <v>0.75199999999999978</v>
      </c>
      <c r="Y163" s="32">
        <f>X163*'Расчет субсидий'!AM163</f>
        <v>11.279999999999998</v>
      </c>
      <c r="Z163" s="39">
        <f t="shared" si="42"/>
        <v>48.052646930619389</v>
      </c>
      <c r="AA163" s="120">
        <f>'Расчет субсидий'!AP163-1</f>
        <v>-0.46250000000000002</v>
      </c>
      <c r="AB163" s="32">
        <f>AA163*'Расчет субсидий'!AQ163</f>
        <v>-9.25</v>
      </c>
      <c r="AC163" s="124">
        <f t="shared" si="43"/>
        <v>-39.404874477679911</v>
      </c>
      <c r="AD163" s="32">
        <f t="shared" si="44"/>
        <v>-43.566079878348759</v>
      </c>
      <c r="AE163" s="33" t="str">
        <f>IF('Расчет субсидий'!BA163="+",'Расчет субсидий'!BA163,"-")</f>
        <v>-</v>
      </c>
    </row>
    <row r="164" spans="1:31" ht="15.6" x14ac:dyDescent="0.25">
      <c r="A164" s="16" t="s">
        <v>164</v>
      </c>
      <c r="B164" s="28">
        <f>'Расчет субсидий'!AW164</f>
        <v>-105.07272727272726</v>
      </c>
      <c r="C164" s="26">
        <f>'Расчет субсидий'!D164-1</f>
        <v>9.3442350727090062E-2</v>
      </c>
      <c r="D164" s="32">
        <f>C164*'Расчет субсидий'!E164</f>
        <v>0.93442350727090062</v>
      </c>
      <c r="E164" s="39">
        <f t="shared" si="65"/>
        <v>2.4814823576680802</v>
      </c>
      <c r="F164" s="26" t="s">
        <v>378</v>
      </c>
      <c r="G164" s="32" t="s">
        <v>378</v>
      </c>
      <c r="H164" s="31" t="s">
        <v>378</v>
      </c>
      <c r="I164" s="26" t="s">
        <v>378</v>
      </c>
      <c r="J164" s="32" t="s">
        <v>378</v>
      </c>
      <c r="K164" s="31" t="s">
        <v>378</v>
      </c>
      <c r="L164" s="26">
        <f>'Расчет субсидий'!P164-1</f>
        <v>-0.15536000610826917</v>
      </c>
      <c r="M164" s="32">
        <f>L164*'Расчет субсидий'!Q164</f>
        <v>-3.1072001221653833</v>
      </c>
      <c r="N164" s="39">
        <f t="shared" si="66"/>
        <v>-8.251571396589604</v>
      </c>
      <c r="O164" s="27">
        <f>'Расчет субсидий'!R164-1</f>
        <v>0</v>
      </c>
      <c r="P164" s="32">
        <f>O164*'Расчет субсидий'!S164</f>
        <v>0</v>
      </c>
      <c r="Q164" s="39">
        <f t="shared" si="67"/>
        <v>0</v>
      </c>
      <c r="R164" s="27">
        <f>'Расчет субсидий'!V164-1</f>
        <v>-0.49265033407572378</v>
      </c>
      <c r="S164" s="32">
        <f>R164*'Расчет субсидий'!W164</f>
        <v>-12.316258351893094</v>
      </c>
      <c r="T164" s="39">
        <f t="shared" si="68"/>
        <v>-32.707415400931687</v>
      </c>
      <c r="U164" s="27">
        <f>'Расчет субсидий'!Z164-1</f>
        <v>-0.88456375838926171</v>
      </c>
      <c r="V164" s="32">
        <f>U164*'Расчет субсидий'!AA164</f>
        <v>-22.114093959731544</v>
      </c>
      <c r="W164" s="39">
        <f t="shared" si="69"/>
        <v>-58.726833807038368</v>
      </c>
      <c r="X164" s="120">
        <f>'Расчет субсидий'!AL164-1</f>
        <v>-0.19599999999999995</v>
      </c>
      <c r="Y164" s="32">
        <f>X164*'Расчет субсидий'!AM164</f>
        <v>-2.9399999999999995</v>
      </c>
      <c r="Z164" s="39">
        <f t="shared" si="42"/>
        <v>-7.807549868743922</v>
      </c>
      <c r="AA164" s="120">
        <f>'Расчет субсидий'!AP164-1</f>
        <v>-1.1454753722794919E-3</v>
      </c>
      <c r="AB164" s="32">
        <f>AA164*'Расчет субсидий'!AQ164</f>
        <v>-2.2909507445589838E-2</v>
      </c>
      <c r="AC164" s="124">
        <f t="shared" si="43"/>
        <v>-6.083915709176968E-2</v>
      </c>
      <c r="AD164" s="32">
        <f t="shared" si="44"/>
        <v>-39.566038433964707</v>
      </c>
      <c r="AE164" s="33" t="str">
        <f>IF('Расчет субсидий'!BA164="+",'Расчет субсидий'!BA164,"-")</f>
        <v>-</v>
      </c>
    </row>
    <row r="165" spans="1:31" ht="15.6" x14ac:dyDescent="0.25">
      <c r="A165" s="16" t="s">
        <v>165</v>
      </c>
      <c r="B165" s="28">
        <f>'Расчет субсидий'!AW165</f>
        <v>-154.35454545454542</v>
      </c>
      <c r="C165" s="26">
        <f>'Расчет субсидий'!D165-1</f>
        <v>-1</v>
      </c>
      <c r="D165" s="32">
        <f>C165*'Расчет субсидий'!E165</f>
        <v>0</v>
      </c>
      <c r="E165" s="39">
        <f t="shared" si="65"/>
        <v>0</v>
      </c>
      <c r="F165" s="26" t="s">
        <v>378</v>
      </c>
      <c r="G165" s="32" t="s">
        <v>378</v>
      </c>
      <c r="H165" s="31" t="s">
        <v>378</v>
      </c>
      <c r="I165" s="26" t="s">
        <v>378</v>
      </c>
      <c r="J165" s="32" t="s">
        <v>378</v>
      </c>
      <c r="K165" s="31" t="s">
        <v>378</v>
      </c>
      <c r="L165" s="26">
        <f>'Расчет субсидий'!P165-1</f>
        <v>-0.12661498708010321</v>
      </c>
      <c r="M165" s="32">
        <f>L165*'Расчет субсидий'!Q165</f>
        <v>-2.5322997416020643</v>
      </c>
      <c r="N165" s="39">
        <f t="shared" si="66"/>
        <v>-10.054837476313958</v>
      </c>
      <c r="O165" s="27">
        <f>'Расчет субсидий'!R165-1</f>
        <v>0</v>
      </c>
      <c r="P165" s="32">
        <f>O165*'Расчет субсидий'!S165</f>
        <v>0</v>
      </c>
      <c r="Q165" s="39">
        <f t="shared" si="67"/>
        <v>0</v>
      </c>
      <c r="R165" s="27">
        <f>'Расчет субсидий'!V165-1</f>
        <v>-1</v>
      </c>
      <c r="S165" s="32">
        <f>R165*'Расчет субсидий'!W165</f>
        <v>-25</v>
      </c>
      <c r="T165" s="39">
        <f t="shared" si="68"/>
        <v>-99.2658699829976</v>
      </c>
      <c r="U165" s="27">
        <f>'Расчет субсидий'!Z165-1</f>
        <v>-0.94210526315789478</v>
      </c>
      <c r="V165" s="32">
        <f>U165*'Расчет субсидий'!AA165</f>
        <v>-23.55263157894737</v>
      </c>
      <c r="W165" s="39">
        <f t="shared" si="69"/>
        <v>-93.518898562929323</v>
      </c>
      <c r="X165" s="120">
        <f>'Расчет субсидий'!AL165-1</f>
        <v>1.008</v>
      </c>
      <c r="Y165" s="32">
        <f>X165*'Расчет субсидий'!AM165</f>
        <v>15.120000000000001</v>
      </c>
      <c r="Z165" s="39">
        <f t="shared" si="42"/>
        <v>60.035998165716947</v>
      </c>
      <c r="AA165" s="120">
        <f>'Расчет субсидий'!AP165-1</f>
        <v>-0.1454545454545455</v>
      </c>
      <c r="AB165" s="32">
        <f>AA165*'Расчет субсидий'!AQ165</f>
        <v>-2.9090909090909101</v>
      </c>
      <c r="AC165" s="124">
        <f t="shared" si="43"/>
        <v>-11.550937598021543</v>
      </c>
      <c r="AD165" s="32">
        <f t="shared" si="44"/>
        <v>-38.874022229640332</v>
      </c>
      <c r="AE165" s="33" t="str">
        <f>IF('Расчет субсидий'!BA165="+",'Расчет субсидий'!BA165,"-")</f>
        <v>-</v>
      </c>
    </row>
    <row r="166" spans="1:31" ht="15.6" x14ac:dyDescent="0.25">
      <c r="A166" s="16" t="s">
        <v>166</v>
      </c>
      <c r="B166" s="28">
        <f>'Расчет субсидий'!AW166</f>
        <v>353.77272727272748</v>
      </c>
      <c r="C166" s="26">
        <f>'Расчет субсидий'!D166-1</f>
        <v>0.10630925636827482</v>
      </c>
      <c r="D166" s="32">
        <f>C166*'Расчет субсидий'!E166</f>
        <v>1.0630925636827482</v>
      </c>
      <c r="E166" s="39">
        <f t="shared" si="65"/>
        <v>9.2174744289255166</v>
      </c>
      <c r="F166" s="26" t="s">
        <v>378</v>
      </c>
      <c r="G166" s="32" t="s">
        <v>378</v>
      </c>
      <c r="H166" s="31" t="s">
        <v>378</v>
      </c>
      <c r="I166" s="26" t="s">
        <v>378</v>
      </c>
      <c r="J166" s="32" t="s">
        <v>378</v>
      </c>
      <c r="K166" s="31" t="s">
        <v>378</v>
      </c>
      <c r="L166" s="26">
        <f>'Расчет субсидий'!P166-1</f>
        <v>-0.73225934539678939</v>
      </c>
      <c r="M166" s="32">
        <f>L166*'Расчет субсидий'!Q166</f>
        <v>-14.645186907935788</v>
      </c>
      <c r="N166" s="39">
        <f t="shared" si="66"/>
        <v>-126.9801336612656</v>
      </c>
      <c r="O166" s="27">
        <f>'Расчет субсидий'!R166-1</f>
        <v>0</v>
      </c>
      <c r="P166" s="32">
        <f>O166*'Расчет субсидий'!S166</f>
        <v>0</v>
      </c>
      <c r="Q166" s="39">
        <f t="shared" si="67"/>
        <v>0</v>
      </c>
      <c r="R166" s="27">
        <f>'Расчет субсидий'!V166-1</f>
        <v>1.77</v>
      </c>
      <c r="S166" s="32">
        <f>R166*'Расчет субсидий'!W166</f>
        <v>61.95</v>
      </c>
      <c r="T166" s="39">
        <f t="shared" si="68"/>
        <v>537.13341658021636</v>
      </c>
      <c r="U166" s="27">
        <f>'Расчет субсидий'!Z166-1</f>
        <v>-0.81428571428571428</v>
      </c>
      <c r="V166" s="32">
        <f>U166*'Расчет субсидий'!AA166</f>
        <v>-12.214285714285714</v>
      </c>
      <c r="W166" s="39">
        <f t="shared" si="69"/>
        <v>-105.90316411301394</v>
      </c>
      <c r="X166" s="120">
        <f>'Расчет субсидий'!AL166-1</f>
        <v>-5.2000000000000046E-2</v>
      </c>
      <c r="Y166" s="32">
        <f>X166*'Расчет субсидий'!AM166</f>
        <v>-0.78000000000000069</v>
      </c>
      <c r="Z166" s="39">
        <f t="shared" si="42"/>
        <v>-6.7629389012521237</v>
      </c>
      <c r="AA166" s="120">
        <f>'Расчет субсидий'!AP166-1</f>
        <v>0.27142857142857135</v>
      </c>
      <c r="AB166" s="32">
        <f>AA166*'Расчет субсидий'!AQ166</f>
        <v>5.428571428571427</v>
      </c>
      <c r="AC166" s="124">
        <f t="shared" si="43"/>
        <v>47.068072939117293</v>
      </c>
      <c r="AD166" s="32">
        <f t="shared" si="44"/>
        <v>40.802191370032673</v>
      </c>
      <c r="AE166" s="33" t="str">
        <f>IF('Расчет субсидий'!BA166="+",'Расчет субсидий'!BA166,"-")</f>
        <v>-</v>
      </c>
    </row>
    <row r="167" spans="1:31" ht="15.6" x14ac:dyDescent="0.25">
      <c r="A167" s="16" t="s">
        <v>167</v>
      </c>
      <c r="B167" s="28">
        <f>'Расчет субсидий'!AW167</f>
        <v>-165.53636363636363</v>
      </c>
      <c r="C167" s="26">
        <f>'Расчет субсидий'!D167-1</f>
        <v>-1</v>
      </c>
      <c r="D167" s="32">
        <f>C167*'Расчет субсидий'!E167</f>
        <v>0</v>
      </c>
      <c r="E167" s="39">
        <f t="shared" si="65"/>
        <v>0</v>
      </c>
      <c r="F167" s="26" t="s">
        <v>378</v>
      </c>
      <c r="G167" s="32" t="s">
        <v>378</v>
      </c>
      <c r="H167" s="31" t="s">
        <v>378</v>
      </c>
      <c r="I167" s="26" t="s">
        <v>378</v>
      </c>
      <c r="J167" s="32" t="s">
        <v>378</v>
      </c>
      <c r="K167" s="31" t="s">
        <v>378</v>
      </c>
      <c r="L167" s="26">
        <f>'Расчет субсидий'!P167-1</f>
        <v>-8.5485854858548649E-2</v>
      </c>
      <c r="M167" s="32">
        <f>L167*'Расчет субсидий'!Q167</f>
        <v>-1.709717097170973</v>
      </c>
      <c r="N167" s="39">
        <f t="shared" si="66"/>
        <v>-4.5125740958591329</v>
      </c>
      <c r="O167" s="27">
        <f>'Расчет субсидий'!R167-1</f>
        <v>0</v>
      </c>
      <c r="P167" s="32">
        <f>O167*'Расчет субсидий'!S167</f>
        <v>0</v>
      </c>
      <c r="Q167" s="39">
        <f t="shared" si="67"/>
        <v>0</v>
      </c>
      <c r="R167" s="27">
        <f>'Расчет субсидий'!V167-1</f>
        <v>-1</v>
      </c>
      <c r="S167" s="32">
        <f>R167*'Расчет субсидий'!W167</f>
        <v>-15</v>
      </c>
      <c r="T167" s="39">
        <f t="shared" si="68"/>
        <v>-39.590533164749708</v>
      </c>
      <c r="U167" s="27">
        <f>'Расчет субсидий'!Z167-1</f>
        <v>-0.99839999999999995</v>
      </c>
      <c r="V167" s="32">
        <f>U167*'Расчет субсидий'!AA167</f>
        <v>-34.943999999999996</v>
      </c>
      <c r="W167" s="39">
        <f t="shared" si="69"/>
        <v>-92.230106060600903</v>
      </c>
      <c r="X167" s="120">
        <f>'Расчет субсидий'!AL167-1</f>
        <v>-0.50800000000000001</v>
      </c>
      <c r="Y167" s="32">
        <f>X167*'Расчет субсидий'!AM167</f>
        <v>-7.62</v>
      </c>
      <c r="Z167" s="39">
        <f t="shared" si="42"/>
        <v>-20.111990847692852</v>
      </c>
      <c r="AA167" s="120">
        <f>'Расчет субсидий'!AP167-1</f>
        <v>-0.17222222222222228</v>
      </c>
      <c r="AB167" s="32">
        <f>AA167*'Расчет субсидий'!AQ167</f>
        <v>-3.4444444444444455</v>
      </c>
      <c r="AC167" s="124">
        <f t="shared" si="43"/>
        <v>-9.091159467461047</v>
      </c>
      <c r="AD167" s="32">
        <f t="shared" si="44"/>
        <v>-62.718161541615409</v>
      </c>
      <c r="AE167" s="33" t="str">
        <f>IF('Расчет субсидий'!BA167="+",'Расчет субсидий'!BA167,"-")</f>
        <v>-</v>
      </c>
    </row>
    <row r="168" spans="1:31" ht="15.6" x14ac:dyDescent="0.25">
      <c r="A168" s="16" t="s">
        <v>168</v>
      </c>
      <c r="B168" s="28">
        <f>'Расчет субсидий'!AW168</f>
        <v>-97.127272727272754</v>
      </c>
      <c r="C168" s="26">
        <f>'Расчет субсидий'!D168-1</f>
        <v>-1</v>
      </c>
      <c r="D168" s="32">
        <f>C168*'Расчет субсидий'!E168</f>
        <v>0</v>
      </c>
      <c r="E168" s="39">
        <f t="shared" si="65"/>
        <v>0</v>
      </c>
      <c r="F168" s="26" t="s">
        <v>378</v>
      </c>
      <c r="G168" s="32" t="s">
        <v>378</v>
      </c>
      <c r="H168" s="31" t="s">
        <v>378</v>
      </c>
      <c r="I168" s="26" t="s">
        <v>378</v>
      </c>
      <c r="J168" s="32" t="s">
        <v>378</v>
      </c>
      <c r="K168" s="31" t="s">
        <v>378</v>
      </c>
      <c r="L168" s="26">
        <f>'Расчет субсидий'!P168-1</f>
        <v>-5.9396722939424107E-2</v>
      </c>
      <c r="M168" s="32">
        <f>L168*'Расчет субсидий'!Q168</f>
        <v>-1.1879344587884821</v>
      </c>
      <c r="N168" s="39">
        <f t="shared" si="66"/>
        <v>-3.0843853666891374</v>
      </c>
      <c r="O168" s="27">
        <f>'Расчет субсидий'!R168-1</f>
        <v>0</v>
      </c>
      <c r="P168" s="32">
        <f>O168*'Расчет субсидий'!S168</f>
        <v>0</v>
      </c>
      <c r="Q168" s="39">
        <f t="shared" si="67"/>
        <v>0</v>
      </c>
      <c r="R168" s="27">
        <f>'Расчет субсидий'!V168-1</f>
        <v>-1</v>
      </c>
      <c r="S168" s="32">
        <f>R168*'Расчет субсидий'!W168</f>
        <v>-35</v>
      </c>
      <c r="T168" s="39">
        <f t="shared" si="68"/>
        <v>-90.874952768199378</v>
      </c>
      <c r="U168" s="27">
        <f>'Расчет субсидий'!Z168-1</f>
        <v>-0.9555555555555556</v>
      </c>
      <c r="V168" s="32">
        <f>U168*'Расчет субсидий'!AA168</f>
        <v>-14.333333333333334</v>
      </c>
      <c r="W168" s="39">
        <f t="shared" si="69"/>
        <v>-37.215456847929275</v>
      </c>
      <c r="X168" s="120">
        <f>'Расчет субсидий'!AL168-1</f>
        <v>1.1680000000000001</v>
      </c>
      <c r="Y168" s="32">
        <f>X168*'Расчет субсидий'!AM168</f>
        <v>17.520000000000003</v>
      </c>
      <c r="Z168" s="39">
        <f t="shared" si="42"/>
        <v>45.489404928538669</v>
      </c>
      <c r="AA168" s="120">
        <f>'Расчет субсидий'!AP168-1</f>
        <v>-0.22033898305084743</v>
      </c>
      <c r="AB168" s="32">
        <f>AA168*'Расчет субсидий'!AQ168</f>
        <v>-4.4067796610169481</v>
      </c>
      <c r="AC168" s="124">
        <f t="shared" si="43"/>
        <v>-11.441882672993623</v>
      </c>
      <c r="AD168" s="32">
        <f t="shared" si="44"/>
        <v>-37.408047453138764</v>
      </c>
      <c r="AE168" s="33" t="str">
        <f>IF('Расчет субсидий'!BA168="+",'Расчет субсидий'!BA168,"-")</f>
        <v>-</v>
      </c>
    </row>
    <row r="169" spans="1:31" ht="15.6" x14ac:dyDescent="0.25">
      <c r="A169" s="16" t="s">
        <v>102</v>
      </c>
      <c r="B169" s="28">
        <f>'Расчет субсидий'!AW169</f>
        <v>-330.80909090909086</v>
      </c>
      <c r="C169" s="26">
        <f>'Расчет субсидий'!D169-1</f>
        <v>6.0297356828193927E-2</v>
      </c>
      <c r="D169" s="32">
        <f>C169*'Расчет субсидий'!E169</f>
        <v>0.60297356828193927</v>
      </c>
      <c r="E169" s="39">
        <f t="shared" si="65"/>
        <v>3.4601346967956657</v>
      </c>
      <c r="F169" s="26" t="s">
        <v>378</v>
      </c>
      <c r="G169" s="32" t="s">
        <v>378</v>
      </c>
      <c r="H169" s="31" t="s">
        <v>378</v>
      </c>
      <c r="I169" s="26" t="s">
        <v>378</v>
      </c>
      <c r="J169" s="32" t="s">
        <v>378</v>
      </c>
      <c r="K169" s="31" t="s">
        <v>378</v>
      </c>
      <c r="L169" s="26">
        <f>'Расчет субсидий'!P169-1</f>
        <v>-2.1538461538461617E-2</v>
      </c>
      <c r="M169" s="32">
        <f>L169*'Расчет субсидий'!Q169</f>
        <v>-0.43076923076923235</v>
      </c>
      <c r="N169" s="39">
        <f t="shared" si="66"/>
        <v>-2.4719484237817548</v>
      </c>
      <c r="O169" s="27">
        <f>'Расчет субсидий'!R169-1</f>
        <v>0</v>
      </c>
      <c r="P169" s="32">
        <f>O169*'Расчет субсидий'!S169</f>
        <v>0</v>
      </c>
      <c r="Q169" s="39">
        <f t="shared" si="67"/>
        <v>0</v>
      </c>
      <c r="R169" s="27">
        <f>'Расчет субсидий'!V169-1</f>
        <v>-1</v>
      </c>
      <c r="S169" s="32">
        <f>R169*'Расчет субсидий'!W169</f>
        <v>-25</v>
      </c>
      <c r="T169" s="39">
        <f t="shared" si="68"/>
        <v>-143.46129245161916</v>
      </c>
      <c r="U169" s="27">
        <f>'Расчет субсидий'!Z169-1</f>
        <v>-1</v>
      </c>
      <c r="V169" s="32">
        <f>U169*'Расчет субсидий'!AA169</f>
        <v>-25</v>
      </c>
      <c r="W169" s="39">
        <f t="shared" si="69"/>
        <v>-143.46129245161916</v>
      </c>
      <c r="X169" s="120">
        <f>'Расчет субсидий'!AL169-1</f>
        <v>-0.78800000000000003</v>
      </c>
      <c r="Y169" s="32">
        <f>X169*'Расчет субсидий'!AM169</f>
        <v>-11.82</v>
      </c>
      <c r="Z169" s="39">
        <f t="shared" si="42"/>
        <v>-67.828499071125535</v>
      </c>
      <c r="AA169" s="120">
        <f>'Расчет субсидий'!AP169-1</f>
        <v>0.19999999999999996</v>
      </c>
      <c r="AB169" s="32">
        <f>AA169*'Расчет субсидий'!AQ169</f>
        <v>3.9999999999999991</v>
      </c>
      <c r="AC169" s="124">
        <f t="shared" si="43"/>
        <v>22.953806792259062</v>
      </c>
      <c r="AD169" s="32">
        <f t="shared" si="44"/>
        <v>-57.64779566248729</v>
      </c>
      <c r="AE169" s="33" t="str">
        <f>IF('Расчет субсидий'!BA169="+",'Расчет субсидий'!BA169,"-")</f>
        <v>-</v>
      </c>
    </row>
    <row r="170" spans="1:31" ht="15.6" x14ac:dyDescent="0.25">
      <c r="A170" s="16" t="s">
        <v>169</v>
      </c>
      <c r="B170" s="28">
        <f>'Расчет субсидий'!AW170</f>
        <v>-267.9545454545455</v>
      </c>
      <c r="C170" s="26">
        <f>'Расчет субсидий'!D170-1</f>
        <v>-1</v>
      </c>
      <c r="D170" s="32">
        <f>C170*'Расчет субсидий'!E170</f>
        <v>0</v>
      </c>
      <c r="E170" s="39">
        <f t="shared" si="65"/>
        <v>0</v>
      </c>
      <c r="F170" s="26" t="s">
        <v>378</v>
      </c>
      <c r="G170" s="32" t="s">
        <v>378</v>
      </c>
      <c r="H170" s="31" t="s">
        <v>378</v>
      </c>
      <c r="I170" s="26" t="s">
        <v>378</v>
      </c>
      <c r="J170" s="32" t="s">
        <v>378</v>
      </c>
      <c r="K170" s="31" t="s">
        <v>378</v>
      </c>
      <c r="L170" s="26">
        <f>'Расчет субсидий'!P170-1</f>
        <v>8.8644832320062816E-2</v>
      </c>
      <c r="M170" s="32">
        <f>L170*'Расчет субсидий'!Q170</f>
        <v>1.7728966464012563</v>
      </c>
      <c r="N170" s="39">
        <f t="shared" si="66"/>
        <v>12.444429627324491</v>
      </c>
      <c r="O170" s="27">
        <f>'Расчет субсидий'!R170-1</f>
        <v>0</v>
      </c>
      <c r="P170" s="32">
        <f>O170*'Расчет субсидий'!S170</f>
        <v>0</v>
      </c>
      <c r="Q170" s="39">
        <f t="shared" si="67"/>
        <v>0</v>
      </c>
      <c r="R170" s="27">
        <f>'Расчет субсидий'!V170-1</f>
        <v>1.6033557046979863</v>
      </c>
      <c r="S170" s="32">
        <f>R170*'Расчет субсидий'!W170</f>
        <v>8.0167785234899309</v>
      </c>
      <c r="T170" s="39">
        <f t="shared" si="68"/>
        <v>56.271884983213688</v>
      </c>
      <c r="U170" s="27">
        <f>'Расчет субсидий'!Z170-1</f>
        <v>-0.99597423510466987</v>
      </c>
      <c r="V170" s="32">
        <f>U170*'Расчет субсидий'!AA170</f>
        <v>-44.818840579710141</v>
      </c>
      <c r="W170" s="39">
        <f t="shared" si="69"/>
        <v>-314.59527474690969</v>
      </c>
      <c r="X170" s="120">
        <f>'Расчет субсидий'!AL170-1</f>
        <v>-6.7999999999999949E-2</v>
      </c>
      <c r="Y170" s="32">
        <f>X170*'Расчет субсидий'!AM170</f>
        <v>-1.0199999999999991</v>
      </c>
      <c r="Z170" s="39">
        <f t="shared" si="42"/>
        <v>-7.159649292380756</v>
      </c>
      <c r="AA170" s="120">
        <f>'Расчет субсидий'!AP170-1</f>
        <v>-0.10624999999999996</v>
      </c>
      <c r="AB170" s="32">
        <f>AA170*'Расчет субсидий'!AQ170</f>
        <v>-2.1249999999999991</v>
      </c>
      <c r="AC170" s="124">
        <f t="shared" si="43"/>
        <v>-14.915936025793245</v>
      </c>
      <c r="AD170" s="32">
        <f t="shared" si="44"/>
        <v>-38.174165409818954</v>
      </c>
      <c r="AE170" s="33" t="str">
        <f>IF('Расчет субсидий'!BA170="+",'Расчет субсидий'!BA170,"-")</f>
        <v>-</v>
      </c>
    </row>
    <row r="171" spans="1:31" ht="15.6" x14ac:dyDescent="0.25">
      <c r="A171" s="16" t="s">
        <v>170</v>
      </c>
      <c r="B171" s="28">
        <f>'Расчет субсидий'!AW171</f>
        <v>383.40000000000009</v>
      </c>
      <c r="C171" s="26">
        <f>'Расчет субсидий'!D171-1</f>
        <v>8.5789473684210416E-2</v>
      </c>
      <c r="D171" s="32">
        <f>C171*'Расчет субсидий'!E171</f>
        <v>0.85789473684210416</v>
      </c>
      <c r="E171" s="39">
        <f t="shared" si="65"/>
        <v>2.0808901134643856</v>
      </c>
      <c r="F171" s="26" t="s">
        <v>378</v>
      </c>
      <c r="G171" s="32" t="s">
        <v>378</v>
      </c>
      <c r="H171" s="31" t="s">
        <v>378</v>
      </c>
      <c r="I171" s="26" t="s">
        <v>378</v>
      </c>
      <c r="J171" s="32" t="s">
        <v>378</v>
      </c>
      <c r="K171" s="31" t="s">
        <v>378</v>
      </c>
      <c r="L171" s="26">
        <f>'Расчет субсидий'!P171-1</f>
        <v>-4.4485634847080679E-2</v>
      </c>
      <c r="M171" s="32">
        <f>L171*'Расчет субсидий'!Q171</f>
        <v>-0.88971269694161359</v>
      </c>
      <c r="N171" s="39">
        <f t="shared" si="66"/>
        <v>-2.1580670394417965</v>
      </c>
      <c r="O171" s="27">
        <f>'Расчет субсидий'!R171-1</f>
        <v>0</v>
      </c>
      <c r="P171" s="32">
        <f>O171*'Расчет субсидий'!S171</f>
        <v>0</v>
      </c>
      <c r="Q171" s="39">
        <f t="shared" si="67"/>
        <v>0</v>
      </c>
      <c r="R171" s="27">
        <f>'Расчет субсидий'!V171-1</f>
        <v>3.8833333333333337</v>
      </c>
      <c r="S171" s="32">
        <f>R171*'Расчет субсидий'!W171</f>
        <v>174.75000000000003</v>
      </c>
      <c r="T171" s="39">
        <f t="shared" si="68"/>
        <v>423.86965639448687</v>
      </c>
      <c r="U171" s="27">
        <f>'Расчет субсидий'!Z171-1</f>
        <v>-0.94285714285714284</v>
      </c>
      <c r="V171" s="32">
        <f>U171*'Расчет субсидий'!AA171</f>
        <v>-4.7142857142857144</v>
      </c>
      <c r="W171" s="39">
        <f t="shared" si="69"/>
        <v>-11.434865040685112</v>
      </c>
      <c r="X171" s="120">
        <f>'Расчет субсидий'!AL171-1</f>
        <v>-0.69199999999999995</v>
      </c>
      <c r="Y171" s="32">
        <f>X171*'Расчет субсидий'!AM171</f>
        <v>-10.379999999999999</v>
      </c>
      <c r="Z171" s="39">
        <f t="shared" si="42"/>
        <v>-25.177493753217583</v>
      </c>
      <c r="AA171" s="120">
        <f>'Расчет субсидий'!AP171-1</f>
        <v>-7.7922077922077948E-2</v>
      </c>
      <c r="AB171" s="32">
        <f>AA171*'Расчет субсидий'!AQ171</f>
        <v>-1.558441558441559</v>
      </c>
      <c r="AC171" s="124">
        <f t="shared" si="43"/>
        <v>-3.7801206746066502</v>
      </c>
      <c r="AD171" s="32">
        <f t="shared" si="44"/>
        <v>158.06545476717324</v>
      </c>
      <c r="AE171" s="33" t="str">
        <f>IF('Расчет субсидий'!BA171="+",'Расчет субсидий'!BA171,"-")</f>
        <v>-</v>
      </c>
    </row>
    <row r="172" spans="1:31" ht="15.6" x14ac:dyDescent="0.25">
      <c r="A172" s="16" t="s">
        <v>171</v>
      </c>
      <c r="B172" s="28">
        <f>'Расчет субсидий'!AW172</f>
        <v>-92.663636363636385</v>
      </c>
      <c r="C172" s="26">
        <f>'Расчет субсидий'!D172-1</f>
        <v>6.4851704293935386E-2</v>
      </c>
      <c r="D172" s="32">
        <f>C172*'Расчет субсидий'!E172</f>
        <v>0.64851704293935386</v>
      </c>
      <c r="E172" s="39">
        <f t="shared" si="65"/>
        <v>2.0560324854167669</v>
      </c>
      <c r="F172" s="26" t="s">
        <v>378</v>
      </c>
      <c r="G172" s="32" t="s">
        <v>378</v>
      </c>
      <c r="H172" s="31" t="s">
        <v>378</v>
      </c>
      <c r="I172" s="26" t="s">
        <v>378</v>
      </c>
      <c r="J172" s="32" t="s">
        <v>378</v>
      </c>
      <c r="K172" s="31" t="s">
        <v>378</v>
      </c>
      <c r="L172" s="26">
        <f>'Расчет субсидий'!P172-1</f>
        <v>0.22337908187411259</v>
      </c>
      <c r="M172" s="32">
        <f>L172*'Расчет субсидий'!Q172</f>
        <v>4.4675816374822519</v>
      </c>
      <c r="N172" s="39">
        <f t="shared" si="66"/>
        <v>14.163842073112525</v>
      </c>
      <c r="O172" s="27">
        <f>'Расчет субсидий'!R172-1</f>
        <v>0</v>
      </c>
      <c r="P172" s="32">
        <f>O172*'Расчет субсидий'!S172</f>
        <v>0</v>
      </c>
      <c r="Q172" s="39">
        <f t="shared" si="67"/>
        <v>0</v>
      </c>
      <c r="R172" s="27">
        <f>'Расчет субсидий'!V172-1</f>
        <v>-1</v>
      </c>
      <c r="S172" s="32">
        <f>R172*'Расчет субсидий'!W172</f>
        <v>-45</v>
      </c>
      <c r="T172" s="39">
        <f t="shared" si="68"/>
        <v>-142.6661995256255</v>
      </c>
      <c r="U172" s="27">
        <f>'Расчет субсидий'!Z172-1</f>
        <v>-1</v>
      </c>
      <c r="V172" s="32">
        <f>U172*'Расчет субсидий'!AA172</f>
        <v>-5</v>
      </c>
      <c r="W172" s="39">
        <f t="shared" si="69"/>
        <v>-15.851799947291722</v>
      </c>
      <c r="X172" s="120">
        <f>'Расчет субсидий'!AL172-1</f>
        <v>1.1560000000000001</v>
      </c>
      <c r="Y172" s="32">
        <f>X172*'Расчет субсидий'!AM172</f>
        <v>17.340000000000003</v>
      </c>
      <c r="Z172" s="39">
        <f t="shared" si="42"/>
        <v>54.974042217207703</v>
      </c>
      <c r="AA172" s="120">
        <f>'Расчет субсидий'!AP172-1</f>
        <v>-8.4210526315789513E-2</v>
      </c>
      <c r="AB172" s="32">
        <f>AA172*'Расчет субсидий'!AQ172</f>
        <v>-1.6842105263157903</v>
      </c>
      <c r="AC172" s="124">
        <f t="shared" si="43"/>
        <v>-5.3395536664561618</v>
      </c>
      <c r="AD172" s="32">
        <f t="shared" si="44"/>
        <v>-29.22811184589418</v>
      </c>
      <c r="AE172" s="33" t="str">
        <f>IF('Расчет субсидий'!BA172="+",'Расчет субсидий'!BA172,"-")</f>
        <v>-</v>
      </c>
    </row>
    <row r="173" spans="1:31" ht="15.6" x14ac:dyDescent="0.25">
      <c r="A173" s="36" t="s">
        <v>172</v>
      </c>
      <c r="B173" s="44"/>
      <c r="C173" s="45"/>
      <c r="D173" s="46"/>
      <c r="E173" s="42"/>
      <c r="F173" s="45"/>
      <c r="G173" s="46"/>
      <c r="H173" s="42"/>
      <c r="I173" s="45"/>
      <c r="J173" s="46"/>
      <c r="K173" s="42"/>
      <c r="L173" s="45"/>
      <c r="M173" s="46"/>
      <c r="N173" s="42"/>
      <c r="O173" s="47"/>
      <c r="P173" s="46"/>
      <c r="Q173" s="42"/>
      <c r="R173" s="47"/>
      <c r="S173" s="46"/>
      <c r="T173" s="42"/>
      <c r="U173" s="47"/>
      <c r="V173" s="46"/>
      <c r="W173" s="42"/>
      <c r="X173" s="121"/>
      <c r="Y173" s="46"/>
      <c r="Z173" s="42"/>
      <c r="AA173" s="121"/>
      <c r="AB173" s="46"/>
      <c r="AC173" s="125"/>
      <c r="AD173" s="32"/>
      <c r="AE173" s="33"/>
    </row>
    <row r="174" spans="1:31" ht="15.6" x14ac:dyDescent="0.25">
      <c r="A174" s="16" t="s">
        <v>173</v>
      </c>
      <c r="B174" s="28">
        <f>'Расчет субсидий'!AW174</f>
        <v>-47.081818181818164</v>
      </c>
      <c r="C174" s="26">
        <f>'Расчет субсидий'!D174-1</f>
        <v>-1</v>
      </c>
      <c r="D174" s="32">
        <f>C174*'Расчет субсидий'!E174</f>
        <v>0</v>
      </c>
      <c r="E174" s="39">
        <f t="shared" ref="E174:E184" si="70">$B174*D174/$AD174</f>
        <v>0</v>
      </c>
      <c r="F174" s="26" t="s">
        <v>378</v>
      </c>
      <c r="G174" s="32" t="s">
        <v>378</v>
      </c>
      <c r="H174" s="31" t="s">
        <v>378</v>
      </c>
      <c r="I174" s="26" t="s">
        <v>378</v>
      </c>
      <c r="J174" s="32" t="s">
        <v>378</v>
      </c>
      <c r="K174" s="31" t="s">
        <v>378</v>
      </c>
      <c r="L174" s="26">
        <f>'Расчет субсидий'!P174-1</f>
        <v>-0.20082987551867226</v>
      </c>
      <c r="M174" s="32">
        <f>L174*'Расчет субсидий'!Q174</f>
        <v>-4.0165975103734457</v>
      </c>
      <c r="N174" s="39">
        <f t="shared" ref="N174:N184" si="71">$B174*M174/$AD174</f>
        <v>-10.70985114112734</v>
      </c>
      <c r="O174" s="27">
        <f>'Расчет субсидий'!R174-1</f>
        <v>0</v>
      </c>
      <c r="P174" s="32">
        <f>O174*'Расчет субсидий'!S174</f>
        <v>0</v>
      </c>
      <c r="Q174" s="39">
        <f t="shared" ref="Q174:Q184" si="72">$B174*P174/$AD174</f>
        <v>0</v>
      </c>
      <c r="R174" s="27">
        <f>'Расчет субсидий'!V174-1</f>
        <v>-7.5245098039215641E-2</v>
      </c>
      <c r="S174" s="32">
        <f>R174*'Расчет субсидий'!W174</f>
        <v>-2.6335784313725474</v>
      </c>
      <c r="T174" s="39">
        <f t="shared" ref="T174:T184" si="73">$B174*S174/$AD174</f>
        <v>-7.0221706047567674</v>
      </c>
      <c r="U174" s="27">
        <f>'Расчет субсидий'!Z174-1</f>
        <v>-0.47</v>
      </c>
      <c r="V174" s="32">
        <f>U174*'Расчет субсидий'!AA174</f>
        <v>-7.05</v>
      </c>
      <c r="W174" s="39">
        <f t="shared" ref="W174:W184" si="74">$B174*V174/$AD174</f>
        <v>-18.798112170797932</v>
      </c>
      <c r="X174" s="120">
        <f>'Расчет субсидий'!AL174-1</f>
        <v>-0.24090909090909096</v>
      </c>
      <c r="Y174" s="32">
        <f>X174*'Расчет субсидий'!AM174</f>
        <v>-3.6136363636363642</v>
      </c>
      <c r="Z174" s="39">
        <f t="shared" si="42"/>
        <v>-9.6353959869660599</v>
      </c>
      <c r="AA174" s="120">
        <f>'Расчет субсидий'!AP174-1</f>
        <v>-1.718213058419249E-2</v>
      </c>
      <c r="AB174" s="32">
        <f>AA174*'Расчет субсидий'!AQ174</f>
        <v>-0.3436426116838498</v>
      </c>
      <c r="AC174" s="124">
        <f t="shared" si="43"/>
        <v>-0.91628827817006586</v>
      </c>
      <c r="AD174" s="32">
        <f t="shared" si="44"/>
        <v>-17.657454917066207</v>
      </c>
      <c r="AE174" s="33" t="str">
        <f>IF('Расчет субсидий'!BA174="+",'Расчет субсидий'!BA174,"-")</f>
        <v>-</v>
      </c>
    </row>
    <row r="175" spans="1:31" ht="15.6" x14ac:dyDescent="0.25">
      <c r="A175" s="16" t="s">
        <v>174</v>
      </c>
      <c r="B175" s="28">
        <f>'Расчет субсидий'!AW175</f>
        <v>-78.109090909090924</v>
      </c>
      <c r="C175" s="26">
        <f>'Расчет субсидий'!D175-1</f>
        <v>0.28612456686007448</v>
      </c>
      <c r="D175" s="32">
        <f>C175*'Расчет субсидий'!E175</f>
        <v>2.8612456686007448</v>
      </c>
      <c r="E175" s="39">
        <f t="shared" si="70"/>
        <v>14.893592207762175</v>
      </c>
      <c r="F175" s="26" t="s">
        <v>378</v>
      </c>
      <c r="G175" s="32" t="s">
        <v>378</v>
      </c>
      <c r="H175" s="31" t="s">
        <v>378</v>
      </c>
      <c r="I175" s="26" t="s">
        <v>378</v>
      </c>
      <c r="J175" s="32" t="s">
        <v>378</v>
      </c>
      <c r="K175" s="31" t="s">
        <v>378</v>
      </c>
      <c r="L175" s="26">
        <f>'Расчет субсидий'!P175-1</f>
        <v>-0.34509945750452076</v>
      </c>
      <c r="M175" s="32">
        <f>L175*'Расчет субсидий'!Q175</f>
        <v>-6.9019891500904151</v>
      </c>
      <c r="N175" s="39">
        <f t="shared" si="71"/>
        <v>-35.92680382251708</v>
      </c>
      <c r="O175" s="27">
        <f>'Расчет субсидий'!R175-1</f>
        <v>0</v>
      </c>
      <c r="P175" s="32">
        <f>O175*'Расчет субсидий'!S175</f>
        <v>0</v>
      </c>
      <c r="Q175" s="39">
        <f t="shared" si="72"/>
        <v>0</v>
      </c>
      <c r="R175" s="27">
        <f>'Расчет субсидий'!V175-1</f>
        <v>-0.66521739130434776</v>
      </c>
      <c r="S175" s="32">
        <f>R175*'Расчет субсидий'!W175</f>
        <v>-16.630434782608695</v>
      </c>
      <c r="T175" s="39">
        <f t="shared" si="73"/>
        <v>-86.566112308379999</v>
      </c>
      <c r="U175" s="27">
        <f>'Расчет субсидий'!Z175-1</f>
        <v>-1.8181818181818077E-2</v>
      </c>
      <c r="V175" s="32">
        <f>U175*'Расчет субсидий'!AA175</f>
        <v>-0.45454545454545192</v>
      </c>
      <c r="W175" s="39">
        <f t="shared" si="74"/>
        <v>-2.3660375318986673</v>
      </c>
      <c r="X175" s="120">
        <f>'Расчет субсидий'!AL175-1</f>
        <v>0.53636363636363615</v>
      </c>
      <c r="Y175" s="32">
        <f>X175*'Расчет субсидий'!AM175</f>
        <v>8.0454545454545432</v>
      </c>
      <c r="Z175" s="39">
        <f t="shared" ref="Z175:Z238" si="75">$B175*Y175/$AD175</f>
        <v>41.878864314606645</v>
      </c>
      <c r="AA175" s="120">
        <f>'Расчет субсидий'!AP175-1</f>
        <v>-9.6273291925465854E-2</v>
      </c>
      <c r="AB175" s="32">
        <f>AA175*'Расчет субсидий'!AQ175</f>
        <v>-1.9254658385093171</v>
      </c>
      <c r="AC175" s="124">
        <f t="shared" ref="AC175:AC238" si="76">$B175*AB175/$AD175</f>
        <v>-10.022593768663979</v>
      </c>
      <c r="AD175" s="32">
        <f t="shared" si="44"/>
        <v>-15.005735011698594</v>
      </c>
      <c r="AE175" s="33" t="str">
        <f>IF('Расчет субсидий'!BA175="+",'Расчет субсидий'!BA175,"-")</f>
        <v>-</v>
      </c>
    </row>
    <row r="176" spans="1:31" ht="15.6" x14ac:dyDescent="0.25">
      <c r="A176" s="16" t="s">
        <v>175</v>
      </c>
      <c r="B176" s="28">
        <f>'Расчет субсидий'!AW176</f>
        <v>20.954545454545453</v>
      </c>
      <c r="C176" s="26">
        <f>'Расчет субсидий'!D176-1</f>
        <v>-1</v>
      </c>
      <c r="D176" s="32">
        <f>C176*'Расчет субсидий'!E176</f>
        <v>0</v>
      </c>
      <c r="E176" s="39">
        <f t="shared" si="70"/>
        <v>0</v>
      </c>
      <c r="F176" s="26" t="s">
        <v>378</v>
      </c>
      <c r="G176" s="32" t="s">
        <v>378</v>
      </c>
      <c r="H176" s="31" t="s">
        <v>378</v>
      </c>
      <c r="I176" s="26" t="s">
        <v>378</v>
      </c>
      <c r="J176" s="32" t="s">
        <v>378</v>
      </c>
      <c r="K176" s="31" t="s">
        <v>378</v>
      </c>
      <c r="L176" s="26">
        <f>'Расчет субсидий'!P176-1</f>
        <v>0.42051282051282057</v>
      </c>
      <c r="M176" s="32">
        <f>L176*'Расчет субсидий'!Q176</f>
        <v>8.4102564102564124</v>
      </c>
      <c r="N176" s="39">
        <f t="shared" si="71"/>
        <v>3.3062440162617124</v>
      </c>
      <c r="O176" s="27">
        <f>'Расчет субсидий'!R176-1</f>
        <v>0</v>
      </c>
      <c r="P176" s="32">
        <f>O176*'Расчет субсидий'!S176</f>
        <v>0</v>
      </c>
      <c r="Q176" s="39">
        <f t="shared" si="72"/>
        <v>0</v>
      </c>
      <c r="R176" s="27">
        <f>'Расчет субсидий'!V176-1</f>
        <v>-1</v>
      </c>
      <c r="S176" s="32">
        <f>R176*'Расчет субсидий'!W176</f>
        <v>-20</v>
      </c>
      <c r="T176" s="39">
        <f t="shared" si="73"/>
        <v>-7.8624095508662659</v>
      </c>
      <c r="U176" s="27">
        <f>'Расчет субсидий'!Z176-1</f>
        <v>2.3333333333333335</v>
      </c>
      <c r="V176" s="32">
        <f>U176*'Расчет субсидий'!AA176</f>
        <v>70</v>
      </c>
      <c r="W176" s="39">
        <f t="shared" si="74"/>
        <v>27.518433428031933</v>
      </c>
      <c r="X176" s="120">
        <f>'Расчет субсидий'!AL176-1</f>
        <v>-0.15000000000000002</v>
      </c>
      <c r="Y176" s="32">
        <f>X176*'Расчет субсидий'!AM176</f>
        <v>-2.2500000000000004</v>
      </c>
      <c r="Z176" s="39">
        <f t="shared" si="75"/>
        <v>-0.88452107447245509</v>
      </c>
      <c r="AA176" s="120">
        <f>'Расчет субсидий'!AP176-1</f>
        <v>-0.1428571428571429</v>
      </c>
      <c r="AB176" s="32">
        <f>AA176*'Расчет субсидий'!AQ176</f>
        <v>-2.8571428571428581</v>
      </c>
      <c r="AC176" s="124">
        <f t="shared" si="76"/>
        <v>-1.1232013644094669</v>
      </c>
      <c r="AD176" s="32">
        <f t="shared" ref="AD176:AD239" si="77">D176+M176+P176+S176+V176+Y176+AB176</f>
        <v>53.303113553113548</v>
      </c>
      <c r="AE176" s="33" t="str">
        <f>IF('Расчет субсидий'!BA176="+",'Расчет субсидий'!BA176,"-")</f>
        <v>-</v>
      </c>
    </row>
    <row r="177" spans="1:31" ht="15.6" x14ac:dyDescent="0.25">
      <c r="A177" s="16" t="s">
        <v>176</v>
      </c>
      <c r="B177" s="28">
        <f>'Расчет субсидий'!AW177</f>
        <v>-1.7636363636363654</v>
      </c>
      <c r="C177" s="26">
        <f>'Расчет субсидий'!D177-1</f>
        <v>-1</v>
      </c>
      <c r="D177" s="32">
        <f>C177*'Расчет субсидий'!E177</f>
        <v>0</v>
      </c>
      <c r="E177" s="39">
        <f t="shared" si="70"/>
        <v>0</v>
      </c>
      <c r="F177" s="26" t="s">
        <v>378</v>
      </c>
      <c r="G177" s="32" t="s">
        <v>378</v>
      </c>
      <c r="H177" s="31" t="s">
        <v>378</v>
      </c>
      <c r="I177" s="26" t="s">
        <v>378</v>
      </c>
      <c r="J177" s="32" t="s">
        <v>378</v>
      </c>
      <c r="K177" s="31" t="s">
        <v>378</v>
      </c>
      <c r="L177" s="26">
        <f>'Расчет субсидий'!P177-1</f>
        <v>-0.74150664697193502</v>
      </c>
      <c r="M177" s="32">
        <f>L177*'Расчет субсидий'!Q177</f>
        <v>-14.8301329394387</v>
      </c>
      <c r="N177" s="39">
        <f t="shared" si="71"/>
        <v>-12.932375526380994</v>
      </c>
      <c r="O177" s="27">
        <f>'Расчет субсидий'!R177-1</f>
        <v>0</v>
      </c>
      <c r="P177" s="32">
        <f>O177*'Расчет субсидий'!S177</f>
        <v>0</v>
      </c>
      <c r="Q177" s="39">
        <f t="shared" si="72"/>
        <v>0</v>
      </c>
      <c r="R177" s="27">
        <f>'Расчет субсидий'!V177-1</f>
        <v>-1</v>
      </c>
      <c r="S177" s="32">
        <f>R177*'Расчет субсидий'!W177</f>
        <v>-25</v>
      </c>
      <c r="T177" s="39">
        <f t="shared" si="73"/>
        <v>-21.800842209561587</v>
      </c>
      <c r="U177" s="27">
        <f>'Расчет субсидий'!Z177-1</f>
        <v>1.5</v>
      </c>
      <c r="V177" s="32">
        <f>U177*'Расчет субсидий'!AA177</f>
        <v>37.5</v>
      </c>
      <c r="W177" s="39">
        <f t="shared" si="74"/>
        <v>32.701263314342384</v>
      </c>
      <c r="X177" s="120">
        <f>'Расчет субсидий'!AL177-1</f>
        <v>0</v>
      </c>
      <c r="Y177" s="32">
        <f>X177*'Расчет субсидий'!AM177</f>
        <v>0</v>
      </c>
      <c r="Z177" s="39">
        <f t="shared" si="75"/>
        <v>0</v>
      </c>
      <c r="AA177" s="120">
        <f>'Расчет субсидий'!AP177-1</f>
        <v>1.538461538461533E-2</v>
      </c>
      <c r="AB177" s="32">
        <f>AA177*'Расчет субсидий'!AQ177</f>
        <v>0.3076923076923066</v>
      </c>
      <c r="AC177" s="124">
        <f t="shared" si="76"/>
        <v>0.26831805796383396</v>
      </c>
      <c r="AD177" s="32">
        <f t="shared" si="77"/>
        <v>-2.0224406317463917</v>
      </c>
      <c r="AE177" s="33" t="str">
        <f>IF('Расчет субсидий'!BA177="+",'Расчет субсидий'!BA177,"-")</f>
        <v>-</v>
      </c>
    </row>
    <row r="178" spans="1:31" ht="15.6" x14ac:dyDescent="0.25">
      <c r="A178" s="16" t="s">
        <v>177</v>
      </c>
      <c r="B178" s="28">
        <f>'Расчет субсидий'!AW178</f>
        <v>-40.38181818181819</v>
      </c>
      <c r="C178" s="26">
        <f>'Расчет субсидий'!D178-1</f>
        <v>-1</v>
      </c>
      <c r="D178" s="32">
        <f>C178*'Расчет субсидий'!E178</f>
        <v>0</v>
      </c>
      <c r="E178" s="39">
        <f t="shared" si="70"/>
        <v>0</v>
      </c>
      <c r="F178" s="26" t="s">
        <v>378</v>
      </c>
      <c r="G178" s="32" t="s">
        <v>378</v>
      </c>
      <c r="H178" s="31" t="s">
        <v>378</v>
      </c>
      <c r="I178" s="26" t="s">
        <v>378</v>
      </c>
      <c r="J178" s="32" t="s">
        <v>378</v>
      </c>
      <c r="K178" s="31" t="s">
        <v>378</v>
      </c>
      <c r="L178" s="26">
        <f>'Расчет субсидий'!P178-1</f>
        <v>-0.66597164303586331</v>
      </c>
      <c r="M178" s="32">
        <f>L178*'Расчет субсидий'!Q178</f>
        <v>-13.319432860717267</v>
      </c>
      <c r="N178" s="39">
        <f t="shared" si="71"/>
        <v>-14.242788464756027</v>
      </c>
      <c r="O178" s="27">
        <f>'Расчет субсидий'!R178-1</f>
        <v>0</v>
      </c>
      <c r="P178" s="32">
        <f>O178*'Расчет субсидий'!S178</f>
        <v>0</v>
      </c>
      <c r="Q178" s="39">
        <f t="shared" si="72"/>
        <v>0</v>
      </c>
      <c r="R178" s="27">
        <f>'Расчет субсидий'!V178-1</f>
        <v>-1</v>
      </c>
      <c r="S178" s="32">
        <f>R178*'Расчет субсидий'!W178</f>
        <v>-20</v>
      </c>
      <c r="T178" s="39">
        <f t="shared" si="73"/>
        <v>-21.386478859414492</v>
      </c>
      <c r="U178" s="27">
        <f>'Расчет субсидий'!Z178-1</f>
        <v>0</v>
      </c>
      <c r="V178" s="32">
        <f>U178*'Расчет субсидий'!AA178</f>
        <v>0</v>
      </c>
      <c r="W178" s="39">
        <f t="shared" si="74"/>
        <v>0</v>
      </c>
      <c r="X178" s="120">
        <f>'Расчет субсидий'!AL178-1</f>
        <v>0</v>
      </c>
      <c r="Y178" s="32">
        <f>X178*'Расчет субсидий'!AM178</f>
        <v>0</v>
      </c>
      <c r="Z178" s="39">
        <f t="shared" si="75"/>
        <v>0</v>
      </c>
      <c r="AA178" s="120">
        <f>'Расчет субсидий'!AP178-1</f>
        <v>-0.22222222222222221</v>
      </c>
      <c r="AB178" s="32">
        <f>AA178*'Расчет субсидий'!AQ178</f>
        <v>-4.4444444444444446</v>
      </c>
      <c r="AC178" s="124">
        <f t="shared" si="76"/>
        <v>-4.7525508576476652</v>
      </c>
      <c r="AD178" s="32">
        <f t="shared" si="77"/>
        <v>-37.763877305161714</v>
      </c>
      <c r="AE178" s="33" t="str">
        <f>IF('Расчет субсидий'!BA178="+",'Расчет субсидий'!BA178,"-")</f>
        <v>-</v>
      </c>
    </row>
    <row r="179" spans="1:31" ht="15.6" x14ac:dyDescent="0.25">
      <c r="A179" s="16" t="s">
        <v>178</v>
      </c>
      <c r="B179" s="28">
        <f>'Расчет субсидий'!AW179</f>
        <v>-63.863636363636374</v>
      </c>
      <c r="C179" s="26">
        <f>'Расчет субсидий'!D179-1</f>
        <v>-1</v>
      </c>
      <c r="D179" s="32">
        <f>C179*'Расчет субсидий'!E179</f>
        <v>0</v>
      </c>
      <c r="E179" s="39">
        <f t="shared" si="70"/>
        <v>0</v>
      </c>
      <c r="F179" s="26" t="s">
        <v>378</v>
      </c>
      <c r="G179" s="32" t="s">
        <v>378</v>
      </c>
      <c r="H179" s="31" t="s">
        <v>378</v>
      </c>
      <c r="I179" s="26" t="s">
        <v>378</v>
      </c>
      <c r="J179" s="32" t="s">
        <v>378</v>
      </c>
      <c r="K179" s="31" t="s">
        <v>378</v>
      </c>
      <c r="L179" s="26">
        <f>'Расчет субсидий'!P179-1</f>
        <v>-0.87087378640776691</v>
      </c>
      <c r="M179" s="32">
        <f>L179*'Расчет субсидий'!Q179</f>
        <v>-17.417475728155338</v>
      </c>
      <c r="N179" s="39">
        <f t="shared" si="71"/>
        <v>-22.847756769114525</v>
      </c>
      <c r="O179" s="27">
        <f>'Расчет субсидий'!R179-1</f>
        <v>0</v>
      </c>
      <c r="P179" s="32">
        <f>O179*'Расчет субсидий'!S179</f>
        <v>0</v>
      </c>
      <c r="Q179" s="39">
        <f t="shared" si="72"/>
        <v>0</v>
      </c>
      <c r="R179" s="27">
        <f>'Расчет субсидий'!V179-1</f>
        <v>-0.45335820895522383</v>
      </c>
      <c r="S179" s="32">
        <f>R179*'Расчет субсидий'!W179</f>
        <v>-15.867537313432834</v>
      </c>
      <c r="T179" s="39">
        <f t="shared" si="73"/>
        <v>-20.814590972911219</v>
      </c>
      <c r="U179" s="27">
        <f>'Расчет субсидий'!Z179-1</f>
        <v>-0.86</v>
      </c>
      <c r="V179" s="32">
        <f>U179*'Расчет субсидий'!AA179</f>
        <v>-12.9</v>
      </c>
      <c r="W179" s="39">
        <f t="shared" si="74"/>
        <v>-16.921858650569941</v>
      </c>
      <c r="X179" s="120">
        <f>'Расчет субсидий'!AL179-1</f>
        <v>0</v>
      </c>
      <c r="Y179" s="32">
        <f>X179*'Расчет субсидий'!AM179</f>
        <v>0</v>
      </c>
      <c r="Z179" s="39">
        <f t="shared" si="75"/>
        <v>0</v>
      </c>
      <c r="AA179" s="120">
        <f>'Расчет субсидий'!AP179-1</f>
        <v>-0.125</v>
      </c>
      <c r="AB179" s="32">
        <f>AA179*'Расчет субсидий'!AQ179</f>
        <v>-2.5</v>
      </c>
      <c r="AC179" s="124">
        <f t="shared" si="76"/>
        <v>-3.2794299710406865</v>
      </c>
      <c r="AD179" s="32">
        <f t="shared" si="77"/>
        <v>-48.685013041588171</v>
      </c>
      <c r="AE179" s="33" t="str">
        <f>IF('Расчет субсидий'!BA179="+",'Расчет субсидий'!BA179,"-")</f>
        <v>-</v>
      </c>
    </row>
    <row r="180" spans="1:31" ht="15.6" x14ac:dyDescent="0.25">
      <c r="A180" s="16" t="s">
        <v>179</v>
      </c>
      <c r="B180" s="28">
        <f>'Расчет субсидий'!AW180</f>
        <v>-21.427272727272737</v>
      </c>
      <c r="C180" s="26">
        <f>'Расчет субсидий'!D180-1</f>
        <v>-1</v>
      </c>
      <c r="D180" s="32">
        <f>C180*'Расчет субсидий'!E180</f>
        <v>0</v>
      </c>
      <c r="E180" s="39">
        <f t="shared" si="70"/>
        <v>0</v>
      </c>
      <c r="F180" s="26" t="s">
        <v>378</v>
      </c>
      <c r="G180" s="32" t="s">
        <v>378</v>
      </c>
      <c r="H180" s="31" t="s">
        <v>378</v>
      </c>
      <c r="I180" s="26" t="s">
        <v>378</v>
      </c>
      <c r="J180" s="32" t="s">
        <v>378</v>
      </c>
      <c r="K180" s="31" t="s">
        <v>378</v>
      </c>
      <c r="L180" s="26">
        <f>'Расчет субсидий'!P180-1</f>
        <v>0.16361416361416348</v>
      </c>
      <c r="M180" s="32">
        <f>L180*'Расчет субсидий'!Q180</f>
        <v>3.2722832722832695</v>
      </c>
      <c r="N180" s="39">
        <f t="shared" si="71"/>
        <v>1.9575319966531333</v>
      </c>
      <c r="O180" s="27">
        <f>'Расчет субсидий'!R180-1</f>
        <v>0</v>
      </c>
      <c r="P180" s="32">
        <f>O180*'Расчет субсидий'!S180</f>
        <v>0</v>
      </c>
      <c r="Q180" s="39">
        <f t="shared" si="72"/>
        <v>0</v>
      </c>
      <c r="R180" s="27">
        <f>'Расчет субсидий'!V180-1</f>
        <v>-1</v>
      </c>
      <c r="S180" s="32">
        <f>R180*'Расчет субсидий'!W180</f>
        <v>-20</v>
      </c>
      <c r="T180" s="39">
        <f t="shared" si="73"/>
        <v>-11.964318695962072</v>
      </c>
      <c r="U180" s="27">
        <f>'Расчет субсидий'!Z180-1</f>
        <v>0</v>
      </c>
      <c r="V180" s="32">
        <f>U180*'Расчет субсидий'!AA180</f>
        <v>0</v>
      </c>
      <c r="W180" s="39">
        <f t="shared" si="74"/>
        <v>0</v>
      </c>
      <c r="X180" s="120">
        <f>'Расчет субсидий'!AL180-1</f>
        <v>-1</v>
      </c>
      <c r="Y180" s="32">
        <f>X180*'Расчет субсидий'!AM180</f>
        <v>-15</v>
      </c>
      <c r="Z180" s="39">
        <f t="shared" si="75"/>
        <v>-8.973239021971553</v>
      </c>
      <c r="AA180" s="120">
        <f>'Расчет субсидий'!AP180-1</f>
        <v>-0.20454545454545459</v>
      </c>
      <c r="AB180" s="32">
        <f>AA180*'Расчет субсидий'!AQ180</f>
        <v>-4.0909090909090917</v>
      </c>
      <c r="AC180" s="124">
        <f t="shared" si="76"/>
        <v>-2.4472470059922427</v>
      </c>
      <c r="AD180" s="32">
        <f t="shared" si="77"/>
        <v>-35.818625818625826</v>
      </c>
      <c r="AE180" s="33" t="str">
        <f>IF('Расчет субсидий'!BA180="+",'Расчет субсидий'!BA180,"-")</f>
        <v>-</v>
      </c>
    </row>
    <row r="181" spans="1:31" ht="15.6" x14ac:dyDescent="0.25">
      <c r="A181" s="16" t="s">
        <v>180</v>
      </c>
      <c r="B181" s="28">
        <f>'Расчет субсидий'!AW181</f>
        <v>-4.3545454545454518</v>
      </c>
      <c r="C181" s="26">
        <f>'Расчет субсидий'!D181-1</f>
        <v>-1</v>
      </c>
      <c r="D181" s="32">
        <f>C181*'Расчет субсидий'!E181</f>
        <v>0</v>
      </c>
      <c r="E181" s="39">
        <f t="shared" si="70"/>
        <v>0</v>
      </c>
      <c r="F181" s="26" t="s">
        <v>378</v>
      </c>
      <c r="G181" s="32" t="s">
        <v>378</v>
      </c>
      <c r="H181" s="31" t="s">
        <v>378</v>
      </c>
      <c r="I181" s="26" t="s">
        <v>378</v>
      </c>
      <c r="J181" s="32" t="s">
        <v>378</v>
      </c>
      <c r="K181" s="31" t="s">
        <v>378</v>
      </c>
      <c r="L181" s="26">
        <f>'Расчет субсидий'!P181-1</f>
        <v>0.93255813953488365</v>
      </c>
      <c r="M181" s="32">
        <f>L181*'Расчет субсидий'!Q181</f>
        <v>18.651162790697672</v>
      </c>
      <c r="N181" s="39">
        <f t="shared" si="71"/>
        <v>9.1783060566240504</v>
      </c>
      <c r="O181" s="27">
        <f>'Расчет субсидий'!R181-1</f>
        <v>0</v>
      </c>
      <c r="P181" s="32">
        <f>O181*'Расчет субсидий'!S181</f>
        <v>0</v>
      </c>
      <c r="Q181" s="39">
        <f t="shared" si="72"/>
        <v>0</v>
      </c>
      <c r="R181" s="27">
        <f>'Расчет субсидий'!V181-1</f>
        <v>0</v>
      </c>
      <c r="S181" s="32">
        <f>R181*'Расчет субсидий'!W181</f>
        <v>0</v>
      </c>
      <c r="T181" s="39">
        <f t="shared" si="73"/>
        <v>0</v>
      </c>
      <c r="U181" s="27">
        <f>'Расчет субсидий'!Z181-1</f>
        <v>0</v>
      </c>
      <c r="V181" s="32">
        <f>U181*'Расчет субсидий'!AA181</f>
        <v>0</v>
      </c>
      <c r="W181" s="39">
        <f t="shared" si="74"/>
        <v>0</v>
      </c>
      <c r="X181" s="120">
        <f>'Расчет субсидий'!AL181-1</f>
        <v>-1</v>
      </c>
      <c r="Y181" s="32">
        <f>X181*'Расчет субсидий'!AM181</f>
        <v>-15</v>
      </c>
      <c r="Z181" s="39">
        <f t="shared" si="75"/>
        <v>-7.3815553697288196</v>
      </c>
      <c r="AA181" s="120">
        <f>'Расчет субсидий'!AP181-1</f>
        <v>-0.625</v>
      </c>
      <c r="AB181" s="32">
        <f>AA181*'Расчет субсидий'!AQ181</f>
        <v>-12.5</v>
      </c>
      <c r="AC181" s="124">
        <f t="shared" si="76"/>
        <v>-6.1512961414406826</v>
      </c>
      <c r="AD181" s="32">
        <f t="shared" si="77"/>
        <v>-8.848837209302328</v>
      </c>
      <c r="AE181" s="33" t="str">
        <f>IF('Расчет субсидий'!BA181="+",'Расчет субсидий'!BA181,"-")</f>
        <v>-</v>
      </c>
    </row>
    <row r="182" spans="1:31" ht="15.6" x14ac:dyDescent="0.25">
      <c r="A182" s="16" t="s">
        <v>181</v>
      </c>
      <c r="B182" s="28">
        <f>'Расчет субсидий'!AW182</f>
        <v>-44.963636363636368</v>
      </c>
      <c r="C182" s="26">
        <f>'Расчет субсидий'!D182-1</f>
        <v>-1</v>
      </c>
      <c r="D182" s="32">
        <f>C182*'Расчет субсидий'!E182</f>
        <v>0</v>
      </c>
      <c r="E182" s="39">
        <f t="shared" si="70"/>
        <v>0</v>
      </c>
      <c r="F182" s="26" t="s">
        <v>378</v>
      </c>
      <c r="G182" s="32" t="s">
        <v>378</v>
      </c>
      <c r="H182" s="31" t="s">
        <v>378</v>
      </c>
      <c r="I182" s="26" t="s">
        <v>378</v>
      </c>
      <c r="J182" s="32" t="s">
        <v>378</v>
      </c>
      <c r="K182" s="31" t="s">
        <v>378</v>
      </c>
      <c r="L182" s="26">
        <f>'Расчет субсидий'!P182-1</f>
        <v>-0.66577160006318126</v>
      </c>
      <c r="M182" s="32">
        <f>L182*'Расчет субсидий'!Q182</f>
        <v>-13.315432001263625</v>
      </c>
      <c r="N182" s="39">
        <f t="shared" si="71"/>
        <v>-16.476075136752247</v>
      </c>
      <c r="O182" s="27">
        <f>'Расчет субсидий'!R182-1</f>
        <v>0</v>
      </c>
      <c r="P182" s="32">
        <f>O182*'Расчет субсидий'!S182</f>
        <v>0</v>
      </c>
      <c r="Q182" s="39">
        <f t="shared" si="72"/>
        <v>0</v>
      </c>
      <c r="R182" s="27">
        <f>'Расчет субсидий'!V182-1</f>
        <v>-1</v>
      </c>
      <c r="S182" s="32">
        <f>R182*'Расчет субсидий'!W182</f>
        <v>-20</v>
      </c>
      <c r="T182" s="39">
        <f t="shared" si="73"/>
        <v>-24.747338479425498</v>
      </c>
      <c r="U182" s="27">
        <f>'Расчет субсидий'!Z182-1</f>
        <v>-6.6666666666666763E-2</v>
      </c>
      <c r="V182" s="32">
        <f>U182*'Расчет субсидий'!AA182</f>
        <v>-2.0000000000000027</v>
      </c>
      <c r="W182" s="39">
        <f t="shared" si="74"/>
        <v>-2.4747338479425527</v>
      </c>
      <c r="X182" s="120">
        <f>'Расчет субсидий'!AL182-1</f>
        <v>0.23181818181818192</v>
      </c>
      <c r="Y182" s="32">
        <f>X182*'Расчет субсидий'!AM182</f>
        <v>3.4772727272727288</v>
      </c>
      <c r="Z182" s="39">
        <f t="shared" si="75"/>
        <v>4.3026622583546619</v>
      </c>
      <c r="AA182" s="120">
        <f>'Расчет субсидий'!AP182-1</f>
        <v>-0.22499999999999998</v>
      </c>
      <c r="AB182" s="32">
        <f>AA182*'Расчет субсидий'!AQ182</f>
        <v>-4.5</v>
      </c>
      <c r="AC182" s="124">
        <f t="shared" si="76"/>
        <v>-5.5681511578707372</v>
      </c>
      <c r="AD182" s="32">
        <f t="shared" si="77"/>
        <v>-36.338159273990897</v>
      </c>
      <c r="AE182" s="33" t="str">
        <f>IF('Расчет субсидий'!BA182="+",'Расчет субсидий'!BA182,"-")</f>
        <v>-</v>
      </c>
    </row>
    <row r="183" spans="1:31" ht="15.6" x14ac:dyDescent="0.25">
      <c r="A183" s="16" t="s">
        <v>182</v>
      </c>
      <c r="B183" s="28">
        <f>'Расчет субсидий'!AW183</f>
        <v>54.809090909090912</v>
      </c>
      <c r="C183" s="26">
        <f>'Расчет субсидий'!D183-1</f>
        <v>-1</v>
      </c>
      <c r="D183" s="32">
        <f>C183*'Расчет субсидий'!E183</f>
        <v>0</v>
      </c>
      <c r="E183" s="39">
        <f t="shared" si="70"/>
        <v>0</v>
      </c>
      <c r="F183" s="26" t="s">
        <v>378</v>
      </c>
      <c r="G183" s="32" t="s">
        <v>378</v>
      </c>
      <c r="H183" s="31" t="s">
        <v>378</v>
      </c>
      <c r="I183" s="26" t="s">
        <v>378</v>
      </c>
      <c r="J183" s="32" t="s">
        <v>378</v>
      </c>
      <c r="K183" s="31" t="s">
        <v>378</v>
      </c>
      <c r="L183" s="26">
        <f>'Расчет субсидий'!P183-1</f>
        <v>0.21371261852662293</v>
      </c>
      <c r="M183" s="32">
        <f>L183*'Расчет субсидий'!Q183</f>
        <v>4.2742523705324587</v>
      </c>
      <c r="N183" s="39">
        <f t="shared" si="71"/>
        <v>8.747013005926993</v>
      </c>
      <c r="O183" s="27">
        <f>'Расчет субсидий'!R183-1</f>
        <v>0</v>
      </c>
      <c r="P183" s="32">
        <f>O183*'Расчет субсидий'!S183</f>
        <v>0</v>
      </c>
      <c r="Q183" s="39">
        <f t="shared" si="72"/>
        <v>0</v>
      </c>
      <c r="R183" s="27">
        <f>'Расчет субсидий'!V183-1</f>
        <v>1.0177419354838708</v>
      </c>
      <c r="S183" s="32">
        <f>R183*'Расчет субсидий'!W183</f>
        <v>25.443548387096769</v>
      </c>
      <c r="T183" s="39">
        <f t="shared" si="73"/>
        <v>52.068766503636226</v>
      </c>
      <c r="U183" s="27">
        <f>'Расчет субсидий'!Z183-1</f>
        <v>-0.34444444444444444</v>
      </c>
      <c r="V183" s="32">
        <f>U183*'Расчет субсидий'!AA183</f>
        <v>-8.6111111111111107</v>
      </c>
      <c r="W183" s="39">
        <f t="shared" si="74"/>
        <v>-17.622146367316223</v>
      </c>
      <c r="X183" s="120">
        <f>'Расчет субсидий'!AL183-1</f>
        <v>0.25</v>
      </c>
      <c r="Y183" s="32">
        <f>X183*'Расчет субсидий'!AM183</f>
        <v>3.75</v>
      </c>
      <c r="Z183" s="39">
        <f t="shared" si="75"/>
        <v>7.6741605147990013</v>
      </c>
      <c r="AA183" s="120">
        <f>'Расчет субсидий'!AP183-1</f>
        <v>9.6296296296296324E-2</v>
      </c>
      <c r="AB183" s="32">
        <f>AA183*'Расчет субсидий'!AQ183</f>
        <v>1.9259259259259265</v>
      </c>
      <c r="AC183" s="124">
        <f t="shared" si="76"/>
        <v>3.9412972520449201</v>
      </c>
      <c r="AD183" s="32">
        <f t="shared" si="77"/>
        <v>26.782615572444044</v>
      </c>
      <c r="AE183" s="33" t="str">
        <f>IF('Расчет субсидий'!BA183="+",'Расчет субсидий'!BA183,"-")</f>
        <v>-</v>
      </c>
    </row>
    <row r="184" spans="1:31" ht="15.6" x14ac:dyDescent="0.25">
      <c r="A184" s="16" t="s">
        <v>183</v>
      </c>
      <c r="B184" s="28">
        <f>'Расчет субсидий'!AW184</f>
        <v>51.018181818181802</v>
      </c>
      <c r="C184" s="26">
        <f>'Расчет субсидий'!D184-1</f>
        <v>-1</v>
      </c>
      <c r="D184" s="32">
        <f>C184*'Расчет субсидий'!E184</f>
        <v>0</v>
      </c>
      <c r="E184" s="39">
        <f t="shared" si="70"/>
        <v>0</v>
      </c>
      <c r="F184" s="26" t="s">
        <v>378</v>
      </c>
      <c r="G184" s="32" t="s">
        <v>378</v>
      </c>
      <c r="H184" s="31" t="s">
        <v>378</v>
      </c>
      <c r="I184" s="26" t="s">
        <v>378</v>
      </c>
      <c r="J184" s="32" t="s">
        <v>378</v>
      </c>
      <c r="K184" s="31" t="s">
        <v>378</v>
      </c>
      <c r="L184" s="26">
        <f>'Расчет субсидий'!P184-1</f>
        <v>-0.2503355704697986</v>
      </c>
      <c r="M184" s="32">
        <f>L184*'Расчет субсидий'!Q184</f>
        <v>-5.0067114093959724</v>
      </c>
      <c r="N184" s="39">
        <f t="shared" si="71"/>
        <v>-0.51879019321598896</v>
      </c>
      <c r="O184" s="27">
        <f>'Расчет субсидий'!R184-1</f>
        <v>0</v>
      </c>
      <c r="P184" s="32">
        <f>O184*'Расчет субсидий'!S184</f>
        <v>0</v>
      </c>
      <c r="Q184" s="39">
        <f t="shared" si="72"/>
        <v>0</v>
      </c>
      <c r="R184" s="27">
        <f>'Расчет субсидий'!V184-1</f>
        <v>-1</v>
      </c>
      <c r="S184" s="32">
        <f>R184*'Расчет субсидий'!W184</f>
        <v>-20</v>
      </c>
      <c r="T184" s="39">
        <f t="shared" si="73"/>
        <v>-2.0723790560102509</v>
      </c>
      <c r="U184" s="27">
        <f>'Расчет субсидий'!Z184-1</f>
        <v>17</v>
      </c>
      <c r="V184" s="32">
        <f>U184*'Расчет субсидий'!AA184</f>
        <v>510</v>
      </c>
      <c r="W184" s="39">
        <f t="shared" si="74"/>
        <v>52.845665928261404</v>
      </c>
      <c r="X184" s="120">
        <f>'Расчет субсидий'!AL184-1</f>
        <v>0.68181818181818188</v>
      </c>
      <c r="Y184" s="32">
        <f>X184*'Расчет субсидий'!AM184</f>
        <v>10.227272727272728</v>
      </c>
      <c r="Z184" s="39">
        <f t="shared" si="75"/>
        <v>1.0597392900052423</v>
      </c>
      <c r="AA184" s="120">
        <f>'Расчет субсидий'!AP184-1</f>
        <v>-0.1428571428571429</v>
      </c>
      <c r="AB184" s="32">
        <f>AA184*'Расчет субсидий'!AQ184</f>
        <v>-2.8571428571428581</v>
      </c>
      <c r="AC184" s="124">
        <f t="shared" si="76"/>
        <v>-0.29605415085860737</v>
      </c>
      <c r="AD184" s="32">
        <f t="shared" si="77"/>
        <v>492.36341846073395</v>
      </c>
      <c r="AE184" s="33" t="str">
        <f>IF('Расчет субсидий'!BA184="+",'Расчет субсидий'!BA184,"-")</f>
        <v>-</v>
      </c>
    </row>
    <row r="185" spans="1:31" ht="15.6" x14ac:dyDescent="0.25">
      <c r="A185" s="36" t="s">
        <v>184</v>
      </c>
      <c r="B185" s="44"/>
      <c r="C185" s="45"/>
      <c r="D185" s="46"/>
      <c r="E185" s="42"/>
      <c r="F185" s="45"/>
      <c r="G185" s="46"/>
      <c r="H185" s="42"/>
      <c r="I185" s="45"/>
      <c r="J185" s="46"/>
      <c r="K185" s="42"/>
      <c r="L185" s="45"/>
      <c r="M185" s="46"/>
      <c r="N185" s="42"/>
      <c r="O185" s="47"/>
      <c r="P185" s="46"/>
      <c r="Q185" s="42"/>
      <c r="R185" s="47"/>
      <c r="S185" s="46"/>
      <c r="T185" s="42"/>
      <c r="U185" s="47"/>
      <c r="V185" s="46"/>
      <c r="W185" s="42"/>
      <c r="X185" s="121"/>
      <c r="Y185" s="46"/>
      <c r="Z185" s="42"/>
      <c r="AA185" s="121"/>
      <c r="AB185" s="46"/>
      <c r="AC185" s="125"/>
      <c r="AD185" s="32"/>
      <c r="AE185" s="33"/>
    </row>
    <row r="186" spans="1:31" ht="31.2" x14ac:dyDescent="0.25">
      <c r="A186" s="16" t="s">
        <v>185</v>
      </c>
      <c r="B186" s="28">
        <f>'Расчет субсидий'!AW186</f>
        <v>-16.909090909090907</v>
      </c>
      <c r="C186" s="26">
        <f>'Расчет субсидий'!D186-1</f>
        <v>-1</v>
      </c>
      <c r="D186" s="32">
        <f>C186*'Расчет субсидий'!E186</f>
        <v>0</v>
      </c>
      <c r="E186" s="39">
        <f t="shared" ref="E186:E198" si="78">$B186*D186/$AD186</f>
        <v>0</v>
      </c>
      <c r="F186" s="26" t="s">
        <v>378</v>
      </c>
      <c r="G186" s="32" t="s">
        <v>378</v>
      </c>
      <c r="H186" s="31" t="s">
        <v>378</v>
      </c>
      <c r="I186" s="26" t="s">
        <v>378</v>
      </c>
      <c r="J186" s="32" t="s">
        <v>378</v>
      </c>
      <c r="K186" s="31" t="s">
        <v>378</v>
      </c>
      <c r="L186" s="26">
        <f>'Расчет субсидий'!P186-1</f>
        <v>-0.16368286445012781</v>
      </c>
      <c r="M186" s="32">
        <f>L186*'Расчет субсидий'!Q186</f>
        <v>-3.2736572890025561</v>
      </c>
      <c r="N186" s="39">
        <f t="shared" ref="N186:N198" si="79">$B186*M186/$AD186</f>
        <v>-4.148553298233173</v>
      </c>
      <c r="O186" s="27">
        <f>'Расчет субсидий'!R186-1</f>
        <v>0</v>
      </c>
      <c r="P186" s="32">
        <f>O186*'Расчет субсидий'!S186</f>
        <v>0</v>
      </c>
      <c r="Q186" s="39">
        <f t="shared" ref="Q186:Q198" si="80">$B186*P186/$AD186</f>
        <v>0</v>
      </c>
      <c r="R186" s="27">
        <f>'Расчет субсидий'!V186-1</f>
        <v>-0.20277777777777783</v>
      </c>
      <c r="S186" s="32">
        <f>R186*'Расчет субсидий'!W186</f>
        <v>-5.0694444444444455</v>
      </c>
      <c r="T186" s="39">
        <f t="shared" ref="T186:T198" si="81">$B186*S186/$AD186</f>
        <v>-6.4242706592594132</v>
      </c>
      <c r="U186" s="27">
        <f>'Расчет субсидий'!Z186-1</f>
        <v>0.40000000000000013</v>
      </c>
      <c r="V186" s="32">
        <f>U186*'Расчет субсидий'!AA186</f>
        <v>10.000000000000004</v>
      </c>
      <c r="W186" s="39">
        <f t="shared" ref="W186:W198" si="82">$B186*V186/$AD186</f>
        <v>12.672533903196653</v>
      </c>
      <c r="X186" s="120">
        <f>'Расчет субсидий'!AL186-1</f>
        <v>-1</v>
      </c>
      <c r="Y186" s="32">
        <f>X186*'Расчет субсидий'!AM186</f>
        <v>-15</v>
      </c>
      <c r="Z186" s="39">
        <f t="shared" si="75"/>
        <v>-19.008800854794973</v>
      </c>
      <c r="AA186" s="120">
        <f>'Расчет субсидий'!AP186-1</f>
        <v>0</v>
      </c>
      <c r="AB186" s="32">
        <f>AA186*'Расчет субсидий'!AQ186</f>
        <v>0</v>
      </c>
      <c r="AC186" s="124">
        <f t="shared" si="76"/>
        <v>0</v>
      </c>
      <c r="AD186" s="32">
        <f t="shared" si="77"/>
        <v>-13.343101733446998</v>
      </c>
      <c r="AE186" s="33" t="str">
        <f>IF('Расчет субсидий'!BA186="+",'Расчет субсидий'!BA186,"-")</f>
        <v>-</v>
      </c>
    </row>
    <row r="187" spans="1:31" ht="15.6" x14ac:dyDescent="0.25">
      <c r="A187" s="16" t="s">
        <v>186</v>
      </c>
      <c r="B187" s="28">
        <f>'Расчет субсидий'!AW187</f>
        <v>19.936363636363637</v>
      </c>
      <c r="C187" s="26">
        <f>'Расчет субсидий'!D187-1</f>
        <v>-1</v>
      </c>
      <c r="D187" s="32">
        <f>C187*'Расчет субсидий'!E187</f>
        <v>0</v>
      </c>
      <c r="E187" s="39">
        <f t="shared" si="78"/>
        <v>0</v>
      </c>
      <c r="F187" s="26" t="s">
        <v>378</v>
      </c>
      <c r="G187" s="32" t="s">
        <v>378</v>
      </c>
      <c r="H187" s="31" t="s">
        <v>378</v>
      </c>
      <c r="I187" s="26" t="s">
        <v>378</v>
      </c>
      <c r="J187" s="32" t="s">
        <v>378</v>
      </c>
      <c r="K187" s="31" t="s">
        <v>378</v>
      </c>
      <c r="L187" s="26">
        <f>'Расчет субсидий'!P187-1</f>
        <v>0.17413522012578619</v>
      </c>
      <c r="M187" s="32">
        <f>L187*'Расчет субсидий'!Q187</f>
        <v>3.4827044025157239</v>
      </c>
      <c r="N187" s="39">
        <f t="shared" si="79"/>
        <v>5.7981120066285712</v>
      </c>
      <c r="O187" s="27">
        <f>'Расчет субсидий'!R187-1</f>
        <v>0</v>
      </c>
      <c r="P187" s="32">
        <f>O187*'Расчет субсидий'!S187</f>
        <v>0</v>
      </c>
      <c r="Q187" s="39">
        <f t="shared" si="80"/>
        <v>0</v>
      </c>
      <c r="R187" s="27">
        <f>'Расчет субсидий'!V187-1</f>
        <v>-0.26538461538461533</v>
      </c>
      <c r="S187" s="32">
        <f>R187*'Расчет субсидий'!W187</f>
        <v>-5.3076923076923066</v>
      </c>
      <c r="T187" s="39">
        <f t="shared" si="81"/>
        <v>-8.8364072685844111</v>
      </c>
      <c r="U187" s="27">
        <f>'Расчет субсидий'!Z187-1</f>
        <v>0.96000000000000019</v>
      </c>
      <c r="V187" s="32">
        <f>U187*'Расчет субсидий'!AA187</f>
        <v>28.800000000000004</v>
      </c>
      <c r="W187" s="39">
        <f t="shared" si="82"/>
        <v>47.947114222579771</v>
      </c>
      <c r="X187" s="120">
        <f>'Расчет субсидий'!AL187-1</f>
        <v>-1</v>
      </c>
      <c r="Y187" s="32">
        <f>X187*'Расчет субсидий'!AM187</f>
        <v>-15</v>
      </c>
      <c r="Z187" s="39">
        <f t="shared" si="75"/>
        <v>-24.972455324260299</v>
      </c>
      <c r="AA187" s="120">
        <f>'Расчет субсидий'!AP187-1</f>
        <v>0</v>
      </c>
      <c r="AB187" s="32">
        <f>AA187*'Расчет субсидий'!AQ187</f>
        <v>0</v>
      </c>
      <c r="AC187" s="124">
        <f t="shared" si="76"/>
        <v>0</v>
      </c>
      <c r="AD187" s="32">
        <f t="shared" si="77"/>
        <v>11.97501209482342</v>
      </c>
      <c r="AE187" s="33" t="str">
        <f>IF('Расчет субсидий'!BA187="+",'Расчет субсидий'!BA187,"-")</f>
        <v>-</v>
      </c>
    </row>
    <row r="188" spans="1:31" ht="15.6" x14ac:dyDescent="0.25">
      <c r="A188" s="16" t="s">
        <v>187</v>
      </c>
      <c r="B188" s="28">
        <f>'Расчет субсидий'!AW188</f>
        <v>9.7545454545454504</v>
      </c>
      <c r="C188" s="26">
        <f>'Расчет субсидий'!D188-1</f>
        <v>-1</v>
      </c>
      <c r="D188" s="32">
        <f>C188*'Расчет субсидий'!E188</f>
        <v>0</v>
      </c>
      <c r="E188" s="39">
        <f t="shared" si="78"/>
        <v>0</v>
      </c>
      <c r="F188" s="26" t="s">
        <v>378</v>
      </c>
      <c r="G188" s="32" t="s">
        <v>378</v>
      </c>
      <c r="H188" s="31" t="s">
        <v>378</v>
      </c>
      <c r="I188" s="26" t="s">
        <v>378</v>
      </c>
      <c r="J188" s="32" t="s">
        <v>378</v>
      </c>
      <c r="K188" s="31" t="s">
        <v>378</v>
      </c>
      <c r="L188" s="26">
        <f>'Расчет субсидий'!P188-1</f>
        <v>0.10587102983638119</v>
      </c>
      <c r="M188" s="32">
        <f>L188*'Расчет субсидий'!Q188</f>
        <v>2.1174205967276238</v>
      </c>
      <c r="N188" s="39">
        <f t="shared" si="79"/>
        <v>4.2612131373798823</v>
      </c>
      <c r="O188" s="27">
        <f>'Расчет субсидий'!R188-1</f>
        <v>0</v>
      </c>
      <c r="P188" s="32">
        <f>O188*'Расчет субсидий'!S188</f>
        <v>0</v>
      </c>
      <c r="Q188" s="39">
        <f t="shared" si="80"/>
        <v>0</v>
      </c>
      <c r="R188" s="27">
        <f>'Расчет субсидий'!V188-1</f>
        <v>-0.10699088145896651</v>
      </c>
      <c r="S188" s="32">
        <f>R188*'Расчет субсидий'!W188</f>
        <v>-3.2097264437689956</v>
      </c>
      <c r="T188" s="39">
        <f t="shared" si="81"/>
        <v>-6.4594292275808289</v>
      </c>
      <c r="U188" s="27">
        <f>'Расчет субсидий'!Z188-1</f>
        <v>1.0666666666666669</v>
      </c>
      <c r="V188" s="32">
        <f>U188*'Расчет субсидий'!AA188</f>
        <v>21.333333333333336</v>
      </c>
      <c r="W188" s="39">
        <f t="shared" si="82"/>
        <v>42.932367997456439</v>
      </c>
      <c r="X188" s="120">
        <f>'Расчет субсидий'!AL188-1</f>
        <v>-1</v>
      </c>
      <c r="Y188" s="32">
        <f>X188*'Расчет субсидий'!AM188</f>
        <v>-15</v>
      </c>
      <c r="Z188" s="39">
        <f t="shared" si="75"/>
        <v>-30.186821248211555</v>
      </c>
      <c r="AA188" s="120">
        <f>'Расчет субсидий'!AP188-1</f>
        <v>-1.9696969696969657E-2</v>
      </c>
      <c r="AB188" s="32">
        <f>AA188*'Расчет субсидий'!AQ188</f>
        <v>-0.39393939393939315</v>
      </c>
      <c r="AC188" s="124">
        <f t="shared" si="76"/>
        <v>-0.79278520449848366</v>
      </c>
      <c r="AD188" s="32">
        <f t="shared" si="77"/>
        <v>4.8470880923525694</v>
      </c>
      <c r="AE188" s="33" t="str">
        <f>IF('Расчет субсидий'!BA188="+",'Расчет субсидий'!BA188,"-")</f>
        <v>-</v>
      </c>
    </row>
    <row r="189" spans="1:31" ht="15.6" x14ac:dyDescent="0.25">
      <c r="A189" s="16" t="s">
        <v>188</v>
      </c>
      <c r="B189" s="28">
        <f>'Расчет субсидий'!AW189</f>
        <v>208.89999999999998</v>
      </c>
      <c r="C189" s="26">
        <f>'Расчет субсидий'!D189-1</f>
        <v>8.1118808644977003E-2</v>
      </c>
      <c r="D189" s="32">
        <f>C189*'Расчет субсидий'!E189</f>
        <v>0.81118808644977003</v>
      </c>
      <c r="E189" s="39">
        <f t="shared" si="78"/>
        <v>1.1326515400324035</v>
      </c>
      <c r="F189" s="26" t="s">
        <v>378</v>
      </c>
      <c r="G189" s="32" t="s">
        <v>378</v>
      </c>
      <c r="H189" s="31" t="s">
        <v>378</v>
      </c>
      <c r="I189" s="26" t="s">
        <v>378</v>
      </c>
      <c r="J189" s="32" t="s">
        <v>378</v>
      </c>
      <c r="K189" s="31" t="s">
        <v>378</v>
      </c>
      <c r="L189" s="26">
        <f>'Расчет субсидий'!P189-1</f>
        <v>7.2704940766274317E-2</v>
      </c>
      <c r="M189" s="32">
        <f>L189*'Расчет субсидий'!Q189</f>
        <v>1.4540988153254863</v>
      </c>
      <c r="N189" s="39">
        <f t="shared" si="79"/>
        <v>2.0303395600222358</v>
      </c>
      <c r="O189" s="27">
        <f>'Расчет субсидий'!R189-1</f>
        <v>0</v>
      </c>
      <c r="P189" s="32">
        <f>O189*'Расчет субсидий'!S189</f>
        <v>0</v>
      </c>
      <c r="Q189" s="39">
        <f t="shared" si="80"/>
        <v>0</v>
      </c>
      <c r="R189" s="27">
        <f>'Расчет субсидий'!V189-1</f>
        <v>-0.21176470588235297</v>
      </c>
      <c r="S189" s="32">
        <f>R189*'Расчет субсидий'!W189</f>
        <v>-2.1176470588235299</v>
      </c>
      <c r="T189" s="39">
        <f t="shared" si="81"/>
        <v>-2.9568434774714643</v>
      </c>
      <c r="U189" s="27">
        <f>'Расчет субсидий'!Z189-1</f>
        <v>3.7</v>
      </c>
      <c r="V189" s="32">
        <f>U189*'Расчет субсидий'!AA189</f>
        <v>148</v>
      </c>
      <c r="W189" s="39">
        <f t="shared" si="82"/>
        <v>206.65050525883896</v>
      </c>
      <c r="X189" s="120">
        <f>'Расчет субсидий'!AL189-1</f>
        <v>9.7560975609756184E-2</v>
      </c>
      <c r="Y189" s="32">
        <f>X189*'Расчет субсидий'!AM189</f>
        <v>1.4634146341463428</v>
      </c>
      <c r="Z189" s="39">
        <f t="shared" si="75"/>
        <v>2.0433471185778429</v>
      </c>
      <c r="AA189" s="120">
        <f>'Расчет субсидий'!AP189-1</f>
        <v>0</v>
      </c>
      <c r="AB189" s="32">
        <f>AA189*'Расчет субсидий'!AQ189</f>
        <v>0</v>
      </c>
      <c r="AC189" s="124">
        <f t="shared" si="76"/>
        <v>0</v>
      </c>
      <c r="AD189" s="32">
        <f t="shared" si="77"/>
        <v>149.61105447709807</v>
      </c>
      <c r="AE189" s="33" t="str">
        <f>IF('Расчет субсидий'!BA189="+",'Расчет субсидий'!BA189,"-")</f>
        <v>-</v>
      </c>
    </row>
    <row r="190" spans="1:31" ht="15.6" x14ac:dyDescent="0.25">
      <c r="A190" s="16" t="s">
        <v>189</v>
      </c>
      <c r="B190" s="28">
        <f>'Расчет субсидий'!AW190</f>
        <v>-7.863636363636374</v>
      </c>
      <c r="C190" s="26">
        <f>'Расчет субсидий'!D190-1</f>
        <v>-1</v>
      </c>
      <c r="D190" s="32">
        <f>C190*'Расчет субсидий'!E190</f>
        <v>0</v>
      </c>
      <c r="E190" s="39">
        <f t="shared" si="78"/>
        <v>0</v>
      </c>
      <c r="F190" s="26" t="s">
        <v>378</v>
      </c>
      <c r="G190" s="32" t="s">
        <v>378</v>
      </c>
      <c r="H190" s="31" t="s">
        <v>378</v>
      </c>
      <c r="I190" s="26" t="s">
        <v>378</v>
      </c>
      <c r="J190" s="32" t="s">
        <v>378</v>
      </c>
      <c r="K190" s="31" t="s">
        <v>378</v>
      </c>
      <c r="L190" s="26">
        <f>'Расчет субсидий'!P190-1</f>
        <v>0.41908941305540304</v>
      </c>
      <c r="M190" s="32">
        <f>L190*'Расчет субсидий'!Q190</f>
        <v>8.3817882611080599</v>
      </c>
      <c r="N190" s="39">
        <f t="shared" si="79"/>
        <v>11.447442955835292</v>
      </c>
      <c r="O190" s="27">
        <f>'Расчет субсидий'!R190-1</f>
        <v>0</v>
      </c>
      <c r="P190" s="32">
        <f>O190*'Расчет субсидий'!S190</f>
        <v>0</v>
      </c>
      <c r="Q190" s="39">
        <f t="shared" si="80"/>
        <v>0</v>
      </c>
      <c r="R190" s="27">
        <f>'Расчет субсидий'!V190-1</f>
        <v>0.11491228070175441</v>
      </c>
      <c r="S190" s="32">
        <f>R190*'Расчет субсидий'!W190</f>
        <v>4.0219298245614041</v>
      </c>
      <c r="T190" s="39">
        <f t="shared" si="81"/>
        <v>5.4929581617649692</v>
      </c>
      <c r="U190" s="27">
        <f>'Расчет субсидий'!Z190-1</f>
        <v>-0.2931034482758621</v>
      </c>
      <c r="V190" s="32">
        <f>U190*'Расчет субсидий'!AA190</f>
        <v>-4.3965517241379315</v>
      </c>
      <c r="W190" s="39">
        <f t="shared" si="82"/>
        <v>-6.0045987200581976</v>
      </c>
      <c r="X190" s="120">
        <f>'Расчет субсидий'!AL190-1</f>
        <v>-0.9</v>
      </c>
      <c r="Y190" s="32">
        <f>X190*'Расчет субсидий'!AM190</f>
        <v>-13.5</v>
      </c>
      <c r="Z190" s="39">
        <f t="shared" si="75"/>
        <v>-18.437650187472816</v>
      </c>
      <c r="AA190" s="120">
        <f>'Расчет субсидий'!AP190-1</f>
        <v>-1.3245033112582738E-2</v>
      </c>
      <c r="AB190" s="32">
        <f>AA190*'Расчет субсидий'!AQ190</f>
        <v>-0.26490066225165476</v>
      </c>
      <c r="AC190" s="124">
        <f t="shared" si="76"/>
        <v>-0.36178857370562184</v>
      </c>
      <c r="AD190" s="32">
        <f t="shared" si="77"/>
        <v>-5.7577343007201236</v>
      </c>
      <c r="AE190" s="33" t="str">
        <f>IF('Расчет субсидий'!BA190="+",'Расчет субсидий'!BA190,"-")</f>
        <v>-</v>
      </c>
    </row>
    <row r="191" spans="1:31" ht="15.6" x14ac:dyDescent="0.25">
      <c r="A191" s="16" t="s">
        <v>190</v>
      </c>
      <c r="B191" s="28">
        <f>'Расчет субсидий'!AW191</f>
        <v>52.127272727272697</v>
      </c>
      <c r="C191" s="26">
        <f>'Расчет субсидий'!D191-1</f>
        <v>-1</v>
      </c>
      <c r="D191" s="32">
        <f>C191*'Расчет субсидий'!E191</f>
        <v>0</v>
      </c>
      <c r="E191" s="39">
        <f t="shared" si="78"/>
        <v>0</v>
      </c>
      <c r="F191" s="26" t="s">
        <v>378</v>
      </c>
      <c r="G191" s="32" t="s">
        <v>378</v>
      </c>
      <c r="H191" s="31" t="s">
        <v>378</v>
      </c>
      <c r="I191" s="26" t="s">
        <v>378</v>
      </c>
      <c r="J191" s="32" t="s">
        <v>378</v>
      </c>
      <c r="K191" s="31" t="s">
        <v>378</v>
      </c>
      <c r="L191" s="26">
        <f>'Расчет субсидий'!P191-1</f>
        <v>3.8995215311004792</v>
      </c>
      <c r="M191" s="32">
        <f>L191*'Расчет субсидий'!Q191</f>
        <v>77.990430622009583</v>
      </c>
      <c r="N191" s="39">
        <f t="shared" si="79"/>
        <v>55.699203122052779</v>
      </c>
      <c r="O191" s="27">
        <f>'Расчет субсидий'!R191-1</f>
        <v>0</v>
      </c>
      <c r="P191" s="32">
        <f>O191*'Расчет субсидий'!S191</f>
        <v>0</v>
      </c>
      <c r="Q191" s="39">
        <f t="shared" si="80"/>
        <v>0</v>
      </c>
      <c r="R191" s="27">
        <f>'Расчет субсидий'!V191-1</f>
        <v>9.8989898989898961E-2</v>
      </c>
      <c r="S191" s="32">
        <f>R191*'Расчет субсидий'!W191</f>
        <v>2.474747474747474</v>
      </c>
      <c r="T191" s="39">
        <f t="shared" si="81"/>
        <v>1.7674150683923353</v>
      </c>
      <c r="U191" s="27">
        <f>'Расчет субсидий'!Z191-1</f>
        <v>0.31111111111111112</v>
      </c>
      <c r="V191" s="32">
        <f>U191*'Расчет субсидий'!AA191</f>
        <v>7.7777777777777777</v>
      </c>
      <c r="W191" s="39">
        <f t="shared" si="82"/>
        <v>5.5547330720901975</v>
      </c>
      <c r="X191" s="120">
        <f>'Расчет субсидий'!AL191-1</f>
        <v>-1</v>
      </c>
      <c r="Y191" s="32">
        <f>X191*'Расчет субсидий'!AM191</f>
        <v>-15</v>
      </c>
      <c r="Z191" s="39">
        <f t="shared" si="75"/>
        <v>-10.712699496173952</v>
      </c>
      <c r="AA191" s="120">
        <f>'Расчет субсидий'!AP191-1</f>
        <v>-1.2698412698412653E-2</v>
      </c>
      <c r="AB191" s="32">
        <f>AA191*'Расчет субсидий'!AQ191</f>
        <v>-0.25396825396825307</v>
      </c>
      <c r="AC191" s="124">
        <f t="shared" si="76"/>
        <v>-0.18137903908865888</v>
      </c>
      <c r="AD191" s="32">
        <f t="shared" si="77"/>
        <v>72.988987620566576</v>
      </c>
      <c r="AE191" s="33" t="str">
        <f>IF('Расчет субсидий'!BA191="+",'Расчет субсидий'!BA191,"-")</f>
        <v>-</v>
      </c>
    </row>
    <row r="192" spans="1:31" ht="15.6" x14ac:dyDescent="0.25">
      <c r="A192" s="16" t="s">
        <v>191</v>
      </c>
      <c r="B192" s="28">
        <f>'Расчет субсидий'!AW192</f>
        <v>63.81818181818187</v>
      </c>
      <c r="C192" s="26">
        <f>'Расчет субсидий'!D192-1</f>
        <v>-1</v>
      </c>
      <c r="D192" s="32">
        <f>C192*'Расчет субсидий'!E192</f>
        <v>0</v>
      </c>
      <c r="E192" s="39">
        <f t="shared" si="78"/>
        <v>0</v>
      </c>
      <c r="F192" s="26" t="s">
        <v>378</v>
      </c>
      <c r="G192" s="32" t="s">
        <v>378</v>
      </c>
      <c r="H192" s="31" t="s">
        <v>378</v>
      </c>
      <c r="I192" s="26" t="s">
        <v>378</v>
      </c>
      <c r="J192" s="32" t="s">
        <v>378</v>
      </c>
      <c r="K192" s="31" t="s">
        <v>378</v>
      </c>
      <c r="L192" s="26">
        <f>'Расчет субсидий'!P192-1</f>
        <v>1.2868605817452354</v>
      </c>
      <c r="M192" s="32">
        <f>L192*'Расчет субсидий'!Q192</f>
        <v>25.73721163490471</v>
      </c>
      <c r="N192" s="39">
        <f t="shared" si="79"/>
        <v>87.336209301606857</v>
      </c>
      <c r="O192" s="27">
        <f>'Расчет субсидий'!R192-1</f>
        <v>0</v>
      </c>
      <c r="P192" s="32">
        <f>O192*'Расчет субсидий'!S192</f>
        <v>0</v>
      </c>
      <c r="Q192" s="39">
        <f t="shared" si="80"/>
        <v>0</v>
      </c>
      <c r="R192" s="27">
        <f>'Расчет субсидий'!V192-1</f>
        <v>0.19166666666666665</v>
      </c>
      <c r="S192" s="32">
        <f>R192*'Расчет субсидий'!W192</f>
        <v>4.7916666666666661</v>
      </c>
      <c r="T192" s="39">
        <f t="shared" si="81"/>
        <v>16.259958881325886</v>
      </c>
      <c r="U192" s="27">
        <f>'Расчет субсидий'!Z192-1</f>
        <v>0.1333333333333333</v>
      </c>
      <c r="V192" s="32">
        <f>U192*'Расчет субсидий'!AA192</f>
        <v>3.3333333333333326</v>
      </c>
      <c r="W192" s="39">
        <f t="shared" si="82"/>
        <v>11.311275743531052</v>
      </c>
      <c r="X192" s="120">
        <f>'Расчет субсидий'!AL192-1</f>
        <v>-1</v>
      </c>
      <c r="Y192" s="32">
        <f>X192*'Расчет субсидий'!AM192</f>
        <v>-15</v>
      </c>
      <c r="Z192" s="39">
        <f t="shared" si="75"/>
        <v>-50.900740845889743</v>
      </c>
      <c r="AA192" s="120">
        <f>'Расчет субсидий'!AP192-1</f>
        <v>-2.7777777777777679E-3</v>
      </c>
      <c r="AB192" s="32">
        <f>AA192*'Расчет субсидий'!AQ192</f>
        <v>-5.5555555555555358E-2</v>
      </c>
      <c r="AC192" s="124">
        <f t="shared" si="76"/>
        <v>-0.18852126239218356</v>
      </c>
      <c r="AD192" s="32">
        <f t="shared" si="77"/>
        <v>18.806656079349153</v>
      </c>
      <c r="AE192" s="33" t="str">
        <f>IF('Расчет субсидий'!BA192="+",'Расчет субсидий'!BA192,"-")</f>
        <v>-</v>
      </c>
    </row>
    <row r="193" spans="1:31" ht="15.6" x14ac:dyDescent="0.25">
      <c r="A193" s="16" t="s">
        <v>192</v>
      </c>
      <c r="B193" s="28">
        <f>'Расчет субсидий'!AW193</f>
        <v>-14.963636363636397</v>
      </c>
      <c r="C193" s="26">
        <f>'Расчет субсидий'!D193-1</f>
        <v>4.4941299633590059E-2</v>
      </c>
      <c r="D193" s="32">
        <f>C193*'Расчет субсидий'!E193</f>
        <v>0.44941299633590059</v>
      </c>
      <c r="E193" s="39">
        <f t="shared" si="78"/>
        <v>1.0441705420669638</v>
      </c>
      <c r="F193" s="26" t="s">
        <v>378</v>
      </c>
      <c r="G193" s="32" t="s">
        <v>378</v>
      </c>
      <c r="H193" s="31" t="s">
        <v>378</v>
      </c>
      <c r="I193" s="26" t="s">
        <v>378</v>
      </c>
      <c r="J193" s="32" t="s">
        <v>378</v>
      </c>
      <c r="K193" s="31" t="s">
        <v>378</v>
      </c>
      <c r="L193" s="26">
        <f>'Расчет субсидий'!P193-1</f>
        <v>0.13140258496888468</v>
      </c>
      <c r="M193" s="32">
        <f>L193*'Расчет субсидий'!Q193</f>
        <v>2.6280516993776937</v>
      </c>
      <c r="N193" s="39">
        <f t="shared" si="79"/>
        <v>6.1060409687578092</v>
      </c>
      <c r="O193" s="27">
        <f>'Расчет субсидий'!R193-1</f>
        <v>0</v>
      </c>
      <c r="P193" s="32">
        <f>O193*'Расчет субсидий'!S193</f>
        <v>0</v>
      </c>
      <c r="Q193" s="39">
        <f t="shared" si="80"/>
        <v>0</v>
      </c>
      <c r="R193" s="27">
        <f>'Расчет субсидий'!V193-1</f>
        <v>1.0907127429805596E-2</v>
      </c>
      <c r="S193" s="32">
        <f>R193*'Расчет субсидий'!W193</f>
        <v>0.38174946004319588</v>
      </c>
      <c r="T193" s="39">
        <f t="shared" si="81"/>
        <v>0.88696042143192511</v>
      </c>
      <c r="U193" s="27">
        <f>'Расчет субсидий'!Z193-1</f>
        <v>0.33469387755102042</v>
      </c>
      <c r="V193" s="32">
        <f>U193*'Расчет субсидий'!AA193</f>
        <v>5.0204081632653068</v>
      </c>
      <c r="W193" s="39">
        <f t="shared" si="82"/>
        <v>11.664465326935149</v>
      </c>
      <c r="X193" s="120">
        <f>'Расчет субсидий'!AL193-1</f>
        <v>-1</v>
      </c>
      <c r="Y193" s="32">
        <f>X193*'Расчет субсидий'!AM193</f>
        <v>-15</v>
      </c>
      <c r="Z193" s="39">
        <f t="shared" si="75"/>
        <v>-34.851146403647697</v>
      </c>
      <c r="AA193" s="120">
        <f>'Расчет субсидий'!AP193-1</f>
        <v>4.0000000000000036E-3</v>
      </c>
      <c r="AB193" s="32">
        <f>AA193*'Расчет субсидий'!AQ193</f>
        <v>8.0000000000000071E-2</v>
      </c>
      <c r="AC193" s="124">
        <f t="shared" si="76"/>
        <v>0.18587278081945455</v>
      </c>
      <c r="AD193" s="32">
        <f t="shared" si="77"/>
        <v>-6.4403776809779032</v>
      </c>
      <c r="AE193" s="33" t="str">
        <f>IF('Расчет субсидий'!BA193="+",'Расчет субсидий'!BA193,"-")</f>
        <v>-</v>
      </c>
    </row>
    <row r="194" spans="1:31" ht="15.6" x14ac:dyDescent="0.25">
      <c r="A194" s="16" t="s">
        <v>193</v>
      </c>
      <c r="B194" s="28">
        <f>'Расчет субсидий'!AW194</f>
        <v>-27.836363636363615</v>
      </c>
      <c r="C194" s="26">
        <f>'Расчет субсидий'!D194-1</f>
        <v>-1</v>
      </c>
      <c r="D194" s="32">
        <f>C194*'Расчет субсидий'!E194</f>
        <v>0</v>
      </c>
      <c r="E194" s="39">
        <f t="shared" si="78"/>
        <v>0</v>
      </c>
      <c r="F194" s="26" t="s">
        <v>378</v>
      </c>
      <c r="G194" s="32" t="s">
        <v>378</v>
      </c>
      <c r="H194" s="31" t="s">
        <v>378</v>
      </c>
      <c r="I194" s="26" t="s">
        <v>378</v>
      </c>
      <c r="J194" s="32" t="s">
        <v>378</v>
      </c>
      <c r="K194" s="31" t="s">
        <v>378</v>
      </c>
      <c r="L194" s="26">
        <f>'Расчет субсидий'!P194-1</f>
        <v>-6.3141879041460514E-2</v>
      </c>
      <c r="M194" s="32">
        <f>L194*'Расчет субсидий'!Q194</f>
        <v>-1.2628375808292103</v>
      </c>
      <c r="N194" s="39">
        <f t="shared" si="79"/>
        <v>-4.4749963918426268</v>
      </c>
      <c r="O194" s="27">
        <f>'Расчет субсидий'!R194-1</f>
        <v>0</v>
      </c>
      <c r="P194" s="32">
        <f>O194*'Расчет субсидий'!S194</f>
        <v>0</v>
      </c>
      <c r="Q194" s="39">
        <f t="shared" si="80"/>
        <v>0</v>
      </c>
      <c r="R194" s="27">
        <f>'Расчет субсидий'!V194-1</f>
        <v>1.6857142857142682E-2</v>
      </c>
      <c r="S194" s="32">
        <f>R194*'Расчет субсидий'!W194</f>
        <v>0.50571428571428045</v>
      </c>
      <c r="T194" s="39">
        <f t="shared" si="81"/>
        <v>1.7920512013814864</v>
      </c>
      <c r="U194" s="27">
        <f>'Расчет субсидий'!Z194-1</f>
        <v>0.34583333333333321</v>
      </c>
      <c r="V194" s="32">
        <f>U194*'Расчет субсидий'!AA194</f>
        <v>6.9166666666666643</v>
      </c>
      <c r="W194" s="39">
        <f t="shared" si="82"/>
        <v>24.50992815448809</v>
      </c>
      <c r="X194" s="120">
        <f>'Расчет субсидий'!AL194-1</f>
        <v>-1</v>
      </c>
      <c r="Y194" s="32">
        <f>X194*'Расчет субсидий'!AM194</f>
        <v>-15</v>
      </c>
      <c r="Z194" s="39">
        <f t="shared" si="75"/>
        <v>-53.154061057925993</v>
      </c>
      <c r="AA194" s="120">
        <f>'Расчет субсидий'!AP194-1</f>
        <v>4.925373134328348E-2</v>
      </c>
      <c r="AB194" s="32">
        <f>AA194*'Расчет субсидий'!AQ194</f>
        <v>0.9850746268656696</v>
      </c>
      <c r="AC194" s="124">
        <f t="shared" si="76"/>
        <v>3.490714457535431</v>
      </c>
      <c r="AD194" s="32">
        <f t="shared" si="77"/>
        <v>-7.8553820015825959</v>
      </c>
      <c r="AE194" s="33" t="str">
        <f>IF('Расчет субсидий'!BA194="+",'Расчет субсидий'!BA194,"-")</f>
        <v>-</v>
      </c>
    </row>
    <row r="195" spans="1:31" ht="15.6" x14ac:dyDescent="0.25">
      <c r="A195" s="16" t="s">
        <v>194</v>
      </c>
      <c r="B195" s="28">
        <f>'Расчет субсидий'!AW195</f>
        <v>14.627272727272697</v>
      </c>
      <c r="C195" s="26">
        <f>'Расчет субсидий'!D195-1</f>
        <v>-1</v>
      </c>
      <c r="D195" s="32">
        <f>C195*'Расчет субсидий'!E195</f>
        <v>0</v>
      </c>
      <c r="E195" s="39">
        <f t="shared" si="78"/>
        <v>0</v>
      </c>
      <c r="F195" s="26" t="s">
        <v>378</v>
      </c>
      <c r="G195" s="32" t="s">
        <v>378</v>
      </c>
      <c r="H195" s="31" t="s">
        <v>378</v>
      </c>
      <c r="I195" s="26" t="s">
        <v>378</v>
      </c>
      <c r="J195" s="32" t="s">
        <v>378</v>
      </c>
      <c r="K195" s="31" t="s">
        <v>378</v>
      </c>
      <c r="L195" s="26">
        <f>'Расчет субсидий'!P195-1</f>
        <v>0.46853146853146854</v>
      </c>
      <c r="M195" s="32">
        <f>L195*'Расчет субсидий'!Q195</f>
        <v>9.37062937062937</v>
      </c>
      <c r="N195" s="39">
        <f t="shared" si="79"/>
        <v>19.965412749400478</v>
      </c>
      <c r="O195" s="27">
        <f>'Расчет субсидий'!R195-1</f>
        <v>0</v>
      </c>
      <c r="P195" s="32">
        <f>O195*'Расчет субсидий'!S195</f>
        <v>0</v>
      </c>
      <c r="Q195" s="39">
        <f t="shared" si="80"/>
        <v>0</v>
      </c>
      <c r="R195" s="27">
        <f>'Расчет субсидий'!V195-1</f>
        <v>0.18904494382022485</v>
      </c>
      <c r="S195" s="32">
        <f>R195*'Расчет субсидий'!W195</f>
        <v>5.671348314606746</v>
      </c>
      <c r="T195" s="39">
        <f t="shared" si="81"/>
        <v>12.083586434614837</v>
      </c>
      <c r="U195" s="27">
        <f>'Расчет субсидий'!Z195-1</f>
        <v>0.39166666666666661</v>
      </c>
      <c r="V195" s="32">
        <f>U195*'Расчет субсидий'!AA195</f>
        <v>7.8333333333333321</v>
      </c>
      <c r="W195" s="39">
        <f t="shared" si="82"/>
        <v>16.689992423970221</v>
      </c>
      <c r="X195" s="120">
        <f>'Расчет субсидий'!AL195-1</f>
        <v>-1</v>
      </c>
      <c r="Y195" s="32">
        <f>X195*'Расчет субсидий'!AM195</f>
        <v>-15</v>
      </c>
      <c r="Z195" s="39">
        <f t="shared" si="75"/>
        <v>-31.959559960794049</v>
      </c>
      <c r="AA195" s="120">
        <f>'Расчет субсидий'!AP195-1</f>
        <v>-5.0505050505050497E-2</v>
      </c>
      <c r="AB195" s="32">
        <f>AA195*'Расчет субсидий'!AQ195</f>
        <v>-1.0101010101010099</v>
      </c>
      <c r="AC195" s="124">
        <f t="shared" si="76"/>
        <v>-2.1521589199187909</v>
      </c>
      <c r="AD195" s="32">
        <f t="shared" si="77"/>
        <v>6.8652100084684378</v>
      </c>
      <c r="AE195" s="33" t="str">
        <f>IF('Расчет субсидий'!BA195="+",'Расчет субсидий'!BA195,"-")</f>
        <v>-</v>
      </c>
    </row>
    <row r="196" spans="1:31" ht="15.6" x14ac:dyDescent="0.25">
      <c r="A196" s="16" t="s">
        <v>195</v>
      </c>
      <c r="B196" s="28">
        <f>'Расчет субсидий'!AW196</f>
        <v>-28.981818181818198</v>
      </c>
      <c r="C196" s="26">
        <f>'Расчет субсидий'!D196-1</f>
        <v>-1</v>
      </c>
      <c r="D196" s="32">
        <f>C196*'Расчет субсидий'!E196</f>
        <v>0</v>
      </c>
      <c r="E196" s="39">
        <f t="shared" si="78"/>
        <v>0</v>
      </c>
      <c r="F196" s="26" t="s">
        <v>378</v>
      </c>
      <c r="G196" s="32" t="s">
        <v>378</v>
      </c>
      <c r="H196" s="31" t="s">
        <v>378</v>
      </c>
      <c r="I196" s="26" t="s">
        <v>378</v>
      </c>
      <c r="J196" s="32" t="s">
        <v>378</v>
      </c>
      <c r="K196" s="31" t="s">
        <v>378</v>
      </c>
      <c r="L196" s="26">
        <f>'Расчет субсидий'!P196-1</f>
        <v>-0.34918918918918918</v>
      </c>
      <c r="M196" s="32">
        <f>L196*'Расчет субсидий'!Q196</f>
        <v>-6.9837837837837835</v>
      </c>
      <c r="N196" s="39">
        <f t="shared" si="79"/>
        <v>-11.829602614433158</v>
      </c>
      <c r="O196" s="27">
        <f>'Расчет субсидий'!R196-1</f>
        <v>0</v>
      </c>
      <c r="P196" s="32">
        <f>O196*'Расчет субсидий'!S196</f>
        <v>0</v>
      </c>
      <c r="Q196" s="39">
        <f t="shared" si="80"/>
        <v>0</v>
      </c>
      <c r="R196" s="27">
        <f>'Расчет субсидий'!V196-1</f>
        <v>2.8846153846153744E-2</v>
      </c>
      <c r="S196" s="32">
        <f>R196*'Расчет субсидий'!W196</f>
        <v>0.72115384615384359</v>
      </c>
      <c r="T196" s="39">
        <f t="shared" si="81"/>
        <v>1.2215388803529079</v>
      </c>
      <c r="U196" s="27">
        <f>'Расчет субсидий'!Z196-1</f>
        <v>4.1666666666666741E-2</v>
      </c>
      <c r="V196" s="32">
        <f>U196*'Расчет субсидий'!AA196</f>
        <v>1.0416666666666685</v>
      </c>
      <c r="W196" s="39">
        <f t="shared" si="82"/>
        <v>1.7644450493986539</v>
      </c>
      <c r="X196" s="120">
        <f>'Расчет субсидий'!AL196-1</f>
        <v>-1</v>
      </c>
      <c r="Y196" s="32">
        <f>X196*'Расчет субсидий'!AM196</f>
        <v>-15</v>
      </c>
      <c r="Z196" s="39">
        <f t="shared" si="75"/>
        <v>-25.408008711340571</v>
      </c>
      <c r="AA196" s="120">
        <f>'Расчет субсидий'!AP196-1</f>
        <v>0.15555555555555545</v>
      </c>
      <c r="AB196" s="32">
        <f>AA196*'Расчет субсидий'!AQ196</f>
        <v>3.1111111111111089</v>
      </c>
      <c r="AC196" s="124">
        <f t="shared" si="76"/>
        <v>5.2698092142039661</v>
      </c>
      <c r="AD196" s="32">
        <f t="shared" si="77"/>
        <v>-17.10985215985216</v>
      </c>
      <c r="AE196" s="33" t="str">
        <f>IF('Расчет субсидий'!BA196="+",'Расчет субсидий'!BA196,"-")</f>
        <v>-</v>
      </c>
    </row>
    <row r="197" spans="1:31" ht="15.6" x14ac:dyDescent="0.25">
      <c r="A197" s="16" t="s">
        <v>196</v>
      </c>
      <c r="B197" s="28">
        <f>'Расчет субсидий'!AW197</f>
        <v>23.390909090909076</v>
      </c>
      <c r="C197" s="26">
        <f>'Расчет субсидий'!D197-1</f>
        <v>-1</v>
      </c>
      <c r="D197" s="32">
        <f>C197*'Расчет субсидий'!E197</f>
        <v>0</v>
      </c>
      <c r="E197" s="39">
        <f t="shared" si="78"/>
        <v>0</v>
      </c>
      <c r="F197" s="26" t="s">
        <v>378</v>
      </c>
      <c r="G197" s="32" t="s">
        <v>378</v>
      </c>
      <c r="H197" s="31" t="s">
        <v>378</v>
      </c>
      <c r="I197" s="26" t="s">
        <v>378</v>
      </c>
      <c r="J197" s="32" t="s">
        <v>378</v>
      </c>
      <c r="K197" s="31" t="s">
        <v>378</v>
      </c>
      <c r="L197" s="26">
        <f>'Расчет субсидий'!P197-1</f>
        <v>0.8528784648187635</v>
      </c>
      <c r="M197" s="32">
        <f>L197*'Расчет субсидий'!Q197</f>
        <v>17.05756929637527</v>
      </c>
      <c r="N197" s="39">
        <f t="shared" si="79"/>
        <v>42.104227516943055</v>
      </c>
      <c r="O197" s="27">
        <f>'Расчет субсидий'!R197-1</f>
        <v>0</v>
      </c>
      <c r="P197" s="32">
        <f>O197*'Расчет субсидий'!S197</f>
        <v>0</v>
      </c>
      <c r="Q197" s="39">
        <f t="shared" si="80"/>
        <v>0</v>
      </c>
      <c r="R197" s="27">
        <f>'Расчет субсидий'!V197-1</f>
        <v>0.1897666068222621</v>
      </c>
      <c r="S197" s="32">
        <f>R197*'Расчет субсидий'!W197</f>
        <v>6.6418312387791731</v>
      </c>
      <c r="T197" s="39">
        <f t="shared" si="81"/>
        <v>16.39443280269267</v>
      </c>
      <c r="U197" s="27">
        <f>'Расчет субсидий'!Z197-1</f>
        <v>3.125E-2</v>
      </c>
      <c r="V197" s="32">
        <f>U197*'Расчет субсидий'!AA197</f>
        <v>0.46875</v>
      </c>
      <c r="W197" s="39">
        <f t="shared" si="82"/>
        <v>1.1570439085222437</v>
      </c>
      <c r="X197" s="120">
        <f>'Расчет субсидий'!AL197-1</f>
        <v>-1</v>
      </c>
      <c r="Y197" s="32">
        <f>X197*'Расчет субсидий'!AM197</f>
        <v>-15</v>
      </c>
      <c r="Z197" s="39">
        <f t="shared" si="75"/>
        <v>-37.025405072711798</v>
      </c>
      <c r="AA197" s="120">
        <f>'Расчет субсидий'!AP197-1</f>
        <v>1.5407190022010298E-2</v>
      </c>
      <c r="AB197" s="32">
        <f>AA197*'Расчет субсидий'!AQ197</f>
        <v>0.30814380044020595</v>
      </c>
      <c r="AC197" s="124">
        <f t="shared" si="76"/>
        <v>0.76060993546289946</v>
      </c>
      <c r="AD197" s="32">
        <f t="shared" si="77"/>
        <v>9.4762943355946483</v>
      </c>
      <c r="AE197" s="33" t="str">
        <f>IF('Расчет субсидий'!BA197="+",'Расчет субсидий'!BA197,"-")</f>
        <v>-</v>
      </c>
    </row>
    <row r="198" spans="1:31" ht="15.6" x14ac:dyDescent="0.25">
      <c r="A198" s="16" t="s">
        <v>197</v>
      </c>
      <c r="B198" s="28">
        <f>'Расчет субсидий'!AW198</f>
        <v>29.381818181818176</v>
      </c>
      <c r="C198" s="26">
        <f>'Расчет субсидий'!D198-1</f>
        <v>-1</v>
      </c>
      <c r="D198" s="32">
        <f>C198*'Расчет субсидий'!E198</f>
        <v>0</v>
      </c>
      <c r="E198" s="39">
        <f t="shared" si="78"/>
        <v>0</v>
      </c>
      <c r="F198" s="26" t="s">
        <v>378</v>
      </c>
      <c r="G198" s="32" t="s">
        <v>378</v>
      </c>
      <c r="H198" s="31" t="s">
        <v>378</v>
      </c>
      <c r="I198" s="26" t="s">
        <v>378</v>
      </c>
      <c r="J198" s="32" t="s">
        <v>378</v>
      </c>
      <c r="K198" s="31" t="s">
        <v>378</v>
      </c>
      <c r="L198" s="26">
        <f>'Расчет субсидий'!P198-1</f>
        <v>0.5010928961748633</v>
      </c>
      <c r="M198" s="32">
        <f>L198*'Расчет субсидий'!Q198</f>
        <v>10.021857923497265</v>
      </c>
      <c r="N198" s="39">
        <f t="shared" si="79"/>
        <v>21.332906254463563</v>
      </c>
      <c r="O198" s="27">
        <f>'Расчет субсидий'!R198-1</f>
        <v>0</v>
      </c>
      <c r="P198" s="32">
        <f>O198*'Расчет субсидий'!S198</f>
        <v>0</v>
      </c>
      <c r="Q198" s="39">
        <f t="shared" si="80"/>
        <v>0</v>
      </c>
      <c r="R198" s="27">
        <f>'Расчет субсидий'!V198-1</f>
        <v>0.41125000000000012</v>
      </c>
      <c r="S198" s="32">
        <f>R198*'Расчет субсидий'!W198</f>
        <v>10.281250000000004</v>
      </c>
      <c r="T198" s="39">
        <f t="shared" si="81"/>
        <v>21.885058050410446</v>
      </c>
      <c r="U198" s="27">
        <f>'Расчет субсидий'!Z198-1</f>
        <v>0.34000000000000008</v>
      </c>
      <c r="V198" s="32">
        <f>U198*'Расчет субсидий'!AA198</f>
        <v>8.5000000000000018</v>
      </c>
      <c r="W198" s="39">
        <f t="shared" si="82"/>
        <v>18.093421853226872</v>
      </c>
      <c r="X198" s="120">
        <f>'Расчет субсидий'!AL198-1</f>
        <v>-1</v>
      </c>
      <c r="Y198" s="32">
        <f>X198*'Расчет субсидий'!AM198</f>
        <v>-15</v>
      </c>
      <c r="Z198" s="39">
        <f t="shared" si="75"/>
        <v>-31.929567976282708</v>
      </c>
      <c r="AA198" s="120">
        <f>'Расчет субсидий'!AP198-1</f>
        <v>0</v>
      </c>
      <c r="AB198" s="32">
        <f>AA198*'Расчет субсидий'!AQ198</f>
        <v>0</v>
      </c>
      <c r="AC198" s="124">
        <f t="shared" si="76"/>
        <v>0</v>
      </c>
      <c r="AD198" s="32">
        <f t="shared" si="77"/>
        <v>13.803107923497272</v>
      </c>
      <c r="AE198" s="33" t="str">
        <f>IF('Расчет субсидий'!BA198="+",'Расчет субсидий'!BA198,"-")</f>
        <v>-</v>
      </c>
    </row>
    <row r="199" spans="1:31" ht="15.6" x14ac:dyDescent="0.25">
      <c r="A199" s="36" t="s">
        <v>198</v>
      </c>
      <c r="B199" s="44"/>
      <c r="C199" s="45"/>
      <c r="D199" s="46"/>
      <c r="E199" s="42"/>
      <c r="F199" s="45"/>
      <c r="G199" s="46"/>
      <c r="H199" s="42"/>
      <c r="I199" s="45"/>
      <c r="J199" s="46"/>
      <c r="K199" s="42"/>
      <c r="L199" s="45"/>
      <c r="M199" s="46"/>
      <c r="N199" s="42"/>
      <c r="O199" s="47"/>
      <c r="P199" s="46"/>
      <c r="Q199" s="42"/>
      <c r="R199" s="47"/>
      <c r="S199" s="46"/>
      <c r="T199" s="42"/>
      <c r="U199" s="47"/>
      <c r="V199" s="46"/>
      <c r="W199" s="42"/>
      <c r="X199" s="121"/>
      <c r="Y199" s="46"/>
      <c r="Z199" s="42"/>
      <c r="AA199" s="121"/>
      <c r="AB199" s="46"/>
      <c r="AC199" s="125"/>
      <c r="AD199" s="32"/>
      <c r="AE199" s="33"/>
    </row>
    <row r="200" spans="1:31" ht="15.6" x14ac:dyDescent="0.25">
      <c r="A200" s="16" t="s">
        <v>199</v>
      </c>
      <c r="B200" s="28">
        <f>'Расчет субсидий'!AW200</f>
        <v>-43.77272727272728</v>
      </c>
      <c r="C200" s="26">
        <f>'Расчет субсидий'!D200-1</f>
        <v>-1</v>
      </c>
      <c r="D200" s="32">
        <f>C200*'Расчет субсидий'!E200</f>
        <v>0</v>
      </c>
      <c r="E200" s="39">
        <f t="shared" ref="E200:E211" si="83">$B200*D200/$AD200</f>
        <v>0</v>
      </c>
      <c r="F200" s="26" t="s">
        <v>378</v>
      </c>
      <c r="G200" s="32" t="s">
        <v>378</v>
      </c>
      <c r="H200" s="31" t="s">
        <v>378</v>
      </c>
      <c r="I200" s="26" t="s">
        <v>378</v>
      </c>
      <c r="J200" s="32" t="s">
        <v>378</v>
      </c>
      <c r="K200" s="31" t="s">
        <v>378</v>
      </c>
      <c r="L200" s="26">
        <f>'Расчет субсидий'!P200-1</f>
        <v>1.2578705341351255</v>
      </c>
      <c r="M200" s="32">
        <f>L200*'Расчет субсидий'!Q200</f>
        <v>25.157410682702512</v>
      </c>
      <c r="N200" s="39">
        <f t="shared" ref="N200:N211" si="84">$B200*M200/$AD200</f>
        <v>45.322806839242816</v>
      </c>
      <c r="O200" s="27">
        <f>'Расчет субсидий'!R200-1</f>
        <v>0</v>
      </c>
      <c r="P200" s="32">
        <f>O200*'Расчет субсидий'!S200</f>
        <v>0</v>
      </c>
      <c r="Q200" s="39">
        <f t="shared" ref="Q200:Q211" si="85">$B200*P200/$AD200</f>
        <v>0</v>
      </c>
      <c r="R200" s="27">
        <f>'Расчет субсидий'!V200-1</f>
        <v>-1</v>
      </c>
      <c r="S200" s="32">
        <f>R200*'Расчет субсидий'!W200</f>
        <v>-35</v>
      </c>
      <c r="T200" s="39">
        <f t="shared" ref="T200:T211" si="86">$B200*S200/$AD200</f>
        <v>-63.054908924478077</v>
      </c>
      <c r="U200" s="27">
        <f>'Расчет субсидий'!Z200-1</f>
        <v>-1</v>
      </c>
      <c r="V200" s="32">
        <f>U200*'Расчет субсидий'!AA200</f>
        <v>-15</v>
      </c>
      <c r="W200" s="39">
        <f t="shared" ref="W200:W211" si="87">$B200*V200/$AD200</f>
        <v>-27.023532396204892</v>
      </c>
      <c r="X200" s="120">
        <f>'Расчет субсидий'!AL200-1</f>
        <v>0.11538461538461542</v>
      </c>
      <c r="Y200" s="32">
        <f>X200*'Расчет субсидий'!AM200</f>
        <v>1.7307692307692313</v>
      </c>
      <c r="Z200" s="39">
        <f t="shared" si="75"/>
        <v>3.1180998918697962</v>
      </c>
      <c r="AA200" s="120">
        <f>'Расчет субсидий'!AP200-1</f>
        <v>-5.9259259259259234E-2</v>
      </c>
      <c r="AB200" s="32">
        <f>AA200*'Расчет субсидий'!AQ200</f>
        <v>-1.1851851851851847</v>
      </c>
      <c r="AC200" s="124">
        <f t="shared" si="76"/>
        <v>-2.1351926831569288</v>
      </c>
      <c r="AD200" s="32">
        <f t="shared" si="77"/>
        <v>-24.297005271713441</v>
      </c>
      <c r="AE200" s="33" t="str">
        <f>IF('Расчет субсидий'!BA200="+",'Расчет субсидий'!BA200,"-")</f>
        <v>-</v>
      </c>
    </row>
    <row r="201" spans="1:31" ht="15.6" x14ac:dyDescent="0.25">
      <c r="A201" s="16" t="s">
        <v>200</v>
      </c>
      <c r="B201" s="28">
        <f>'Расчет субсидий'!AW201</f>
        <v>2.9363636363636374</v>
      </c>
      <c r="C201" s="26">
        <f>'Расчет субсидий'!D201-1</f>
        <v>-1</v>
      </c>
      <c r="D201" s="32">
        <f>C201*'Расчет субсидий'!E201</f>
        <v>0</v>
      </c>
      <c r="E201" s="39">
        <f t="shared" si="83"/>
        <v>0</v>
      </c>
      <c r="F201" s="26" t="s">
        <v>378</v>
      </c>
      <c r="G201" s="32" t="s">
        <v>378</v>
      </c>
      <c r="H201" s="31" t="s">
        <v>378</v>
      </c>
      <c r="I201" s="26" t="s">
        <v>378</v>
      </c>
      <c r="J201" s="32" t="s">
        <v>378</v>
      </c>
      <c r="K201" s="31" t="s">
        <v>378</v>
      </c>
      <c r="L201" s="26">
        <f>'Расчет субсидий'!P201-1</f>
        <v>2.3229813664596271</v>
      </c>
      <c r="M201" s="32">
        <f>L201*'Расчет субсидий'!Q201</f>
        <v>46.459627329192543</v>
      </c>
      <c r="N201" s="39">
        <f t="shared" si="84"/>
        <v>50.272321474807171</v>
      </c>
      <c r="O201" s="27">
        <f>'Расчет субсидий'!R201-1</f>
        <v>0</v>
      </c>
      <c r="P201" s="32">
        <f>O201*'Расчет субсидий'!S201</f>
        <v>0</v>
      </c>
      <c r="Q201" s="39">
        <f t="shared" si="85"/>
        <v>0</v>
      </c>
      <c r="R201" s="27">
        <f>'Расчет субсидий'!V201-1</f>
        <v>-1</v>
      </c>
      <c r="S201" s="32">
        <f>R201*'Расчет субсидий'!W201</f>
        <v>-30</v>
      </c>
      <c r="T201" s="39">
        <f t="shared" si="86"/>
        <v>-32.461940203652226</v>
      </c>
      <c r="U201" s="27">
        <f>'Расчет субсидий'!Z201-1</f>
        <v>-0.2857142857142857</v>
      </c>
      <c r="V201" s="32">
        <f>U201*'Расчет субсидий'!AA201</f>
        <v>-5.7142857142857135</v>
      </c>
      <c r="W201" s="39">
        <f t="shared" si="87"/>
        <v>-6.1832267054575665</v>
      </c>
      <c r="X201" s="120">
        <f>'Расчет субсидий'!AL201-1</f>
        <v>0.30769230769230771</v>
      </c>
      <c r="Y201" s="32">
        <f>X201*'Расчет субсидий'!AM201</f>
        <v>4.6153846153846159</v>
      </c>
      <c r="Z201" s="39">
        <f t="shared" si="75"/>
        <v>4.9941446467157276</v>
      </c>
      <c r="AA201" s="120">
        <f>'Расчет субсидий'!AP201-1</f>
        <v>-0.63235294117647056</v>
      </c>
      <c r="AB201" s="32">
        <f>AA201*'Расчет субсидий'!AQ201</f>
        <v>-12.647058823529411</v>
      </c>
      <c r="AC201" s="124">
        <f t="shared" si="76"/>
        <v>-13.684935576049467</v>
      </c>
      <c r="AD201" s="32">
        <f t="shared" si="77"/>
        <v>2.713667406762033</v>
      </c>
      <c r="AE201" s="33" t="str">
        <f>IF('Расчет субсидий'!BA201="+",'Расчет субсидий'!BA201,"-")</f>
        <v>-</v>
      </c>
    </row>
    <row r="202" spans="1:31" ht="15.6" x14ac:dyDescent="0.25">
      <c r="A202" s="16" t="s">
        <v>201</v>
      </c>
      <c r="B202" s="28">
        <f>'Расчет субсидий'!AW202</f>
        <v>61.918181818181836</v>
      </c>
      <c r="C202" s="26">
        <f>'Расчет субсидий'!D202-1</f>
        <v>-1</v>
      </c>
      <c r="D202" s="32">
        <f>C202*'Расчет субсидий'!E202</f>
        <v>0</v>
      </c>
      <c r="E202" s="39">
        <f t="shared" si="83"/>
        <v>0</v>
      </c>
      <c r="F202" s="26" t="s">
        <v>378</v>
      </c>
      <c r="G202" s="32" t="s">
        <v>378</v>
      </c>
      <c r="H202" s="31" t="s">
        <v>378</v>
      </c>
      <c r="I202" s="26" t="s">
        <v>378</v>
      </c>
      <c r="J202" s="32" t="s">
        <v>378</v>
      </c>
      <c r="K202" s="31" t="s">
        <v>378</v>
      </c>
      <c r="L202" s="26">
        <f>'Расчет субсидий'!P202-1</f>
        <v>5.0148936170212766</v>
      </c>
      <c r="M202" s="32">
        <f>L202*'Расчет субсидий'!Q202</f>
        <v>100.29787234042553</v>
      </c>
      <c r="N202" s="39">
        <f t="shared" si="84"/>
        <v>85.145215591806689</v>
      </c>
      <c r="O202" s="27">
        <f>'Расчет субсидий'!R202-1</f>
        <v>0</v>
      </c>
      <c r="P202" s="32">
        <f>O202*'Расчет субсидий'!S202</f>
        <v>0</v>
      </c>
      <c r="Q202" s="39">
        <f t="shared" si="85"/>
        <v>0</v>
      </c>
      <c r="R202" s="27">
        <f>'Расчет субсидий'!V202-1</f>
        <v>-0.43433476394849779</v>
      </c>
      <c r="S202" s="32">
        <f>R202*'Расчет субсидий'!W202</f>
        <v>-13.030042918454933</v>
      </c>
      <c r="T202" s="39">
        <f t="shared" si="86"/>
        <v>-11.061508959000838</v>
      </c>
      <c r="U202" s="27">
        <f>'Расчет субсидий'!Z202-1</f>
        <v>-0.33333333333333337</v>
      </c>
      <c r="V202" s="32">
        <f>U202*'Расчет субсидий'!AA202</f>
        <v>-6.6666666666666679</v>
      </c>
      <c r="W202" s="39">
        <f t="shared" si="87"/>
        <v>-5.659489651838375</v>
      </c>
      <c r="X202" s="120">
        <f>'Расчет субсидий'!AL202-1</f>
        <v>0</v>
      </c>
      <c r="Y202" s="32">
        <f>X202*'Расчет субсидий'!AM202</f>
        <v>0</v>
      </c>
      <c r="Z202" s="39">
        <f t="shared" si="75"/>
        <v>0</v>
      </c>
      <c r="AA202" s="120">
        <f>'Расчет субсидий'!AP202-1</f>
        <v>-0.38319327731092434</v>
      </c>
      <c r="AB202" s="32">
        <f>AA202*'Расчет субсидий'!AQ202</f>
        <v>-7.6638655462184868</v>
      </c>
      <c r="AC202" s="124">
        <f t="shared" si="76"/>
        <v>-6.5060351627856257</v>
      </c>
      <c r="AD202" s="32">
        <f t="shared" si="77"/>
        <v>72.937297209085429</v>
      </c>
      <c r="AE202" s="33" t="str">
        <f>IF('Расчет субсидий'!BA202="+",'Расчет субсидий'!BA202,"-")</f>
        <v>-</v>
      </c>
    </row>
    <row r="203" spans="1:31" ht="15.6" x14ac:dyDescent="0.25">
      <c r="A203" s="16" t="s">
        <v>202</v>
      </c>
      <c r="B203" s="28">
        <f>'Расчет субсидий'!AW203</f>
        <v>-25.790909090909096</v>
      </c>
      <c r="C203" s="26">
        <f>'Расчет субсидий'!D203-1</f>
        <v>-1</v>
      </c>
      <c r="D203" s="32">
        <f>C203*'Расчет субсидий'!E203</f>
        <v>0</v>
      </c>
      <c r="E203" s="39">
        <f t="shared" si="83"/>
        <v>0</v>
      </c>
      <c r="F203" s="26" t="s">
        <v>378</v>
      </c>
      <c r="G203" s="32" t="s">
        <v>378</v>
      </c>
      <c r="H203" s="31" t="s">
        <v>378</v>
      </c>
      <c r="I203" s="26" t="s">
        <v>378</v>
      </c>
      <c r="J203" s="32" t="s">
        <v>378</v>
      </c>
      <c r="K203" s="31" t="s">
        <v>378</v>
      </c>
      <c r="L203" s="26">
        <f>'Расчет субсидий'!P203-1</f>
        <v>0.54194078947368429</v>
      </c>
      <c r="M203" s="32">
        <f>L203*'Расчет субсидий'!Q203</f>
        <v>10.838815789473685</v>
      </c>
      <c r="N203" s="39">
        <f t="shared" si="84"/>
        <v>8.2247893133781176</v>
      </c>
      <c r="O203" s="27">
        <f>'Расчет субсидий'!R203-1</f>
        <v>0</v>
      </c>
      <c r="P203" s="32">
        <f>O203*'Расчет субсидий'!S203</f>
        <v>0</v>
      </c>
      <c r="Q203" s="39">
        <f t="shared" si="85"/>
        <v>0</v>
      </c>
      <c r="R203" s="27">
        <f>'Расчет субсидий'!V203-1</f>
        <v>-1</v>
      </c>
      <c r="S203" s="32">
        <f>R203*'Расчет субсидий'!W203</f>
        <v>-30</v>
      </c>
      <c r="T203" s="39">
        <f t="shared" si="86"/>
        <v>-22.764818979668718</v>
      </c>
      <c r="U203" s="27">
        <f>'Расчет субсидий'!Z203-1</f>
        <v>-0.33333333333333326</v>
      </c>
      <c r="V203" s="32">
        <f>U203*'Расчет субсидий'!AA203</f>
        <v>-6.6666666666666652</v>
      </c>
      <c r="W203" s="39">
        <f t="shared" si="87"/>
        <v>-5.0588486621486028</v>
      </c>
      <c r="X203" s="120">
        <f>'Расчет субсидий'!AL203-1</f>
        <v>0</v>
      </c>
      <c r="Y203" s="32">
        <f>X203*'Расчет субсидий'!AM203</f>
        <v>0</v>
      </c>
      <c r="Z203" s="39">
        <f t="shared" si="75"/>
        <v>0</v>
      </c>
      <c r="AA203" s="120">
        <f>'Расчет субсидий'!AP203-1</f>
        <v>-0.40800000000000003</v>
      </c>
      <c r="AB203" s="32">
        <f>AA203*'Расчет субсидий'!AQ203</f>
        <v>-8.16</v>
      </c>
      <c r="AC203" s="124">
        <f t="shared" si="76"/>
        <v>-6.1920307624698916</v>
      </c>
      <c r="AD203" s="32">
        <f t="shared" si="77"/>
        <v>-33.987850877192983</v>
      </c>
      <c r="AE203" s="33" t="str">
        <f>IF('Расчет субсидий'!BA203="+",'Расчет субсидий'!BA203,"-")</f>
        <v>-</v>
      </c>
    </row>
    <row r="204" spans="1:31" ht="15.6" x14ac:dyDescent="0.25">
      <c r="A204" s="16" t="s">
        <v>203</v>
      </c>
      <c r="B204" s="28">
        <f>'Расчет субсидий'!AW204</f>
        <v>-69.718181818181819</v>
      </c>
      <c r="C204" s="26">
        <f>'Расчет субсидий'!D204-1</f>
        <v>-1</v>
      </c>
      <c r="D204" s="32">
        <f>C204*'Расчет субсидий'!E204</f>
        <v>0</v>
      </c>
      <c r="E204" s="39">
        <f t="shared" si="83"/>
        <v>0</v>
      </c>
      <c r="F204" s="26" t="s">
        <v>378</v>
      </c>
      <c r="G204" s="32" t="s">
        <v>378</v>
      </c>
      <c r="H204" s="31" t="s">
        <v>378</v>
      </c>
      <c r="I204" s="26" t="s">
        <v>378</v>
      </c>
      <c r="J204" s="32" t="s">
        <v>378</v>
      </c>
      <c r="K204" s="31" t="s">
        <v>378</v>
      </c>
      <c r="L204" s="26">
        <f>'Расчет субсидий'!P204-1</f>
        <v>8.9245705750560012E-2</v>
      </c>
      <c r="M204" s="32">
        <f>L204*'Расчет субсидий'!Q204</f>
        <v>1.7849141150112002</v>
      </c>
      <c r="N204" s="39">
        <f t="shared" si="84"/>
        <v>4.3862278942462121</v>
      </c>
      <c r="O204" s="27">
        <f>'Расчет субсидий'!R204-1</f>
        <v>0</v>
      </c>
      <c r="P204" s="32">
        <f>O204*'Расчет субсидий'!S204</f>
        <v>0</v>
      </c>
      <c r="Q204" s="39">
        <f t="shared" si="85"/>
        <v>0</v>
      </c>
      <c r="R204" s="27">
        <f>'Расчет субсидий'!V204-1</f>
        <v>-0.12173913043478268</v>
      </c>
      <c r="S204" s="32">
        <f>R204*'Расчет субсидий'!W204</f>
        <v>-0.60869565217391342</v>
      </c>
      <c r="T204" s="39">
        <f t="shared" si="86"/>
        <v>-1.4958018574775267</v>
      </c>
      <c r="U204" s="27">
        <f>'Расчет субсидий'!Z204-1</f>
        <v>-0.87619047619047619</v>
      </c>
      <c r="V204" s="32">
        <f>U204*'Расчет субсидий'!AA204</f>
        <v>-39.428571428571431</v>
      </c>
      <c r="W204" s="39">
        <f t="shared" si="87"/>
        <v>-96.891328482319722</v>
      </c>
      <c r="X204" s="120">
        <f>'Расчет субсидий'!AL204-1</f>
        <v>0.75769230769230789</v>
      </c>
      <c r="Y204" s="32">
        <f>X204*'Расчет субсидий'!AM204</f>
        <v>11.365384615384619</v>
      </c>
      <c r="Z204" s="39">
        <f t="shared" si="75"/>
        <v>27.92916847347804</v>
      </c>
      <c r="AA204" s="120">
        <f>'Расчет субсидий'!AP204-1</f>
        <v>-7.4193548387096797E-2</v>
      </c>
      <c r="AB204" s="32">
        <f>AA204*'Расчет субсидий'!AQ204</f>
        <v>-1.4838709677419359</v>
      </c>
      <c r="AC204" s="124">
        <f t="shared" si="76"/>
        <v>-3.6464478461088081</v>
      </c>
      <c r="AD204" s="32">
        <f t="shared" si="77"/>
        <v>-28.370839318091463</v>
      </c>
      <c r="AE204" s="33" t="str">
        <f>IF('Расчет субсидий'!BA204="+",'Расчет субсидий'!BA204,"-")</f>
        <v>-</v>
      </c>
    </row>
    <row r="205" spans="1:31" ht="15.6" x14ac:dyDescent="0.25">
      <c r="A205" s="16" t="s">
        <v>204</v>
      </c>
      <c r="B205" s="28">
        <f>'Расчет субсидий'!AW205</f>
        <v>110.64545454545453</v>
      </c>
      <c r="C205" s="26">
        <f>'Расчет субсидий'!D205-1</f>
        <v>0.1570057581573896</v>
      </c>
      <c r="D205" s="32">
        <f>C205*'Расчет субсидий'!E205</f>
        <v>1.570057581573896</v>
      </c>
      <c r="E205" s="39">
        <f t="shared" si="83"/>
        <v>7.7121952602166841</v>
      </c>
      <c r="F205" s="26" t="s">
        <v>378</v>
      </c>
      <c r="G205" s="32" t="s">
        <v>378</v>
      </c>
      <c r="H205" s="31" t="s">
        <v>378</v>
      </c>
      <c r="I205" s="26" t="s">
        <v>378</v>
      </c>
      <c r="J205" s="32" t="s">
        <v>378</v>
      </c>
      <c r="K205" s="31" t="s">
        <v>378</v>
      </c>
      <c r="L205" s="26">
        <f>'Расчет субсидий'!P205-1</f>
        <v>1.1387778412335807</v>
      </c>
      <c r="M205" s="32">
        <f>L205*'Расчет субсидий'!Q205</f>
        <v>22.775556824671614</v>
      </c>
      <c r="N205" s="39">
        <f t="shared" si="84"/>
        <v>111.87458565433582</v>
      </c>
      <c r="O205" s="27">
        <f>'Расчет субсидий'!R205-1</f>
        <v>0</v>
      </c>
      <c r="P205" s="32">
        <f>O205*'Расчет субсидий'!S205</f>
        <v>0</v>
      </c>
      <c r="Q205" s="39">
        <f t="shared" si="85"/>
        <v>0</v>
      </c>
      <c r="R205" s="27">
        <f>'Расчет субсидий'!V205-1</f>
        <v>-0.69444444444444442</v>
      </c>
      <c r="S205" s="32">
        <f>R205*'Расчет субсидий'!W205</f>
        <v>-24.305555555555554</v>
      </c>
      <c r="T205" s="39">
        <f t="shared" si="86"/>
        <v>-119.39000999223312</v>
      </c>
      <c r="U205" s="27">
        <f>'Расчет субсидий'!Z205-1</f>
        <v>1.3000000000000003</v>
      </c>
      <c r="V205" s="32">
        <f>U205*'Расчет субсидий'!AA205</f>
        <v>19.500000000000004</v>
      </c>
      <c r="W205" s="39">
        <f t="shared" si="87"/>
        <v>95.784899445197354</v>
      </c>
      <c r="X205" s="120">
        <f>'Расчет субсидий'!AL205-1</f>
        <v>0.36923076923076925</v>
      </c>
      <c r="Y205" s="32">
        <f>X205*'Расчет субсидий'!AM205</f>
        <v>5.5384615384615383</v>
      </c>
      <c r="Z205" s="39">
        <f t="shared" si="75"/>
        <v>27.205178540647765</v>
      </c>
      <c r="AA205" s="120">
        <f>'Расчет субсидий'!AP205-1</f>
        <v>-0.12765957446808507</v>
      </c>
      <c r="AB205" s="32">
        <f>AA205*'Расчет субсидий'!AQ205</f>
        <v>-2.5531914893617014</v>
      </c>
      <c r="AC205" s="124">
        <f t="shared" si="76"/>
        <v>-12.541394362709958</v>
      </c>
      <c r="AD205" s="32">
        <f t="shared" si="77"/>
        <v>22.525328899789798</v>
      </c>
      <c r="AE205" s="33" t="str">
        <f>IF('Расчет субсидий'!BA205="+",'Расчет субсидий'!BA205,"-")</f>
        <v>-</v>
      </c>
    </row>
    <row r="206" spans="1:31" ht="15.6" x14ac:dyDescent="0.25">
      <c r="A206" s="16" t="s">
        <v>205</v>
      </c>
      <c r="B206" s="28">
        <f>'Расчет субсидий'!AW206</f>
        <v>-26.272727272727252</v>
      </c>
      <c r="C206" s="26">
        <f>'Расчет субсидий'!D206-1</f>
        <v>5.0078340064544813E-2</v>
      </c>
      <c r="D206" s="32">
        <f>C206*'Расчет субсидий'!E206</f>
        <v>0.50078340064544813</v>
      </c>
      <c r="E206" s="39">
        <f t="shared" si="83"/>
        <v>2.1615644259187832</v>
      </c>
      <c r="F206" s="26" t="s">
        <v>378</v>
      </c>
      <c r="G206" s="32" t="s">
        <v>378</v>
      </c>
      <c r="H206" s="31" t="s">
        <v>378</v>
      </c>
      <c r="I206" s="26" t="s">
        <v>378</v>
      </c>
      <c r="J206" s="32" t="s">
        <v>378</v>
      </c>
      <c r="K206" s="31" t="s">
        <v>378</v>
      </c>
      <c r="L206" s="26">
        <f>'Расчет субсидий'!P206-1</f>
        <v>0.5523981147768231</v>
      </c>
      <c r="M206" s="32">
        <f>L206*'Расчет субсидий'!Q206</f>
        <v>11.047962295536461</v>
      </c>
      <c r="N206" s="39">
        <f t="shared" si="84"/>
        <v>47.68704842481624</v>
      </c>
      <c r="O206" s="27">
        <f>'Расчет субсидий'!R206-1</f>
        <v>0</v>
      </c>
      <c r="P206" s="32">
        <f>O206*'Расчет субсидий'!S206</f>
        <v>0</v>
      </c>
      <c r="Q206" s="39">
        <f t="shared" si="85"/>
        <v>0</v>
      </c>
      <c r="R206" s="27">
        <f>'Расчет субсидий'!V206-1</f>
        <v>0.19565217391304346</v>
      </c>
      <c r="S206" s="32">
        <f>R206*'Расчет субсидий'!W206</f>
        <v>5.8695652173913038</v>
      </c>
      <c r="T206" s="39">
        <f t="shared" si="86"/>
        <v>25.33519152825501</v>
      </c>
      <c r="U206" s="27">
        <f>'Расчет субсидий'!Z206-1</f>
        <v>-0.18125000000000002</v>
      </c>
      <c r="V206" s="32">
        <f>U206*'Расчет субсидий'!AA206</f>
        <v>-3.6250000000000004</v>
      </c>
      <c r="W206" s="39">
        <f t="shared" si="87"/>
        <v>-15.646826619764905</v>
      </c>
      <c r="X206" s="120">
        <f>'Расчет субсидий'!AL206-1</f>
        <v>-0.42692307692307696</v>
      </c>
      <c r="Y206" s="32">
        <f>X206*'Расчет субсидий'!AM206</f>
        <v>-6.4038461538461542</v>
      </c>
      <c r="Z206" s="39">
        <f t="shared" si="75"/>
        <v>-27.641343577621818</v>
      </c>
      <c r="AA206" s="120">
        <f>'Расчет субсидий'!AP206-1</f>
        <v>-0.67381174277726008</v>
      </c>
      <c r="AB206" s="32">
        <f>AA206*'Расчет субсидий'!AQ206</f>
        <v>-13.476234855545201</v>
      </c>
      <c r="AC206" s="124">
        <f t="shared" si="76"/>
        <v>-58.168361454330558</v>
      </c>
      <c r="AD206" s="32">
        <f t="shared" si="77"/>
        <v>-6.0867700958181432</v>
      </c>
      <c r="AE206" s="33" t="str">
        <f>IF('Расчет субсидий'!BA206="+",'Расчет субсидий'!BA206,"-")</f>
        <v>-</v>
      </c>
    </row>
    <row r="207" spans="1:31" ht="15.6" x14ac:dyDescent="0.25">
      <c r="A207" s="16" t="s">
        <v>206</v>
      </c>
      <c r="B207" s="28">
        <f>'Расчет субсидий'!AW207</f>
        <v>-3.7181818181818187</v>
      </c>
      <c r="C207" s="26">
        <f>'Расчет субсидий'!D207-1</f>
        <v>-1</v>
      </c>
      <c r="D207" s="32">
        <f>C207*'Расчет субсидий'!E207</f>
        <v>0</v>
      </c>
      <c r="E207" s="39">
        <f t="shared" si="83"/>
        <v>0</v>
      </c>
      <c r="F207" s="26" t="s">
        <v>378</v>
      </c>
      <c r="G207" s="32" t="s">
        <v>378</v>
      </c>
      <c r="H207" s="31" t="s">
        <v>378</v>
      </c>
      <c r="I207" s="26" t="s">
        <v>378</v>
      </c>
      <c r="J207" s="32" t="s">
        <v>378</v>
      </c>
      <c r="K207" s="31" t="s">
        <v>378</v>
      </c>
      <c r="L207" s="26">
        <f>'Расчет субсидий'!P207-1</f>
        <v>0.36568848758465022</v>
      </c>
      <c r="M207" s="32">
        <f>L207*'Расчет субсидий'!Q207</f>
        <v>7.3137697516930045</v>
      </c>
      <c r="N207" s="39">
        <f t="shared" si="84"/>
        <v>6.0977515080812879</v>
      </c>
      <c r="O207" s="27">
        <f>'Расчет субсидий'!R207-1</f>
        <v>0</v>
      </c>
      <c r="P207" s="32">
        <f>O207*'Расчет субсидий'!S207</f>
        <v>0</v>
      </c>
      <c r="Q207" s="39">
        <f t="shared" si="85"/>
        <v>0</v>
      </c>
      <c r="R207" s="27">
        <f>'Расчет субсидий'!V207-1</f>
        <v>-0.43333333333333335</v>
      </c>
      <c r="S207" s="32">
        <f>R207*'Расчет субсидий'!W207</f>
        <v>-13</v>
      </c>
      <c r="T207" s="39">
        <f t="shared" si="86"/>
        <v>-10.838565103407447</v>
      </c>
      <c r="U207" s="27">
        <f>'Расчет субсидий'!Z207-1</f>
        <v>0</v>
      </c>
      <c r="V207" s="32">
        <f>U207*'Расчет субсидий'!AA207</f>
        <v>0</v>
      </c>
      <c r="W207" s="39">
        <f t="shared" si="87"/>
        <v>0</v>
      </c>
      <c r="X207" s="120">
        <f>'Расчет субсидий'!AL207-1</f>
        <v>3.0769230769230882E-2</v>
      </c>
      <c r="Y207" s="32">
        <f>X207*'Расчет субсидий'!AM207</f>
        <v>0.46153846153846323</v>
      </c>
      <c r="Z207" s="39">
        <f t="shared" si="75"/>
        <v>0.38480112793162674</v>
      </c>
      <c r="AA207" s="120">
        <f>'Расчет субсидий'!AP207-1</f>
        <v>3.8251366120218622E-2</v>
      </c>
      <c r="AB207" s="32">
        <f>AA207*'Расчет субсидий'!AQ207</f>
        <v>0.76502732240437243</v>
      </c>
      <c r="AC207" s="124">
        <f t="shared" si="76"/>
        <v>0.63783064921271304</v>
      </c>
      <c r="AD207" s="32">
        <f t="shared" si="77"/>
        <v>-4.4596644643641596</v>
      </c>
      <c r="AE207" s="33" t="str">
        <f>IF('Расчет субсидий'!BA207="+",'Расчет субсидий'!BA207,"-")</f>
        <v>-</v>
      </c>
    </row>
    <row r="208" spans="1:31" ht="15.6" x14ac:dyDescent="0.25">
      <c r="A208" s="16" t="s">
        <v>207</v>
      </c>
      <c r="B208" s="28">
        <f>'Расчет субсидий'!AW208</f>
        <v>-67.527272727272717</v>
      </c>
      <c r="C208" s="26">
        <f>'Расчет субсидий'!D208-1</f>
        <v>-1</v>
      </c>
      <c r="D208" s="32">
        <f>C208*'Расчет субсидий'!E208</f>
        <v>0</v>
      </c>
      <c r="E208" s="39">
        <f t="shared" si="83"/>
        <v>0</v>
      </c>
      <c r="F208" s="26" t="s">
        <v>378</v>
      </c>
      <c r="G208" s="32" t="s">
        <v>378</v>
      </c>
      <c r="H208" s="31" t="s">
        <v>378</v>
      </c>
      <c r="I208" s="26" t="s">
        <v>378</v>
      </c>
      <c r="J208" s="32" t="s">
        <v>378</v>
      </c>
      <c r="K208" s="31" t="s">
        <v>378</v>
      </c>
      <c r="L208" s="26">
        <f>'Расчет субсидий'!P208-1</f>
        <v>-0.65509601181683896</v>
      </c>
      <c r="M208" s="32">
        <f>L208*'Расчет субсидий'!Q208</f>
        <v>-13.101920236336779</v>
      </c>
      <c r="N208" s="39">
        <f t="shared" si="84"/>
        <v>-14.717015912269558</v>
      </c>
      <c r="O208" s="27">
        <f>'Расчет субсидий'!R208-1</f>
        <v>0</v>
      </c>
      <c r="P208" s="32">
        <f>O208*'Расчет субсидий'!S208</f>
        <v>0</v>
      </c>
      <c r="Q208" s="39">
        <f t="shared" si="85"/>
        <v>0</v>
      </c>
      <c r="R208" s="27">
        <f>'Расчет субсидий'!V208-1</f>
        <v>-0.9869565217391304</v>
      </c>
      <c r="S208" s="32">
        <f>R208*'Расчет субсидий'!W208</f>
        <v>-29.60869565217391</v>
      </c>
      <c r="T208" s="39">
        <f t="shared" si="86"/>
        <v>-33.25860921104367</v>
      </c>
      <c r="U208" s="27">
        <f>'Расчет субсидий'!Z208-1</f>
        <v>-0.11111111111111105</v>
      </c>
      <c r="V208" s="32">
        <f>U208*'Расчет субсидий'!AA208</f>
        <v>-2.222222222222221</v>
      </c>
      <c r="W208" s="39">
        <f t="shared" si="87"/>
        <v>-2.4961592816250748</v>
      </c>
      <c r="X208" s="120">
        <f>'Расчет субсидий'!AL208-1</f>
        <v>-0.53076923076923077</v>
      </c>
      <c r="Y208" s="32">
        <f>X208*'Расчет субсидий'!AM208</f>
        <v>-7.9615384615384617</v>
      </c>
      <c r="Z208" s="39">
        <f t="shared" si="75"/>
        <v>-8.9429706570529159</v>
      </c>
      <c r="AA208" s="120">
        <f>'Расчет субсидий'!AP208-1</f>
        <v>-0.36111111111111116</v>
      </c>
      <c r="AB208" s="32">
        <f>AA208*'Расчет субсидий'!AQ208</f>
        <v>-7.2222222222222232</v>
      </c>
      <c r="AC208" s="124">
        <f t="shared" si="76"/>
        <v>-8.1125176652814979</v>
      </c>
      <c r="AD208" s="32">
        <f t="shared" si="77"/>
        <v>-60.116598794493591</v>
      </c>
      <c r="AE208" s="33" t="str">
        <f>IF('Расчет субсидий'!BA208="+",'Расчет субсидий'!BA208,"-")</f>
        <v>-</v>
      </c>
    </row>
    <row r="209" spans="1:31" ht="15.6" x14ac:dyDescent="0.25">
      <c r="A209" s="16" t="s">
        <v>208</v>
      </c>
      <c r="B209" s="28">
        <f>'Расчет субсидий'!AW209</f>
        <v>-29.75454545454545</v>
      </c>
      <c r="C209" s="26">
        <f>'Расчет субсидий'!D209-1</f>
        <v>0.17460317460317465</v>
      </c>
      <c r="D209" s="32">
        <f>C209*'Расчет субсидий'!E209</f>
        <v>1.7460317460317465</v>
      </c>
      <c r="E209" s="39">
        <f t="shared" si="83"/>
        <v>7.5340086502883148</v>
      </c>
      <c r="F209" s="26" t="s">
        <v>378</v>
      </c>
      <c r="G209" s="32" t="s">
        <v>378</v>
      </c>
      <c r="H209" s="31" t="s">
        <v>378</v>
      </c>
      <c r="I209" s="26" t="s">
        <v>378</v>
      </c>
      <c r="J209" s="32" t="s">
        <v>378</v>
      </c>
      <c r="K209" s="31" t="s">
        <v>378</v>
      </c>
      <c r="L209" s="26">
        <f>'Расчет субсидий'!P209-1</f>
        <v>1.2408457968024753</v>
      </c>
      <c r="M209" s="32">
        <f>L209*'Расчет субсидий'!Q209</f>
        <v>24.816915936049504</v>
      </c>
      <c r="N209" s="39">
        <f t="shared" si="84"/>
        <v>107.0833103467956</v>
      </c>
      <c r="O209" s="27">
        <f>'Расчет субсидий'!R209-1</f>
        <v>0</v>
      </c>
      <c r="P209" s="32">
        <f>O209*'Расчет субсидий'!S209</f>
        <v>0</v>
      </c>
      <c r="Q209" s="39">
        <f t="shared" si="85"/>
        <v>0</v>
      </c>
      <c r="R209" s="27">
        <f>'Расчет субсидий'!V209-1</f>
        <v>-0.25106382978723407</v>
      </c>
      <c r="S209" s="32">
        <f>R209*'Расчет субсидий'!W209</f>
        <v>-8.7872340425531927</v>
      </c>
      <c r="T209" s="39">
        <f t="shared" si="86"/>
        <v>-37.916319356257574</v>
      </c>
      <c r="U209" s="27">
        <f>'Расчет субсидий'!Z209-1</f>
        <v>-0.91428571428571426</v>
      </c>
      <c r="V209" s="32">
        <f>U209*'Расчет субсидий'!AA209</f>
        <v>-13.714285714285714</v>
      </c>
      <c r="W209" s="39">
        <f t="shared" si="87"/>
        <v>-59.176213398628207</v>
      </c>
      <c r="X209" s="120">
        <f>'Расчет субсидий'!AL209-1</f>
        <v>-0.61923076923076925</v>
      </c>
      <c r="Y209" s="32">
        <f>X209*'Расчет субсидий'!AM209</f>
        <v>-9.2884615384615383</v>
      </c>
      <c r="Z209" s="39">
        <f t="shared" si="75"/>
        <v>-40.079082031402642</v>
      </c>
      <c r="AA209" s="120">
        <f>'Расчет субсидий'!AP209-1</f>
        <v>-8.3434099153567143E-2</v>
      </c>
      <c r="AB209" s="32">
        <f>AA209*'Расчет субсидий'!AQ209</f>
        <v>-1.6686819830713429</v>
      </c>
      <c r="AC209" s="124">
        <f t="shared" si="76"/>
        <v>-7.2002496653409498</v>
      </c>
      <c r="AD209" s="32">
        <f t="shared" si="77"/>
        <v>-6.8957155962905379</v>
      </c>
      <c r="AE209" s="33" t="str">
        <f>IF('Расчет субсидий'!BA209="+",'Расчет субсидий'!BA209,"-")</f>
        <v>-</v>
      </c>
    </row>
    <row r="210" spans="1:31" ht="15.6" x14ac:dyDescent="0.25">
      <c r="A210" s="16" t="s">
        <v>209</v>
      </c>
      <c r="B210" s="28">
        <f>'Расчет субсидий'!AW210</f>
        <v>-3.7272727272727195</v>
      </c>
      <c r="C210" s="26">
        <f>'Расчет субсидий'!D210-1</f>
        <v>-1</v>
      </c>
      <c r="D210" s="32">
        <f>C210*'Расчет субсидий'!E210</f>
        <v>0</v>
      </c>
      <c r="E210" s="39">
        <f t="shared" si="83"/>
        <v>0</v>
      </c>
      <c r="F210" s="26" t="s">
        <v>378</v>
      </c>
      <c r="G210" s="32" t="s">
        <v>378</v>
      </c>
      <c r="H210" s="31" t="s">
        <v>378</v>
      </c>
      <c r="I210" s="26" t="s">
        <v>378</v>
      </c>
      <c r="J210" s="32" t="s">
        <v>378</v>
      </c>
      <c r="K210" s="31" t="s">
        <v>378</v>
      </c>
      <c r="L210" s="26">
        <f>'Расчет субсидий'!P210-1</f>
        <v>-0.28643216080402012</v>
      </c>
      <c r="M210" s="32">
        <f>L210*'Расчет субсидий'!Q210</f>
        <v>-5.7286432160804024</v>
      </c>
      <c r="N210" s="39">
        <f t="shared" si="84"/>
        <v>-5.0976448749800873</v>
      </c>
      <c r="O210" s="27">
        <f>'Расчет субсидий'!R210-1</f>
        <v>0</v>
      </c>
      <c r="P210" s="32">
        <f>O210*'Расчет субсидий'!S210</f>
        <v>0</v>
      </c>
      <c r="Q210" s="39">
        <f t="shared" si="85"/>
        <v>0</v>
      </c>
      <c r="R210" s="27">
        <f>'Расчет субсидий'!V210-1</f>
        <v>4.4000000000000039E-2</v>
      </c>
      <c r="S210" s="32">
        <f>R210*'Расчет субсидий'!W210</f>
        <v>1.5400000000000014</v>
      </c>
      <c r="T210" s="39">
        <f t="shared" si="86"/>
        <v>1.3703721477073674</v>
      </c>
      <c r="U210" s="27">
        <f>'Расчет субсидий'!Z210-1</f>
        <v>0</v>
      </c>
      <c r="V210" s="32">
        <f>U210*'Расчет субсидий'!AA210</f>
        <v>0</v>
      </c>
      <c r="W210" s="39">
        <f t="shared" si="87"/>
        <v>0</v>
      </c>
      <c r="X210" s="120">
        <f>'Расчет субсидий'!AL210-1</f>
        <v>0</v>
      </c>
      <c r="Y210" s="32">
        <f>X210*'Расчет субсидий'!AM210</f>
        <v>0</v>
      </c>
      <c r="Z210" s="39">
        <f t="shared" si="75"/>
        <v>0</v>
      </c>
      <c r="AA210" s="120">
        <f>'Расчет субсидий'!AP210-1</f>
        <v>0</v>
      </c>
      <c r="AB210" s="32">
        <f>AA210*'Расчет субсидий'!AQ210</f>
        <v>0</v>
      </c>
      <c r="AC210" s="124">
        <f t="shared" si="76"/>
        <v>0</v>
      </c>
      <c r="AD210" s="32">
        <f t="shared" si="77"/>
        <v>-4.1886432160804006</v>
      </c>
      <c r="AE210" s="33" t="str">
        <f>IF('Расчет субсидий'!BA210="+",'Расчет субсидий'!BA210,"-")</f>
        <v>-</v>
      </c>
    </row>
    <row r="211" spans="1:31" ht="15.6" x14ac:dyDescent="0.25">
      <c r="A211" s="16" t="s">
        <v>210</v>
      </c>
      <c r="B211" s="28">
        <f>'Расчет субсидий'!AW211</f>
        <v>-1.5545454545454547</v>
      </c>
      <c r="C211" s="26">
        <f>'Расчет субсидий'!D211-1</f>
        <v>-1</v>
      </c>
      <c r="D211" s="32">
        <f>C211*'Расчет субсидий'!E211</f>
        <v>0</v>
      </c>
      <c r="E211" s="39">
        <f t="shared" si="83"/>
        <v>0</v>
      </c>
      <c r="F211" s="26" t="s">
        <v>378</v>
      </c>
      <c r="G211" s="32" t="s">
        <v>378</v>
      </c>
      <c r="H211" s="31" t="s">
        <v>378</v>
      </c>
      <c r="I211" s="26" t="s">
        <v>378</v>
      </c>
      <c r="J211" s="32" t="s">
        <v>378</v>
      </c>
      <c r="K211" s="31" t="s">
        <v>378</v>
      </c>
      <c r="L211" s="26">
        <f>'Расчет субсидий'!P211-1</f>
        <v>0.15176715176715172</v>
      </c>
      <c r="M211" s="32">
        <f>L211*'Расчет субсидий'!Q211</f>
        <v>3.0353430353430344</v>
      </c>
      <c r="N211" s="39">
        <f t="shared" si="84"/>
        <v>0.57663816180633398</v>
      </c>
      <c r="O211" s="27">
        <f>'Расчет субсидий'!R211-1</f>
        <v>0</v>
      </c>
      <c r="P211" s="32">
        <f>O211*'Расчет субсидий'!S211</f>
        <v>0</v>
      </c>
      <c r="Q211" s="39">
        <f t="shared" si="85"/>
        <v>0</v>
      </c>
      <c r="R211" s="27">
        <f>'Расчет субсидий'!V211-1</f>
        <v>1.1111111111111072E-2</v>
      </c>
      <c r="S211" s="32">
        <f>R211*'Расчет субсидий'!W211</f>
        <v>0.38888888888888751</v>
      </c>
      <c r="T211" s="39">
        <f t="shared" si="86"/>
        <v>7.3879021720012192E-2</v>
      </c>
      <c r="U211" s="27">
        <f>'Расчет субсидий'!Z211-1</f>
        <v>0.74999999999999978</v>
      </c>
      <c r="V211" s="32">
        <f>U211*'Расчет субсидий'!AA211</f>
        <v>11.249999999999996</v>
      </c>
      <c r="W211" s="39">
        <f t="shared" si="87"/>
        <v>2.1372145569003593</v>
      </c>
      <c r="X211" s="120">
        <f>'Расчет субсидий'!AL211-1</f>
        <v>-1</v>
      </c>
      <c r="Y211" s="32">
        <f>X211*'Расчет субсидий'!AM211</f>
        <v>-15</v>
      </c>
      <c r="Z211" s="39">
        <f t="shared" si="75"/>
        <v>-2.8496194092004803</v>
      </c>
      <c r="AA211" s="120">
        <f>'Расчет субсидий'!AP211-1</f>
        <v>-0.3928571428571429</v>
      </c>
      <c r="AB211" s="32">
        <f>AA211*'Расчет субсидий'!AQ211</f>
        <v>-7.8571428571428577</v>
      </c>
      <c r="AC211" s="124">
        <f t="shared" si="76"/>
        <v>-1.4926577857716801</v>
      </c>
      <c r="AD211" s="32">
        <f t="shared" si="77"/>
        <v>-8.1829109329109393</v>
      </c>
      <c r="AE211" s="33" t="str">
        <f>IF('Расчет субсидий'!BA211="+",'Расчет субсидий'!BA211,"-")</f>
        <v>-</v>
      </c>
    </row>
    <row r="212" spans="1:31" ht="15.6" x14ac:dyDescent="0.25">
      <c r="A212" s="36" t="s">
        <v>211</v>
      </c>
      <c r="B212" s="28">
        <f>'Расчет субсидий'!AW212</f>
        <v>0</v>
      </c>
      <c r="C212" s="45"/>
      <c r="D212" s="46"/>
      <c r="E212" s="42"/>
      <c r="F212" s="45"/>
      <c r="G212" s="46"/>
      <c r="H212" s="42"/>
      <c r="I212" s="45"/>
      <c r="J212" s="46"/>
      <c r="K212" s="42"/>
      <c r="L212" s="45"/>
      <c r="M212" s="46"/>
      <c r="N212" s="42"/>
      <c r="O212" s="47"/>
      <c r="P212" s="46"/>
      <c r="Q212" s="42"/>
      <c r="R212" s="47"/>
      <c r="S212" s="46"/>
      <c r="T212" s="42"/>
      <c r="U212" s="47"/>
      <c r="V212" s="46"/>
      <c r="W212" s="42"/>
      <c r="X212" s="121"/>
      <c r="Y212" s="46"/>
      <c r="Z212" s="42"/>
      <c r="AA212" s="121"/>
      <c r="AB212" s="46"/>
      <c r="AC212" s="125"/>
      <c r="AD212" s="32"/>
      <c r="AE212" s="33"/>
    </row>
    <row r="213" spans="1:31" ht="15.6" x14ac:dyDescent="0.25">
      <c r="A213" s="16" t="s">
        <v>212</v>
      </c>
      <c r="B213" s="28">
        <f>'Расчет субсидий'!AW213</f>
        <v>3.1454545454545482</v>
      </c>
      <c r="C213" s="26">
        <f>'Расчет субсидий'!D213-1</f>
        <v>-1</v>
      </c>
      <c r="D213" s="32">
        <f>C213*'Расчет субсидий'!E213</f>
        <v>0</v>
      </c>
      <c r="E213" s="39">
        <f t="shared" ref="E213:E225" si="88">$B213*D213/$AD213</f>
        <v>0</v>
      </c>
      <c r="F213" s="26" t="s">
        <v>378</v>
      </c>
      <c r="G213" s="32" t="s">
        <v>378</v>
      </c>
      <c r="H213" s="31" t="s">
        <v>378</v>
      </c>
      <c r="I213" s="26" t="s">
        <v>378</v>
      </c>
      <c r="J213" s="32" t="s">
        <v>378</v>
      </c>
      <c r="K213" s="31" t="s">
        <v>378</v>
      </c>
      <c r="L213" s="26">
        <f>'Расчет субсидий'!P213-1</f>
        <v>-0.7800949913644214</v>
      </c>
      <c r="M213" s="32">
        <f>L213*'Расчет субсидий'!Q213</f>
        <v>-15.601899827288428</v>
      </c>
      <c r="N213" s="39">
        <f t="shared" ref="N213:N225" si="89">$B213*M213/$AD213</f>
        <v>-4.6220211239079889</v>
      </c>
      <c r="O213" s="27">
        <f>'Расчет субсидий'!R213-1</f>
        <v>0</v>
      </c>
      <c r="P213" s="32">
        <f>O213*'Расчет субсидий'!S213</f>
        <v>0</v>
      </c>
      <c r="Q213" s="39">
        <f t="shared" ref="Q213:Q225" si="90">$B213*P213/$AD213</f>
        <v>0</v>
      </c>
      <c r="R213" s="27">
        <f>'Расчет субсидий'!V213-1</f>
        <v>0.2121447028423773</v>
      </c>
      <c r="S213" s="32">
        <f>R213*'Расчет субсидий'!W213</f>
        <v>3.1821705426356592</v>
      </c>
      <c r="T213" s="39">
        <f t="shared" ref="T213:T225" si="91">$B213*S213/$AD213</f>
        <v>0.94270951812001158</v>
      </c>
      <c r="U213" s="27">
        <f>'Расчет субсидий'!Z213-1</f>
        <v>0.60940170940170946</v>
      </c>
      <c r="V213" s="32">
        <f>U213*'Расчет субсидий'!AA213</f>
        <v>21.32905982905983</v>
      </c>
      <c r="W213" s="39">
        <f t="shared" ref="W213:W225" si="92">$B213*V213/$AD213</f>
        <v>6.318676967184798</v>
      </c>
      <c r="X213" s="120">
        <f>'Расчет субсидий'!AL213-1</f>
        <v>0.18333333333333335</v>
      </c>
      <c r="Y213" s="32">
        <f>X213*'Расчет субсидий'!AM213</f>
        <v>2.75</v>
      </c>
      <c r="Z213" s="39">
        <f t="shared" si="75"/>
        <v>0.81468014994658722</v>
      </c>
      <c r="AA213" s="120">
        <f>'Расчет субсидий'!AP213-1</f>
        <v>-5.208333333333337E-2</v>
      </c>
      <c r="AB213" s="32">
        <f>AA213*'Расчет субсидий'!AQ213</f>
        <v>-1.0416666666666674</v>
      </c>
      <c r="AC213" s="124">
        <f t="shared" si="76"/>
        <v>-0.30859096588885904</v>
      </c>
      <c r="AD213" s="32">
        <f t="shared" si="77"/>
        <v>10.617663877740394</v>
      </c>
      <c r="AE213" s="33" t="str">
        <f>IF('Расчет субсидий'!BA213="+",'Расчет субсидий'!BA213,"-")</f>
        <v>-</v>
      </c>
    </row>
    <row r="214" spans="1:31" ht="15.6" x14ac:dyDescent="0.25">
      <c r="A214" s="16" t="s">
        <v>213</v>
      </c>
      <c r="B214" s="28">
        <f>'Расчет субсидий'!AW214</f>
        <v>-143.11818181818182</v>
      </c>
      <c r="C214" s="26">
        <f>'Расчет субсидий'!D214-1</f>
        <v>-1</v>
      </c>
      <c r="D214" s="32">
        <f>C214*'Расчет субсидий'!E214</f>
        <v>0</v>
      </c>
      <c r="E214" s="39">
        <f t="shared" si="88"/>
        <v>0</v>
      </c>
      <c r="F214" s="26" t="s">
        <v>378</v>
      </c>
      <c r="G214" s="32" t="s">
        <v>378</v>
      </c>
      <c r="H214" s="31" t="s">
        <v>378</v>
      </c>
      <c r="I214" s="26" t="s">
        <v>378</v>
      </c>
      <c r="J214" s="32" t="s">
        <v>378</v>
      </c>
      <c r="K214" s="31" t="s">
        <v>378</v>
      </c>
      <c r="L214" s="26">
        <f>'Расчет субсидий'!P214-1</f>
        <v>-0.32932072226999132</v>
      </c>
      <c r="M214" s="32">
        <f>L214*'Расчет субсидий'!Q214</f>
        <v>-6.5864144453998268</v>
      </c>
      <c r="N214" s="39">
        <f t="shared" si="89"/>
        <v>-20.790746678648411</v>
      </c>
      <c r="O214" s="27">
        <f>'Расчет субсидий'!R214-1</f>
        <v>0</v>
      </c>
      <c r="P214" s="32">
        <f>O214*'Расчет субсидий'!S214</f>
        <v>0</v>
      </c>
      <c r="Q214" s="39">
        <f t="shared" si="90"/>
        <v>0</v>
      </c>
      <c r="R214" s="27">
        <f>'Расчет субсидий'!V214-1</f>
        <v>-1</v>
      </c>
      <c r="S214" s="32">
        <f>R214*'Расчет субсидий'!W214</f>
        <v>-20</v>
      </c>
      <c r="T214" s="39">
        <f t="shared" si="91"/>
        <v>-63.13221511036059</v>
      </c>
      <c r="U214" s="27">
        <f>'Расчет субсидий'!Z214-1</f>
        <v>-0.70370370370370372</v>
      </c>
      <c r="V214" s="32">
        <f>U214*'Расчет субсидий'!AA214</f>
        <v>-21.111111111111111</v>
      </c>
      <c r="W214" s="39">
        <f t="shared" si="92"/>
        <v>-66.639560394269509</v>
      </c>
      <c r="X214" s="120">
        <f>'Расчет субсидий'!AL214-1</f>
        <v>0.14333333333333331</v>
      </c>
      <c r="Y214" s="32">
        <f>X214*'Расчет субсидий'!AM214</f>
        <v>2.1499999999999995</v>
      </c>
      <c r="Z214" s="39">
        <f t="shared" si="75"/>
        <v>6.7867131243637617</v>
      </c>
      <c r="AA214" s="120">
        <f>'Расчет субсидий'!AP214-1</f>
        <v>1.0416666666666741E-2</v>
      </c>
      <c r="AB214" s="32">
        <f>AA214*'Расчет субсидий'!AQ214</f>
        <v>0.20833333333333481</v>
      </c>
      <c r="AC214" s="124">
        <f t="shared" si="76"/>
        <v>0.65762724073292744</v>
      </c>
      <c r="AD214" s="32">
        <f t="shared" si="77"/>
        <v>-45.339192223177605</v>
      </c>
      <c r="AE214" s="33" t="str">
        <f>IF('Расчет субсидий'!BA214="+",'Расчет субсидий'!BA214,"-")</f>
        <v>-</v>
      </c>
    </row>
    <row r="215" spans="1:31" ht="15.6" x14ac:dyDescent="0.25">
      <c r="A215" s="16" t="s">
        <v>214</v>
      </c>
      <c r="B215" s="28">
        <f>'Расчет субсидий'!AW215</f>
        <v>95.990909090909042</v>
      </c>
      <c r="C215" s="26">
        <f>'Расчет субсидий'!D215-1</f>
        <v>0.41037031745535679</v>
      </c>
      <c r="D215" s="32">
        <f>C215*'Расчет субсидий'!E215</f>
        <v>4.1037031745535675</v>
      </c>
      <c r="E215" s="39">
        <f t="shared" si="88"/>
        <v>0.36157919501820729</v>
      </c>
      <c r="F215" s="26" t="s">
        <v>378</v>
      </c>
      <c r="G215" s="32" t="s">
        <v>378</v>
      </c>
      <c r="H215" s="31" t="s">
        <v>378</v>
      </c>
      <c r="I215" s="26" t="s">
        <v>378</v>
      </c>
      <c r="J215" s="32" t="s">
        <v>378</v>
      </c>
      <c r="K215" s="31" t="s">
        <v>378</v>
      </c>
      <c r="L215" s="26">
        <f>'Расчет субсидий'!P215-1</f>
        <v>3.7837471630364883E-2</v>
      </c>
      <c r="M215" s="32">
        <f>L215*'Расчет субсидий'!Q215</f>
        <v>0.75674943260729766</v>
      </c>
      <c r="N215" s="39">
        <f t="shared" si="89"/>
        <v>6.6677544411432435E-2</v>
      </c>
      <c r="O215" s="27">
        <f>'Расчет субсидий'!R215-1</f>
        <v>0</v>
      </c>
      <c r="P215" s="32">
        <f>O215*'Расчет субсидий'!S215</f>
        <v>0</v>
      </c>
      <c r="Q215" s="39">
        <f t="shared" si="90"/>
        <v>0</v>
      </c>
      <c r="R215" s="27">
        <f>'Расчет субсидий'!V215-1</f>
        <v>-0.94444444444444442</v>
      </c>
      <c r="S215" s="32">
        <f>R215*'Расчет субсидий'!W215</f>
        <v>-4.7222222222222223</v>
      </c>
      <c r="T215" s="39">
        <f t="shared" si="91"/>
        <v>-0.4160771959326594</v>
      </c>
      <c r="U215" s="27">
        <f>'Расчет субсидий'!Z215-1</f>
        <v>24.333333333333332</v>
      </c>
      <c r="V215" s="32">
        <f>U215*'Расчет субсидий'!AA215</f>
        <v>1095</v>
      </c>
      <c r="W215" s="39">
        <f t="shared" si="92"/>
        <v>96.480959198031954</v>
      </c>
      <c r="X215" s="120">
        <f>'Расчет субсидий'!AL215-1</f>
        <v>-0.38</v>
      </c>
      <c r="Y215" s="32">
        <f>X215*'Расчет субсидий'!AM215</f>
        <v>-5.7</v>
      </c>
      <c r="Z215" s="39">
        <f t="shared" si="75"/>
        <v>-0.50222965061989244</v>
      </c>
      <c r="AA215" s="120">
        <f>'Расчет субсидий'!AP215-1</f>
        <v>0</v>
      </c>
      <c r="AB215" s="32">
        <f>AA215*'Расчет субсидий'!AQ215</f>
        <v>0</v>
      </c>
      <c r="AC215" s="124">
        <f t="shared" si="76"/>
        <v>0</v>
      </c>
      <c r="AD215" s="32">
        <f t="shared" si="77"/>
        <v>1089.4382303849386</v>
      </c>
      <c r="AE215" s="33" t="str">
        <f>IF('Расчет субсидий'!BA215="+",'Расчет субсидий'!BA215,"-")</f>
        <v>-</v>
      </c>
    </row>
    <row r="216" spans="1:31" ht="15.6" x14ac:dyDescent="0.25">
      <c r="A216" s="16" t="s">
        <v>215</v>
      </c>
      <c r="B216" s="28">
        <f>'Расчет субсидий'!AW216</f>
        <v>-82.981818181818198</v>
      </c>
      <c r="C216" s="26">
        <f>'Расчет субсидий'!D216-1</f>
        <v>-1</v>
      </c>
      <c r="D216" s="32">
        <f>C216*'Расчет субсидий'!E216</f>
        <v>0</v>
      </c>
      <c r="E216" s="39">
        <f t="shared" si="88"/>
        <v>0</v>
      </c>
      <c r="F216" s="26" t="s">
        <v>378</v>
      </c>
      <c r="G216" s="32" t="s">
        <v>378</v>
      </c>
      <c r="H216" s="31" t="s">
        <v>378</v>
      </c>
      <c r="I216" s="26" t="s">
        <v>378</v>
      </c>
      <c r="J216" s="32" t="s">
        <v>378</v>
      </c>
      <c r="K216" s="31" t="s">
        <v>378</v>
      </c>
      <c r="L216" s="26">
        <f>'Расчет субсидий'!P216-1</f>
        <v>-0.81383432963279245</v>
      </c>
      <c r="M216" s="32">
        <f>L216*'Расчет субсидий'!Q216</f>
        <v>-16.276686592655849</v>
      </c>
      <c r="N216" s="39">
        <f t="shared" si="89"/>
        <v>-31.637196802554065</v>
      </c>
      <c r="O216" s="27">
        <f>'Расчет субсидий'!R216-1</f>
        <v>0</v>
      </c>
      <c r="P216" s="32">
        <f>O216*'Расчет субсидий'!S216</f>
        <v>0</v>
      </c>
      <c r="Q216" s="39">
        <f t="shared" si="90"/>
        <v>0</v>
      </c>
      <c r="R216" s="27">
        <f>'Расчет субсидий'!V216-1</f>
        <v>-1</v>
      </c>
      <c r="S216" s="32">
        <f>R216*'Расчет субсидий'!W216</f>
        <v>-30</v>
      </c>
      <c r="T216" s="39">
        <f t="shared" si="91"/>
        <v>-58.311370601979242</v>
      </c>
      <c r="U216" s="27">
        <f>'Расчет субсидий'!Z216-1</f>
        <v>0.33333333333333348</v>
      </c>
      <c r="V216" s="32">
        <f>U216*'Расчет субсидий'!AA216</f>
        <v>6.6666666666666696</v>
      </c>
      <c r="W216" s="39">
        <f t="shared" si="92"/>
        <v>12.958082355995392</v>
      </c>
      <c r="X216" s="120">
        <f>'Расчет субсидий'!AL216-1</f>
        <v>-0.3666666666666667</v>
      </c>
      <c r="Y216" s="32">
        <f>X216*'Расчет субсидий'!AM216</f>
        <v>-5.5</v>
      </c>
      <c r="Z216" s="39">
        <f t="shared" si="75"/>
        <v>-10.690417943696195</v>
      </c>
      <c r="AA216" s="120">
        <f>'Расчет субсидий'!AP216-1</f>
        <v>0.12087912087912089</v>
      </c>
      <c r="AB216" s="32">
        <f>AA216*'Расчет субсидий'!AQ216</f>
        <v>2.4175824175824179</v>
      </c>
      <c r="AC216" s="124">
        <f t="shared" si="76"/>
        <v>4.6990848104159095</v>
      </c>
      <c r="AD216" s="32">
        <f t="shared" si="77"/>
        <v>-42.692437508406762</v>
      </c>
      <c r="AE216" s="33" t="str">
        <f>IF('Расчет субсидий'!BA216="+",'Расчет субсидий'!BA216,"-")</f>
        <v>-</v>
      </c>
    </row>
    <row r="217" spans="1:31" ht="15.6" x14ac:dyDescent="0.25">
      <c r="A217" s="16" t="s">
        <v>216</v>
      </c>
      <c r="B217" s="28">
        <f>'Расчет субсидий'!AW217</f>
        <v>23.372727272727275</v>
      </c>
      <c r="C217" s="26">
        <f>'Расчет субсидий'!D217-1</f>
        <v>0.28935292285355696</v>
      </c>
      <c r="D217" s="32">
        <f>C217*'Расчет субсидий'!E217</f>
        <v>2.8935292285355696</v>
      </c>
      <c r="E217" s="39">
        <f t="shared" si="88"/>
        <v>2.6156282061370377</v>
      </c>
      <c r="F217" s="26" t="s">
        <v>378</v>
      </c>
      <c r="G217" s="32" t="s">
        <v>378</v>
      </c>
      <c r="H217" s="31" t="s">
        <v>378</v>
      </c>
      <c r="I217" s="26" t="s">
        <v>378</v>
      </c>
      <c r="J217" s="32" t="s">
        <v>378</v>
      </c>
      <c r="K217" s="31" t="s">
        <v>378</v>
      </c>
      <c r="L217" s="26">
        <f>'Расчет субсидий'!P217-1</f>
        <v>0.46932174408663441</v>
      </c>
      <c r="M217" s="32">
        <f>L217*'Расчет субсидий'!Q217</f>
        <v>9.3864348817326881</v>
      </c>
      <c r="N217" s="39">
        <f t="shared" si="89"/>
        <v>8.4849406702396415</v>
      </c>
      <c r="O217" s="27">
        <f>'Расчет субсидий'!R217-1</f>
        <v>0</v>
      </c>
      <c r="P217" s="32">
        <f>O217*'Расчет субсидий'!S217</f>
        <v>0</v>
      </c>
      <c r="Q217" s="39">
        <f t="shared" si="90"/>
        <v>0</v>
      </c>
      <c r="R217" s="27">
        <f>'Расчет субсидий'!V217-1</f>
        <v>0.23248587570621471</v>
      </c>
      <c r="S217" s="32">
        <f>R217*'Расчет субсидий'!W217</f>
        <v>9.2994350282485883</v>
      </c>
      <c r="T217" s="39">
        <f t="shared" si="91"/>
        <v>8.4062964773769444</v>
      </c>
      <c r="U217" s="27">
        <f>'Расчет субсидий'!Z217-1</f>
        <v>0.34000000000000008</v>
      </c>
      <c r="V217" s="32">
        <f>U217*'Расчет субсидий'!AA217</f>
        <v>3.4000000000000008</v>
      </c>
      <c r="W217" s="39">
        <f t="shared" si="92"/>
        <v>3.0734563913034303</v>
      </c>
      <c r="X217" s="120">
        <f>'Расчет субсидий'!AL217-1</f>
        <v>-2.6666666666666727E-2</v>
      </c>
      <c r="Y217" s="32">
        <f>X217*'Расчет субсидий'!AM217</f>
        <v>-0.40000000000000091</v>
      </c>
      <c r="Z217" s="39">
        <f t="shared" si="75"/>
        <v>-0.36158310485922779</v>
      </c>
      <c r="AA217" s="120">
        <f>'Расчет субсидий'!AP217-1</f>
        <v>6.3829787234042534E-2</v>
      </c>
      <c r="AB217" s="32">
        <f>AA217*'Расчет субсидий'!AQ217</f>
        <v>1.2765957446808507</v>
      </c>
      <c r="AC217" s="124">
        <f t="shared" si="76"/>
        <v>1.1539886325294475</v>
      </c>
      <c r="AD217" s="32">
        <f t="shared" si="77"/>
        <v>25.855994883197699</v>
      </c>
      <c r="AE217" s="33" t="str">
        <f>IF('Расчет субсидий'!BA217="+",'Расчет субсидий'!BA217,"-")</f>
        <v>-</v>
      </c>
    </row>
    <row r="218" spans="1:31" ht="15.6" x14ac:dyDescent="0.25">
      <c r="A218" s="16" t="s">
        <v>217</v>
      </c>
      <c r="B218" s="28">
        <f>'Расчет субсидий'!AW218</f>
        <v>186.14545454545453</v>
      </c>
      <c r="C218" s="26">
        <f>'Расчет субсидий'!D218-1</f>
        <v>0.79636307006720397</v>
      </c>
      <c r="D218" s="32">
        <f>C218*'Расчет субсидий'!E218</f>
        <v>7.9636307006720397</v>
      </c>
      <c r="E218" s="39">
        <f t="shared" si="88"/>
        <v>6.30780106473052</v>
      </c>
      <c r="F218" s="26" t="s">
        <v>378</v>
      </c>
      <c r="G218" s="32" t="s">
        <v>378</v>
      </c>
      <c r="H218" s="31" t="s">
        <v>378</v>
      </c>
      <c r="I218" s="26" t="s">
        <v>378</v>
      </c>
      <c r="J218" s="32" t="s">
        <v>378</v>
      </c>
      <c r="K218" s="31" t="s">
        <v>378</v>
      </c>
      <c r="L218" s="26">
        <f>'Расчет субсидий'!P218-1</f>
        <v>-3.6869378759902371E-2</v>
      </c>
      <c r="M218" s="32">
        <f>L218*'Расчет субсидий'!Q218</f>
        <v>-0.73738757519804743</v>
      </c>
      <c r="N218" s="39">
        <f t="shared" si="89"/>
        <v>-0.58406703007470995</v>
      </c>
      <c r="O218" s="27">
        <f>'Расчет субсидий'!R218-1</f>
        <v>0</v>
      </c>
      <c r="P218" s="32">
        <f>O218*'Расчет субсидий'!S218</f>
        <v>0</v>
      </c>
      <c r="Q218" s="39">
        <f t="shared" si="90"/>
        <v>0</v>
      </c>
      <c r="R218" s="27">
        <f>'Расчет субсидий'!V218-1</f>
        <v>-0.94444444444444442</v>
      </c>
      <c r="S218" s="32">
        <f>R218*'Расчет субсидий'!W218</f>
        <v>-14.166666666666666</v>
      </c>
      <c r="T218" s="39">
        <f t="shared" si="91"/>
        <v>-11.221077225007603</v>
      </c>
      <c r="U218" s="27">
        <f>'Расчет субсидий'!Z218-1</f>
        <v>7</v>
      </c>
      <c r="V218" s="32">
        <f>U218*'Расчет субсидий'!AA218</f>
        <v>245</v>
      </c>
      <c r="W218" s="39">
        <f t="shared" si="92"/>
        <v>194.05862965601386</v>
      </c>
      <c r="X218" s="120">
        <f>'Расчет субсидий'!AL218-1</f>
        <v>-0.20333333333333337</v>
      </c>
      <c r="Y218" s="32">
        <f>X218*'Расчет субсидий'!AM218</f>
        <v>-3.0500000000000007</v>
      </c>
      <c r="Z218" s="39">
        <f t="shared" si="75"/>
        <v>-2.4158319202075202</v>
      </c>
      <c r="AA218" s="120">
        <f>'Расчет субсидий'!AP218-1</f>
        <v>0</v>
      </c>
      <c r="AB218" s="32">
        <f>AA218*'Расчет субсидий'!AQ218</f>
        <v>0</v>
      </c>
      <c r="AC218" s="124">
        <f t="shared" si="76"/>
        <v>0</v>
      </c>
      <c r="AD218" s="32">
        <f t="shared" si="77"/>
        <v>235.00957645880732</v>
      </c>
      <c r="AE218" s="33" t="str">
        <f>IF('Расчет субсидий'!BA218="+",'Расчет субсидий'!BA218,"-")</f>
        <v>-</v>
      </c>
    </row>
    <row r="219" spans="1:31" ht="15.6" x14ac:dyDescent="0.25">
      <c r="A219" s="16" t="s">
        <v>218</v>
      </c>
      <c r="B219" s="28">
        <f>'Расчет субсидий'!AW219</f>
        <v>79.790909090909054</v>
      </c>
      <c r="C219" s="26">
        <f>'Расчет субсидий'!D219-1</f>
        <v>0.11361030422769591</v>
      </c>
      <c r="D219" s="32">
        <f>C219*'Расчет субсидий'!E219</f>
        <v>1.1361030422769591</v>
      </c>
      <c r="E219" s="39">
        <f t="shared" si="88"/>
        <v>0.17903062829695898</v>
      </c>
      <c r="F219" s="26" t="s">
        <v>378</v>
      </c>
      <c r="G219" s="32" t="s">
        <v>378</v>
      </c>
      <c r="H219" s="31" t="s">
        <v>378</v>
      </c>
      <c r="I219" s="26" t="s">
        <v>378</v>
      </c>
      <c r="J219" s="32" t="s">
        <v>378</v>
      </c>
      <c r="K219" s="31" t="s">
        <v>378</v>
      </c>
      <c r="L219" s="26">
        <f>'Расчет субсидий'!P219-1</f>
        <v>-0.17388070801725419</v>
      </c>
      <c r="M219" s="32">
        <f>L219*'Расчет субсидий'!Q219</f>
        <v>-3.4776141603450839</v>
      </c>
      <c r="N219" s="39">
        <f t="shared" si="89"/>
        <v>-0.54801318624512985</v>
      </c>
      <c r="O219" s="27">
        <f>'Расчет субсидий'!R219-1</f>
        <v>0</v>
      </c>
      <c r="P219" s="32">
        <f>O219*'Расчет субсидий'!S219</f>
        <v>0</v>
      </c>
      <c r="Q219" s="39">
        <f t="shared" si="90"/>
        <v>0</v>
      </c>
      <c r="R219" s="27">
        <f>'Расчет субсидий'!V219-1</f>
        <v>-0.79722222222222228</v>
      </c>
      <c r="S219" s="32">
        <f>R219*'Расчет субсидий'!W219</f>
        <v>-23.916666666666668</v>
      </c>
      <c r="T219" s="39">
        <f t="shared" si="91"/>
        <v>-3.7688622429183214</v>
      </c>
      <c r="U219" s="27">
        <f>'Расчет субсидий'!Z219-1</f>
        <v>27.000000000000004</v>
      </c>
      <c r="V219" s="32">
        <f>U219*'Расчет субсидий'!AA219</f>
        <v>540.00000000000011</v>
      </c>
      <c r="W219" s="39">
        <f t="shared" si="92"/>
        <v>85.094868759967696</v>
      </c>
      <c r="X219" s="120">
        <f>'Расчет субсидий'!AL219-1</f>
        <v>-0.4933333333333334</v>
      </c>
      <c r="Y219" s="32">
        <f>X219*'Расчет субсидий'!AM219</f>
        <v>-7.4000000000000012</v>
      </c>
      <c r="Z219" s="39">
        <f t="shared" si="75"/>
        <v>-1.1661148681921498</v>
      </c>
      <c r="AA219" s="120">
        <f>'Расчет субсидий'!AP219-1</f>
        <v>0</v>
      </c>
      <c r="AB219" s="32">
        <f>AA219*'Расчет субсидий'!AQ219</f>
        <v>0</v>
      </c>
      <c r="AC219" s="124">
        <f t="shared" si="76"/>
        <v>0</v>
      </c>
      <c r="AD219" s="32">
        <f t="shared" si="77"/>
        <v>506.34182221526532</v>
      </c>
      <c r="AE219" s="33" t="str">
        <f>IF('Расчет субсидий'!BA219="+",'Расчет субсидий'!BA219,"-")</f>
        <v>-</v>
      </c>
    </row>
    <row r="220" spans="1:31" ht="15.6" x14ac:dyDescent="0.25">
      <c r="A220" s="16" t="s">
        <v>219</v>
      </c>
      <c r="B220" s="28">
        <f>'Расчет субсидий'!AW220</f>
        <v>-186.86363636363637</v>
      </c>
      <c r="C220" s="26">
        <f>'Расчет субсидий'!D220-1</f>
        <v>0.15643224945854084</v>
      </c>
      <c r="D220" s="32">
        <f>C220*'Расчет субсидий'!E220</f>
        <v>1.5643224945854084</v>
      </c>
      <c r="E220" s="39">
        <f t="shared" si="88"/>
        <v>5.8651539453053871</v>
      </c>
      <c r="F220" s="26" t="s">
        <v>378</v>
      </c>
      <c r="G220" s="32" t="s">
        <v>378</v>
      </c>
      <c r="H220" s="31" t="s">
        <v>378</v>
      </c>
      <c r="I220" s="26" t="s">
        <v>378</v>
      </c>
      <c r="J220" s="32" t="s">
        <v>378</v>
      </c>
      <c r="K220" s="31" t="s">
        <v>378</v>
      </c>
      <c r="L220" s="26">
        <f>'Расчет субсидий'!P220-1</f>
        <v>-0.59767961374936951</v>
      </c>
      <c r="M220" s="32">
        <f>L220*'Расчет субсидий'!Q220</f>
        <v>-11.95359227498739</v>
      </c>
      <c r="N220" s="39">
        <f t="shared" si="89"/>
        <v>-44.817906240487467</v>
      </c>
      <c r="O220" s="27">
        <f>'Расчет субсидий'!R220-1</f>
        <v>0</v>
      </c>
      <c r="P220" s="32">
        <f>O220*'Расчет субсидий'!S220</f>
        <v>0</v>
      </c>
      <c r="Q220" s="39">
        <f t="shared" si="90"/>
        <v>0</v>
      </c>
      <c r="R220" s="27">
        <f>'Расчет субсидий'!V220-1</f>
        <v>-1</v>
      </c>
      <c r="S220" s="32">
        <f>R220*'Расчет субсидий'!W220</f>
        <v>-30</v>
      </c>
      <c r="T220" s="39">
        <f t="shared" si="91"/>
        <v>-112.47975974787397</v>
      </c>
      <c r="U220" s="27">
        <f>'Расчет субсидий'!Z220-1</f>
        <v>-0.5</v>
      </c>
      <c r="V220" s="32">
        <f>U220*'Расчет субсидий'!AA220</f>
        <v>-10</v>
      </c>
      <c r="W220" s="39">
        <f t="shared" si="92"/>
        <v>-37.493253249291328</v>
      </c>
      <c r="X220" s="120">
        <f>'Расчет субсидий'!AL220-1</f>
        <v>3.6666666666666625E-2</v>
      </c>
      <c r="Y220" s="32">
        <f>X220*'Расчет субсидий'!AM220</f>
        <v>0.54999999999999938</v>
      </c>
      <c r="Z220" s="39">
        <f t="shared" si="75"/>
        <v>2.0621289287110205</v>
      </c>
      <c r="AA220" s="120">
        <f>'Расчет субсидий'!AP220-1</f>
        <v>0</v>
      </c>
      <c r="AB220" s="32">
        <f>AA220*'Расчет субсидий'!AQ220</f>
        <v>0</v>
      </c>
      <c r="AC220" s="124">
        <f t="shared" si="76"/>
        <v>0</v>
      </c>
      <c r="AD220" s="32">
        <f t="shared" si="77"/>
        <v>-49.839269780401985</v>
      </c>
      <c r="AE220" s="33" t="str">
        <f>IF('Расчет субсидий'!BA220="+",'Расчет субсидий'!BA220,"-")</f>
        <v>-</v>
      </c>
    </row>
    <row r="221" spans="1:31" ht="15.6" x14ac:dyDescent="0.25">
      <c r="A221" s="16" t="s">
        <v>220</v>
      </c>
      <c r="B221" s="28">
        <f>'Расчет субсидий'!AW221</f>
        <v>-4.1545454545454632</v>
      </c>
      <c r="C221" s="26">
        <f>'Расчет субсидий'!D221-1</f>
        <v>5.861656937767834E-2</v>
      </c>
      <c r="D221" s="32">
        <f>C221*'Расчет субсидий'!E221</f>
        <v>0.5861656937767834</v>
      </c>
      <c r="E221" s="39">
        <f t="shared" si="88"/>
        <v>0.29527883732172933</v>
      </c>
      <c r="F221" s="26" t="s">
        <v>378</v>
      </c>
      <c r="G221" s="32" t="s">
        <v>378</v>
      </c>
      <c r="H221" s="31" t="s">
        <v>378</v>
      </c>
      <c r="I221" s="26" t="s">
        <v>378</v>
      </c>
      <c r="J221" s="32" t="s">
        <v>378</v>
      </c>
      <c r="K221" s="31" t="s">
        <v>378</v>
      </c>
      <c r="L221" s="26">
        <f>'Расчет субсидий'!P221-1</f>
        <v>-0.71045323411254002</v>
      </c>
      <c r="M221" s="32">
        <f>L221*'Расчет субсидий'!Q221</f>
        <v>-14.209064682250801</v>
      </c>
      <c r="N221" s="39">
        <f t="shared" si="89"/>
        <v>-7.1577646787394498</v>
      </c>
      <c r="O221" s="27">
        <f>'Расчет субсидий'!R221-1</f>
        <v>0</v>
      </c>
      <c r="P221" s="32">
        <f>O221*'Расчет субсидий'!S221</f>
        <v>0</v>
      </c>
      <c r="Q221" s="39">
        <f t="shared" si="90"/>
        <v>0</v>
      </c>
      <c r="R221" s="27">
        <f>'Расчет субсидий'!V221-1</f>
        <v>-0.41066666666666662</v>
      </c>
      <c r="S221" s="32">
        <f>R221*'Расчет субсидий'!W221</f>
        <v>-4.1066666666666665</v>
      </c>
      <c r="T221" s="39">
        <f t="shared" si="91"/>
        <v>-2.0687184041565687</v>
      </c>
      <c r="U221" s="27">
        <f>'Расчет субсидий'!Z221-1</f>
        <v>0.13705673758865244</v>
      </c>
      <c r="V221" s="32">
        <f>U221*'Расчет субсидий'!AA221</f>
        <v>5.4822695035460978</v>
      </c>
      <c r="W221" s="39">
        <f t="shared" si="92"/>
        <v>2.7616733324347664</v>
      </c>
      <c r="X221" s="120">
        <f>'Расчет субсидий'!AL221-1</f>
        <v>0.26666666666666661</v>
      </c>
      <c r="Y221" s="32">
        <f>X221*'Расчет субсидий'!AM221</f>
        <v>3.9999999999999991</v>
      </c>
      <c r="Z221" s="39">
        <f t="shared" si="75"/>
        <v>2.0149854585940599</v>
      </c>
      <c r="AA221" s="120">
        <f>'Расчет субсидий'!AP221-1</f>
        <v>0</v>
      </c>
      <c r="AB221" s="32">
        <f>AA221*'Расчет субсидий'!AQ221</f>
        <v>0</v>
      </c>
      <c r="AC221" s="124">
        <f t="shared" si="76"/>
        <v>0</v>
      </c>
      <c r="AD221" s="32">
        <f t="shared" si="77"/>
        <v>-8.2472961515945897</v>
      </c>
      <c r="AE221" s="33" t="str">
        <f>IF('Расчет субсидий'!BA221="+",'Расчет субсидий'!BA221,"-")</f>
        <v>-</v>
      </c>
    </row>
    <row r="222" spans="1:31" ht="15.6" x14ac:dyDescent="0.25">
      <c r="A222" s="16" t="s">
        <v>221</v>
      </c>
      <c r="B222" s="28">
        <f>'Расчет субсидий'!AW222</f>
        <v>-27.845454545454547</v>
      </c>
      <c r="C222" s="26">
        <f>'Расчет субсидий'!D222-1</f>
        <v>-1</v>
      </c>
      <c r="D222" s="32">
        <f>C222*'Расчет субсидий'!E222</f>
        <v>0</v>
      </c>
      <c r="E222" s="39">
        <f t="shared" si="88"/>
        <v>0</v>
      </c>
      <c r="F222" s="26" t="s">
        <v>378</v>
      </c>
      <c r="G222" s="32" t="s">
        <v>378</v>
      </c>
      <c r="H222" s="31" t="s">
        <v>378</v>
      </c>
      <c r="I222" s="26" t="s">
        <v>378</v>
      </c>
      <c r="J222" s="32" t="s">
        <v>378</v>
      </c>
      <c r="K222" s="31" t="s">
        <v>378</v>
      </c>
      <c r="L222" s="26">
        <f>'Расчет субсидий'!P222-1</f>
        <v>-0.67859290438965725</v>
      </c>
      <c r="M222" s="32">
        <f>L222*'Расчет субсидий'!Q222</f>
        <v>-13.571858087793146</v>
      </c>
      <c r="N222" s="39">
        <f t="shared" si="89"/>
        <v>-6.5133136017322899</v>
      </c>
      <c r="O222" s="27">
        <f>'Расчет субсидий'!R222-1</f>
        <v>0</v>
      </c>
      <c r="P222" s="32">
        <f>O222*'Расчет субсидий'!S222</f>
        <v>0</v>
      </c>
      <c r="Q222" s="39">
        <f t="shared" si="90"/>
        <v>0</v>
      </c>
      <c r="R222" s="27">
        <f>'Расчет субсидий'!V222-1</f>
        <v>-1</v>
      </c>
      <c r="S222" s="32">
        <f>R222*'Расчет субсидий'!W222</f>
        <v>-25</v>
      </c>
      <c r="T222" s="39">
        <f t="shared" si="91"/>
        <v>-11.997829552149753</v>
      </c>
      <c r="U222" s="27">
        <f>'Расчет субсидий'!Z222-1</f>
        <v>-1</v>
      </c>
      <c r="V222" s="32">
        <f>U222*'Расчет субсидий'!AA222</f>
        <v>-25</v>
      </c>
      <c r="W222" s="39">
        <f t="shared" si="92"/>
        <v>-11.997829552149753</v>
      </c>
      <c r="X222" s="120">
        <f>'Расчет субсидий'!AL222-1</f>
        <v>0.37000000000000011</v>
      </c>
      <c r="Y222" s="32">
        <f>X222*'Расчет субсидий'!AM222</f>
        <v>5.5500000000000016</v>
      </c>
      <c r="Z222" s="39">
        <f t="shared" si="75"/>
        <v>2.6635181605772456</v>
      </c>
      <c r="AA222" s="120">
        <f>'Расчет субсидий'!AP222-1</f>
        <v>0</v>
      </c>
      <c r="AB222" s="32">
        <f>AA222*'Расчет субсидий'!AQ222</f>
        <v>0</v>
      </c>
      <c r="AC222" s="124">
        <f t="shared" si="76"/>
        <v>0</v>
      </c>
      <c r="AD222" s="32">
        <f t="shared" si="77"/>
        <v>-58.021858087793142</v>
      </c>
      <c r="AE222" s="33" t="str">
        <f>IF('Расчет субсидий'!BA222="+",'Расчет субсидий'!BA222,"-")</f>
        <v>-</v>
      </c>
    </row>
    <row r="223" spans="1:31" ht="15.6" x14ac:dyDescent="0.25">
      <c r="A223" s="16" t="s">
        <v>222</v>
      </c>
      <c r="B223" s="28">
        <f>'Расчет субсидий'!AW223</f>
        <v>-122.01818181818186</v>
      </c>
      <c r="C223" s="26">
        <f>'Расчет субсидий'!D223-1</f>
        <v>-1</v>
      </c>
      <c r="D223" s="32">
        <f>C223*'Расчет субсидий'!E223</f>
        <v>0</v>
      </c>
      <c r="E223" s="39">
        <f t="shared" si="88"/>
        <v>0</v>
      </c>
      <c r="F223" s="26" t="s">
        <v>378</v>
      </c>
      <c r="G223" s="32" t="s">
        <v>378</v>
      </c>
      <c r="H223" s="31" t="s">
        <v>378</v>
      </c>
      <c r="I223" s="26" t="s">
        <v>378</v>
      </c>
      <c r="J223" s="32" t="s">
        <v>378</v>
      </c>
      <c r="K223" s="31" t="s">
        <v>378</v>
      </c>
      <c r="L223" s="26">
        <f>'Расчет субсидий'!P223-1</f>
        <v>-0.74453138893828918</v>
      </c>
      <c r="M223" s="32">
        <f>L223*'Расчет субсидий'!Q223</f>
        <v>-14.890627778765783</v>
      </c>
      <c r="N223" s="39">
        <f t="shared" si="89"/>
        <v>-50.354472550768037</v>
      </c>
      <c r="O223" s="27">
        <f>'Расчет субсидий'!R223-1</f>
        <v>0</v>
      </c>
      <c r="P223" s="32">
        <f>O223*'Расчет субсидий'!S223</f>
        <v>0</v>
      </c>
      <c r="Q223" s="39">
        <f t="shared" si="90"/>
        <v>0</v>
      </c>
      <c r="R223" s="27">
        <f>'Расчет субсидий'!V223-1</f>
        <v>-1</v>
      </c>
      <c r="S223" s="32">
        <f>R223*'Расчет субсидий'!W223</f>
        <v>-15</v>
      </c>
      <c r="T223" s="39">
        <f t="shared" si="91"/>
        <v>-50.724328046035239</v>
      </c>
      <c r="U223" s="27">
        <f>'Расчет субсидий'!Z223-1</f>
        <v>0.25165394402035624</v>
      </c>
      <c r="V223" s="32">
        <f>U223*'Расчет субсидий'!AA223</f>
        <v>8.8078880407124682</v>
      </c>
      <c r="W223" s="39">
        <f t="shared" si="92"/>
        <v>29.784946824656654</v>
      </c>
      <c r="X223" s="120">
        <f>'Расчет субсидий'!AL223-1</f>
        <v>-1</v>
      </c>
      <c r="Y223" s="32">
        <f>X223*'Расчет субсидий'!AM223</f>
        <v>-15</v>
      </c>
      <c r="Z223" s="39">
        <f t="shared" si="75"/>
        <v>-50.724328046035239</v>
      </c>
      <c r="AA223" s="120">
        <f>'Расчет субсидий'!AP223-1</f>
        <v>0</v>
      </c>
      <c r="AB223" s="32">
        <f>AA223*'Расчет субсидий'!AQ223</f>
        <v>0</v>
      </c>
      <c r="AC223" s="124">
        <f t="shared" si="76"/>
        <v>0</v>
      </c>
      <c r="AD223" s="32">
        <f t="shared" si="77"/>
        <v>-36.082739738053313</v>
      </c>
      <c r="AE223" s="33" t="str">
        <f>IF('Расчет субсидий'!BA223="+",'Расчет субсидий'!BA223,"-")</f>
        <v>-</v>
      </c>
    </row>
    <row r="224" spans="1:31" ht="15.6" x14ac:dyDescent="0.25">
      <c r="A224" s="16" t="s">
        <v>223</v>
      </c>
      <c r="B224" s="28">
        <f>'Расчет субсидий'!AW224</f>
        <v>-84.472727272727269</v>
      </c>
      <c r="C224" s="26">
        <f>'Расчет субсидий'!D224-1</f>
        <v>-1</v>
      </c>
      <c r="D224" s="32">
        <f>C224*'Расчет субсидий'!E224</f>
        <v>0</v>
      </c>
      <c r="E224" s="39">
        <f t="shared" si="88"/>
        <v>0</v>
      </c>
      <c r="F224" s="26" t="s">
        <v>378</v>
      </c>
      <c r="G224" s="32" t="s">
        <v>378</v>
      </c>
      <c r="H224" s="31" t="s">
        <v>378</v>
      </c>
      <c r="I224" s="26" t="s">
        <v>378</v>
      </c>
      <c r="J224" s="32" t="s">
        <v>378</v>
      </c>
      <c r="K224" s="31" t="s">
        <v>378</v>
      </c>
      <c r="L224" s="26">
        <f>'Расчет субсидий'!P224-1</f>
        <v>0.39158186864014799</v>
      </c>
      <c r="M224" s="32">
        <f>L224*'Расчет субсидий'!Q224</f>
        <v>7.8316373728029598</v>
      </c>
      <c r="N224" s="39">
        <f t="shared" si="89"/>
        <v>16.473607702335382</v>
      </c>
      <c r="O224" s="27">
        <f>'Расчет субсидий'!R224-1</f>
        <v>0</v>
      </c>
      <c r="P224" s="32">
        <f>O224*'Расчет субсидий'!S224</f>
        <v>0</v>
      </c>
      <c r="Q224" s="39">
        <f t="shared" si="90"/>
        <v>0</v>
      </c>
      <c r="R224" s="27">
        <f>'Расчет субсидий'!V224-1</f>
        <v>-1</v>
      </c>
      <c r="S224" s="32">
        <f>R224*'Расчет субсидий'!W224</f>
        <v>-30</v>
      </c>
      <c r="T224" s="39">
        <f t="shared" si="91"/>
        <v>-63.104074862595859</v>
      </c>
      <c r="U224" s="27">
        <f>'Расчет субсидий'!Z224-1</f>
        <v>-0.50202020202020203</v>
      </c>
      <c r="V224" s="32">
        <f>U224*'Расчет субсидий'!AA224</f>
        <v>-10.040404040404042</v>
      </c>
      <c r="W224" s="39">
        <f t="shared" si="92"/>
        <v>-21.119680273878885</v>
      </c>
      <c r="X224" s="120">
        <f>'Расчет субсидий'!AL224-1</f>
        <v>-0.53</v>
      </c>
      <c r="Y224" s="32">
        <f>X224*'Расчет субсидий'!AM224</f>
        <v>-7.95</v>
      </c>
      <c r="Z224" s="39">
        <f t="shared" si="75"/>
        <v>-16.722579838587901</v>
      </c>
      <c r="AA224" s="120">
        <f>'Расчет субсидий'!AP224-1</f>
        <v>0</v>
      </c>
      <c r="AB224" s="32">
        <f>AA224*'Расчет субсидий'!AQ224</f>
        <v>0</v>
      </c>
      <c r="AC224" s="124">
        <f t="shared" si="76"/>
        <v>0</v>
      </c>
      <c r="AD224" s="32">
        <f t="shared" si="77"/>
        <v>-40.158766667601085</v>
      </c>
      <c r="AE224" s="33" t="str">
        <f>IF('Расчет субсидий'!BA224="+",'Расчет субсидий'!BA224,"-")</f>
        <v>-</v>
      </c>
    </row>
    <row r="225" spans="1:31" ht="15.6" x14ac:dyDescent="0.25">
      <c r="A225" s="16" t="s">
        <v>224</v>
      </c>
      <c r="B225" s="28">
        <f>'Расчет субсидий'!AW225</f>
        <v>-16.73636363636362</v>
      </c>
      <c r="C225" s="26">
        <f>'Расчет субсидий'!D225-1</f>
        <v>-1</v>
      </c>
      <c r="D225" s="32">
        <f>C225*'Расчет субсидий'!E225</f>
        <v>0</v>
      </c>
      <c r="E225" s="39">
        <f t="shared" si="88"/>
        <v>0</v>
      </c>
      <c r="F225" s="26" t="s">
        <v>378</v>
      </c>
      <c r="G225" s="32" t="s">
        <v>378</v>
      </c>
      <c r="H225" s="31" t="s">
        <v>378</v>
      </c>
      <c r="I225" s="26" t="s">
        <v>378</v>
      </c>
      <c r="J225" s="32" t="s">
        <v>378</v>
      </c>
      <c r="K225" s="31" t="s">
        <v>378</v>
      </c>
      <c r="L225" s="26">
        <f>'Расчет субсидий'!P225-1</f>
        <v>-0.37406483790523692</v>
      </c>
      <c r="M225" s="32">
        <f>L225*'Расчет субсидий'!Q225</f>
        <v>-7.4812967581047385</v>
      </c>
      <c r="N225" s="39">
        <f t="shared" si="89"/>
        <v>-10.762293881438609</v>
      </c>
      <c r="O225" s="27">
        <f>'Расчет субсидий'!R225-1</f>
        <v>0</v>
      </c>
      <c r="P225" s="32">
        <f>O225*'Расчет субсидий'!S225</f>
        <v>0</v>
      </c>
      <c r="Q225" s="39">
        <f t="shared" si="90"/>
        <v>0</v>
      </c>
      <c r="R225" s="27">
        <f>'Расчет субсидий'!V225-1</f>
        <v>-0.30621572212065817</v>
      </c>
      <c r="S225" s="32">
        <f>R225*'Расчет субсидий'!W225</f>
        <v>-12.248628884826328</v>
      </c>
      <c r="T225" s="39">
        <f t="shared" si="91"/>
        <v>-17.620386941658204</v>
      </c>
      <c r="U225" s="27">
        <f>'Расчет субсидий'!Z225-1</f>
        <v>-0.25757575757575757</v>
      </c>
      <c r="V225" s="32">
        <f>U225*'Расчет субсидий'!AA225</f>
        <v>-2.5757575757575757</v>
      </c>
      <c r="W225" s="39">
        <f t="shared" si="92"/>
        <v>-3.7053816863518683</v>
      </c>
      <c r="X225" s="120">
        <f>'Расчет субсидий'!AL225-1</f>
        <v>0.75666666666666682</v>
      </c>
      <c r="Y225" s="32">
        <f>X225*'Расчет субсидий'!AM225</f>
        <v>11.350000000000001</v>
      </c>
      <c r="Z225" s="39">
        <f t="shared" si="75"/>
        <v>16.327655419095205</v>
      </c>
      <c r="AA225" s="120">
        <f>'Расчет субсидий'!AP225-1</f>
        <v>-3.3921302578018953E-2</v>
      </c>
      <c r="AB225" s="32">
        <f>AA225*'Расчет субсидий'!AQ225</f>
        <v>-0.67842605156037905</v>
      </c>
      <c r="AC225" s="124">
        <f t="shared" si="76"/>
        <v>-0.97595654601014847</v>
      </c>
      <c r="AD225" s="32">
        <f t="shared" si="77"/>
        <v>-11.634109270249017</v>
      </c>
      <c r="AE225" s="33" t="str">
        <f>IF('Расчет субсидий'!BA225="+",'Расчет субсидий'!BA225,"-")</f>
        <v>-</v>
      </c>
    </row>
    <row r="226" spans="1:31" ht="15.6" x14ac:dyDescent="0.25">
      <c r="A226" s="36" t="s">
        <v>225</v>
      </c>
      <c r="B226" s="44"/>
      <c r="C226" s="45"/>
      <c r="D226" s="46"/>
      <c r="E226" s="42"/>
      <c r="F226" s="45"/>
      <c r="G226" s="46"/>
      <c r="H226" s="42"/>
      <c r="I226" s="45"/>
      <c r="J226" s="46"/>
      <c r="K226" s="42"/>
      <c r="L226" s="45"/>
      <c r="M226" s="46"/>
      <c r="N226" s="42"/>
      <c r="O226" s="47"/>
      <c r="P226" s="46"/>
      <c r="Q226" s="42"/>
      <c r="R226" s="47"/>
      <c r="S226" s="46"/>
      <c r="T226" s="42"/>
      <c r="U226" s="47"/>
      <c r="V226" s="46"/>
      <c r="W226" s="42"/>
      <c r="X226" s="121"/>
      <c r="Y226" s="46"/>
      <c r="Z226" s="42"/>
      <c r="AA226" s="121"/>
      <c r="AB226" s="46"/>
      <c r="AC226" s="125"/>
      <c r="AD226" s="32"/>
      <c r="AE226" s="33"/>
    </row>
    <row r="227" spans="1:31" ht="15.6" x14ac:dyDescent="0.25">
      <c r="A227" s="16" t="s">
        <v>226</v>
      </c>
      <c r="B227" s="28">
        <f>'Расчет субсидий'!AW227</f>
        <v>54.390909090909076</v>
      </c>
      <c r="C227" s="26">
        <f>'Расчет субсидий'!D227-1</f>
        <v>-1</v>
      </c>
      <c r="D227" s="32">
        <f>C227*'Расчет субсидий'!E227</f>
        <v>0</v>
      </c>
      <c r="E227" s="39">
        <f t="shared" ref="E227:E235" si="93">$B227*D227/$AD227</f>
        <v>0</v>
      </c>
      <c r="F227" s="26" t="s">
        <v>378</v>
      </c>
      <c r="G227" s="32" t="s">
        <v>378</v>
      </c>
      <c r="H227" s="31" t="s">
        <v>378</v>
      </c>
      <c r="I227" s="26" t="s">
        <v>378</v>
      </c>
      <c r="J227" s="32" t="s">
        <v>378</v>
      </c>
      <c r="K227" s="31" t="s">
        <v>378</v>
      </c>
      <c r="L227" s="26">
        <f>'Расчет субсидий'!P227-1</f>
        <v>0.25250763192324444</v>
      </c>
      <c r="M227" s="32">
        <f>L227*'Расчет субсидий'!Q227</f>
        <v>5.0501526384648887</v>
      </c>
      <c r="N227" s="39">
        <f t="shared" ref="N227:N235" si="94">$B227*M227/$AD227</f>
        <v>2.5935717332003008</v>
      </c>
      <c r="O227" s="27">
        <f>'Расчет субсидий'!R227-1</f>
        <v>0</v>
      </c>
      <c r="P227" s="32">
        <f>O227*'Расчет субсидий'!S227</f>
        <v>0</v>
      </c>
      <c r="Q227" s="39">
        <f t="shared" ref="Q227:Q235" si="95">$B227*P227/$AD227</f>
        <v>0</v>
      </c>
      <c r="R227" s="27">
        <f>'Расчет субсидий'!V227-1</f>
        <v>-1</v>
      </c>
      <c r="S227" s="32">
        <f>R227*'Расчет субсидий'!W227</f>
        <v>-20</v>
      </c>
      <c r="T227" s="39">
        <f t="shared" ref="T227:T235" si="96">$B227*S227/$AD227</f>
        <v>-10.27126076723367</v>
      </c>
      <c r="U227" s="27">
        <f>'Расчет субсидий'!Z227-1</f>
        <v>4</v>
      </c>
      <c r="V227" s="32">
        <f>U227*'Расчет субсидий'!AA227</f>
        <v>120</v>
      </c>
      <c r="W227" s="39">
        <f t="shared" ref="W227:W235" si="97">$B227*V227/$AD227</f>
        <v>61.627564603402014</v>
      </c>
      <c r="X227" s="120">
        <f>'Расчет субсидий'!AL227-1</f>
        <v>3.9473684210526327E-2</v>
      </c>
      <c r="Y227" s="32">
        <f>X227*'Расчет субсидий'!AM227</f>
        <v>0.59210526315789491</v>
      </c>
      <c r="Z227" s="39">
        <f t="shared" si="75"/>
        <v>0.30408337797731266</v>
      </c>
      <c r="AA227" s="120">
        <f>'Расчет субсидий'!AP227-1</f>
        <v>1.3333333333333419E-2</v>
      </c>
      <c r="AB227" s="32">
        <f>AA227*'Расчет субсидий'!AQ227</f>
        <v>0.26666666666666838</v>
      </c>
      <c r="AC227" s="124">
        <f t="shared" si="76"/>
        <v>0.13695014356311649</v>
      </c>
      <c r="AD227" s="32">
        <f t="shared" si="77"/>
        <v>105.90892456828945</v>
      </c>
      <c r="AE227" s="33" t="str">
        <f>IF('Расчет субсидий'!BA227="+",'Расчет субсидий'!BA227,"-")</f>
        <v>-</v>
      </c>
    </row>
    <row r="228" spans="1:31" ht="15.6" x14ac:dyDescent="0.25">
      <c r="A228" s="16" t="s">
        <v>150</v>
      </c>
      <c r="B228" s="28">
        <f>'Расчет субсидий'!AW228</f>
        <v>76.427272727272737</v>
      </c>
      <c r="C228" s="26">
        <f>'Расчет субсидий'!D228-1</f>
        <v>-1</v>
      </c>
      <c r="D228" s="32">
        <f>C228*'Расчет субсидий'!E228</f>
        <v>0</v>
      </c>
      <c r="E228" s="39">
        <f t="shared" si="93"/>
        <v>0</v>
      </c>
      <c r="F228" s="26" t="s">
        <v>378</v>
      </c>
      <c r="G228" s="32" t="s">
        <v>378</v>
      </c>
      <c r="H228" s="31" t="s">
        <v>378</v>
      </c>
      <c r="I228" s="26" t="s">
        <v>378</v>
      </c>
      <c r="J228" s="32" t="s">
        <v>378</v>
      </c>
      <c r="K228" s="31" t="s">
        <v>378</v>
      </c>
      <c r="L228" s="26">
        <f>'Расчет субсидий'!P228-1</f>
        <v>0.47017543859649114</v>
      </c>
      <c r="M228" s="32">
        <f>L228*'Расчет субсидий'!Q228</f>
        <v>9.4035087719298218</v>
      </c>
      <c r="N228" s="39">
        <f t="shared" si="94"/>
        <v>9.6159913135823736</v>
      </c>
      <c r="O228" s="27">
        <f>'Расчет субсидий'!R228-1</f>
        <v>0</v>
      </c>
      <c r="P228" s="32">
        <f>O228*'Расчет субсидий'!S228</f>
        <v>0</v>
      </c>
      <c r="Q228" s="39">
        <f t="shared" si="95"/>
        <v>0</v>
      </c>
      <c r="R228" s="27">
        <f>'Расчет субсидий'!V228-1</f>
        <v>-0.82814814814814819</v>
      </c>
      <c r="S228" s="32">
        <f>R228*'Расчет субсидий'!W228</f>
        <v>-24.844444444444445</v>
      </c>
      <c r="T228" s="39">
        <f t="shared" si="96"/>
        <v>-25.405831776507075</v>
      </c>
      <c r="U228" s="27">
        <f>'Расчет субсидий'!Z228-1</f>
        <v>4.4615384615384608</v>
      </c>
      <c r="V228" s="32">
        <f>U228*'Расчет субсидий'!AA228</f>
        <v>89.230769230769212</v>
      </c>
      <c r="W228" s="39">
        <f t="shared" si="97"/>
        <v>91.247035828654816</v>
      </c>
      <c r="X228" s="120">
        <f>'Расчет субсидий'!AL228-1</f>
        <v>-6.5789473684210509E-2</v>
      </c>
      <c r="Y228" s="32">
        <f>X228*'Расчет субсидий'!AM228</f>
        <v>-0.98684210526315763</v>
      </c>
      <c r="Z228" s="39">
        <f t="shared" si="75"/>
        <v>-1.0091408794571057</v>
      </c>
      <c r="AA228" s="120">
        <f>'Расчет субсидий'!AP228-1</f>
        <v>9.6774193548387011E-2</v>
      </c>
      <c r="AB228" s="32">
        <f>AA228*'Расчет субсидий'!AQ228</f>
        <v>1.9354838709677402</v>
      </c>
      <c r="AC228" s="124">
        <f t="shared" si="76"/>
        <v>1.9792182409997416</v>
      </c>
      <c r="AD228" s="32">
        <f t="shared" si="77"/>
        <v>74.738475323959165</v>
      </c>
      <c r="AE228" s="33" t="str">
        <f>IF('Расчет субсидий'!BA228="+",'Расчет субсидий'!BA228,"-")</f>
        <v>-</v>
      </c>
    </row>
    <row r="229" spans="1:31" ht="15.6" x14ac:dyDescent="0.25">
      <c r="A229" s="16" t="s">
        <v>227</v>
      </c>
      <c r="B229" s="28">
        <f>'Расчет субсидий'!AW229</f>
        <v>86.627272727272725</v>
      </c>
      <c r="C229" s="26">
        <f>'Расчет субсидий'!D229-1</f>
        <v>-1</v>
      </c>
      <c r="D229" s="32">
        <f>C229*'Расчет субсидий'!E229</f>
        <v>0</v>
      </c>
      <c r="E229" s="39">
        <f t="shared" si="93"/>
        <v>0</v>
      </c>
      <c r="F229" s="26" t="s">
        <v>378</v>
      </c>
      <c r="G229" s="32" t="s">
        <v>378</v>
      </c>
      <c r="H229" s="31" t="s">
        <v>378</v>
      </c>
      <c r="I229" s="26" t="s">
        <v>378</v>
      </c>
      <c r="J229" s="32" t="s">
        <v>378</v>
      </c>
      <c r="K229" s="31" t="s">
        <v>378</v>
      </c>
      <c r="L229" s="26">
        <f>'Расчет субсидий'!P229-1</f>
        <v>5.1879699248120303</v>
      </c>
      <c r="M229" s="32">
        <f>L229*'Расчет субсидий'!Q229</f>
        <v>103.75939849624061</v>
      </c>
      <c r="N229" s="39">
        <f t="shared" si="94"/>
        <v>74.848440526039695</v>
      </c>
      <c r="O229" s="27">
        <f>'Расчет субсидий'!R229-1</f>
        <v>0</v>
      </c>
      <c r="P229" s="32">
        <f>O229*'Расчет субсидий'!S229</f>
        <v>0</v>
      </c>
      <c r="Q229" s="39">
        <f t="shared" si="95"/>
        <v>0</v>
      </c>
      <c r="R229" s="27">
        <f>'Расчет субсидий'!V229-1</f>
        <v>-0.3303571428571429</v>
      </c>
      <c r="S229" s="32">
        <f>R229*'Расчет субсидий'!W229</f>
        <v>-4.9553571428571432</v>
      </c>
      <c r="T229" s="39">
        <f t="shared" si="96"/>
        <v>-3.5746232126226833</v>
      </c>
      <c r="U229" s="27">
        <f>'Расчет субсидий'!Z229-1</f>
        <v>0.57692307692307665</v>
      </c>
      <c r="V229" s="32">
        <f>U229*'Расчет субсидий'!AA229</f>
        <v>20.192307692307683</v>
      </c>
      <c r="W229" s="39">
        <f t="shared" si="97"/>
        <v>14.566032217755625</v>
      </c>
      <c r="X229" s="120">
        <f>'Расчет субсидий'!AL229-1</f>
        <v>-3.6842105263157898E-2</v>
      </c>
      <c r="Y229" s="32">
        <f>X229*'Расчет субсидий'!AM229</f>
        <v>-0.55263157894736847</v>
      </c>
      <c r="Z229" s="39">
        <f t="shared" si="75"/>
        <v>-0.39864930280173316</v>
      </c>
      <c r="AA229" s="120">
        <f>'Расчет субсидий'!AP229-1</f>
        <v>8.2210242587601012E-2</v>
      </c>
      <c r="AB229" s="32">
        <f>AA229*'Расчет субсидий'!AQ229</f>
        <v>1.6442048517520202</v>
      </c>
      <c r="AC229" s="124">
        <f t="shared" si="76"/>
        <v>1.186072498901831</v>
      </c>
      <c r="AD229" s="32">
        <f t="shared" si="77"/>
        <v>120.0879223184958</v>
      </c>
      <c r="AE229" s="33" t="str">
        <f>IF('Расчет субсидий'!BA229="+",'Расчет субсидий'!BA229,"-")</f>
        <v>-</v>
      </c>
    </row>
    <row r="230" spans="1:31" ht="15.6" x14ac:dyDescent="0.25">
      <c r="A230" s="16" t="s">
        <v>228</v>
      </c>
      <c r="B230" s="28">
        <f>'Расчет субсидий'!AW230</f>
        <v>53.072727272727263</v>
      </c>
      <c r="C230" s="26">
        <f>'Расчет субсидий'!D230-1</f>
        <v>-1</v>
      </c>
      <c r="D230" s="32">
        <f>C230*'Расчет субсидий'!E230</f>
        <v>0</v>
      </c>
      <c r="E230" s="39">
        <f t="shared" si="93"/>
        <v>0</v>
      </c>
      <c r="F230" s="26" t="s">
        <v>378</v>
      </c>
      <c r="G230" s="32" t="s">
        <v>378</v>
      </c>
      <c r="H230" s="31" t="s">
        <v>378</v>
      </c>
      <c r="I230" s="26" t="s">
        <v>378</v>
      </c>
      <c r="J230" s="32" t="s">
        <v>378</v>
      </c>
      <c r="K230" s="31" t="s">
        <v>378</v>
      </c>
      <c r="L230" s="26">
        <f>'Расчет субсидий'!P230-1</f>
        <v>0.67290552584670227</v>
      </c>
      <c r="M230" s="32">
        <f>L230*'Расчет субсидий'!Q230</f>
        <v>13.458110516934045</v>
      </c>
      <c r="N230" s="39">
        <f t="shared" si="94"/>
        <v>22.846955488888181</v>
      </c>
      <c r="O230" s="27">
        <f>'Расчет субсидий'!R230-1</f>
        <v>0</v>
      </c>
      <c r="P230" s="32">
        <f>O230*'Расчет субсидий'!S230</f>
        <v>0</v>
      </c>
      <c r="Q230" s="39">
        <f t="shared" si="95"/>
        <v>0</v>
      </c>
      <c r="R230" s="27">
        <f>'Расчет субсидий'!V230-1</f>
        <v>-0.89481481481481484</v>
      </c>
      <c r="S230" s="32">
        <f>R230*'Расчет субсидий'!W230</f>
        <v>-22.37037037037037</v>
      </c>
      <c r="T230" s="39">
        <f t="shared" si="96"/>
        <v>-37.976717123751911</v>
      </c>
      <c r="U230" s="27">
        <f>'Расчет субсидий'!Z230-1</f>
        <v>1.8888888888888888</v>
      </c>
      <c r="V230" s="32">
        <f>U230*'Расчет субсидий'!AA230</f>
        <v>47.222222222222221</v>
      </c>
      <c r="W230" s="39">
        <f t="shared" si="97"/>
        <v>80.166083332423312</v>
      </c>
      <c r="X230" s="120">
        <f>'Расчет субсидий'!AL230-1</f>
        <v>-0.28157894736842104</v>
      </c>
      <c r="Y230" s="32">
        <f>X230*'Расчет субсидий'!AM230</f>
        <v>-4.2236842105263159</v>
      </c>
      <c r="Z230" s="39">
        <f t="shared" si="75"/>
        <v>-7.1702729023953866</v>
      </c>
      <c r="AA230" s="120">
        <f>'Расчет субсидий'!AP230-1</f>
        <v>-0.14117647058823535</v>
      </c>
      <c r="AB230" s="32">
        <f>AA230*'Расчет субсидий'!AQ230</f>
        <v>-2.823529411764707</v>
      </c>
      <c r="AC230" s="124">
        <f t="shared" si="76"/>
        <v>-4.7933215224369388</v>
      </c>
      <c r="AD230" s="32">
        <f t="shared" si="77"/>
        <v>31.262748746494875</v>
      </c>
      <c r="AE230" s="33" t="str">
        <f>IF('Расчет субсидий'!BA230="+",'Расчет субсидий'!BA230,"-")</f>
        <v>-</v>
      </c>
    </row>
    <row r="231" spans="1:31" ht="15.6" x14ac:dyDescent="0.25">
      <c r="A231" s="16" t="s">
        <v>229</v>
      </c>
      <c r="B231" s="28">
        <f>'Расчет субсидий'!AW231</f>
        <v>11.472727272727262</v>
      </c>
      <c r="C231" s="26">
        <f>'Расчет субсидий'!D231-1</f>
        <v>-1.9781931464174507E-2</v>
      </c>
      <c r="D231" s="32">
        <f>C231*'Расчет субсидий'!E231</f>
        <v>-0.19781931464174507</v>
      </c>
      <c r="E231" s="39">
        <f t="shared" si="93"/>
        <v>-6.9100794854427494E-2</v>
      </c>
      <c r="F231" s="26" t="s">
        <v>378</v>
      </c>
      <c r="G231" s="32" t="s">
        <v>378</v>
      </c>
      <c r="H231" s="31" t="s">
        <v>378</v>
      </c>
      <c r="I231" s="26" t="s">
        <v>378</v>
      </c>
      <c r="J231" s="32" t="s">
        <v>378</v>
      </c>
      <c r="K231" s="31" t="s">
        <v>378</v>
      </c>
      <c r="L231" s="26">
        <f>'Расчет субсидий'!P231-1</f>
        <v>-0.4624406590337895</v>
      </c>
      <c r="M231" s="32">
        <f>L231*'Расчет субсидий'!Q231</f>
        <v>-9.2488131806757892</v>
      </c>
      <c r="N231" s="39">
        <f t="shared" si="94"/>
        <v>-3.2307277143398601</v>
      </c>
      <c r="O231" s="27">
        <f>'Расчет субсидий'!R231-1</f>
        <v>0</v>
      </c>
      <c r="P231" s="32">
        <f>O231*'Расчет субсидий'!S231</f>
        <v>0</v>
      </c>
      <c r="Q231" s="39">
        <f t="shared" si="95"/>
        <v>0</v>
      </c>
      <c r="R231" s="27">
        <f>'Расчет субсидий'!V231-1</f>
        <v>-0.79</v>
      </c>
      <c r="S231" s="32">
        <f>R231*'Расчет субсидий'!W231</f>
        <v>-11.850000000000001</v>
      </c>
      <c r="T231" s="39">
        <f t="shared" si="96"/>
        <v>-4.1393552520789507</v>
      </c>
      <c r="U231" s="27">
        <f>'Расчет субсидий'!Z231-1</f>
        <v>1.6666666666666665</v>
      </c>
      <c r="V231" s="32">
        <f>U231*'Расчет субсидий'!AA231</f>
        <v>58.333333333333329</v>
      </c>
      <c r="W231" s="39">
        <f t="shared" si="97"/>
        <v>20.376572970852777</v>
      </c>
      <c r="X231" s="120">
        <f>'Расчет субсидий'!AL231-1</f>
        <v>-0.16842105263157892</v>
      </c>
      <c r="Y231" s="32">
        <f>X231*'Расчет субсидий'!AM231</f>
        <v>-2.5263157894736836</v>
      </c>
      <c r="Z231" s="39">
        <f t="shared" si="75"/>
        <v>-0.88247413768505234</v>
      </c>
      <c r="AA231" s="120">
        <f>'Расчет субсидий'!AP231-1</f>
        <v>-8.333333333333337E-2</v>
      </c>
      <c r="AB231" s="32">
        <f>AA231*'Расчет субсидий'!AQ231</f>
        <v>-1.6666666666666674</v>
      </c>
      <c r="AC231" s="124">
        <f t="shared" si="76"/>
        <v>-0.58218779916722241</v>
      </c>
      <c r="AD231" s="32">
        <f t="shared" si="77"/>
        <v>32.843718381875441</v>
      </c>
      <c r="AE231" s="33" t="str">
        <f>IF('Расчет субсидий'!BA231="+",'Расчет субсидий'!BA231,"-")</f>
        <v>-</v>
      </c>
    </row>
    <row r="232" spans="1:31" ht="15.6" x14ac:dyDescent="0.25">
      <c r="A232" s="16" t="s">
        <v>230</v>
      </c>
      <c r="B232" s="28">
        <f>'Расчет субсидий'!AW232</f>
        <v>-168.76363636363638</v>
      </c>
      <c r="C232" s="26">
        <f>'Расчет субсидий'!D232-1</f>
        <v>2.7340431166904988E-2</v>
      </c>
      <c r="D232" s="32">
        <f>C232*'Расчет субсидий'!E232</f>
        <v>0.27340431166904988</v>
      </c>
      <c r="E232" s="39">
        <f t="shared" si="93"/>
        <v>0.85463802374213205</v>
      </c>
      <c r="F232" s="26" t="s">
        <v>378</v>
      </c>
      <c r="G232" s="32" t="s">
        <v>378</v>
      </c>
      <c r="H232" s="31" t="s">
        <v>378</v>
      </c>
      <c r="I232" s="26" t="s">
        <v>378</v>
      </c>
      <c r="J232" s="32" t="s">
        <v>378</v>
      </c>
      <c r="K232" s="31" t="s">
        <v>378</v>
      </c>
      <c r="L232" s="26">
        <f>'Расчет субсидий'!P232-1</f>
        <v>-0.21463503571351972</v>
      </c>
      <c r="M232" s="32">
        <f>L232*'Расчет субсидий'!Q232</f>
        <v>-4.2927007142703939</v>
      </c>
      <c r="N232" s="39">
        <f t="shared" si="94"/>
        <v>-13.418607894528664</v>
      </c>
      <c r="O232" s="27">
        <f>'Расчет субсидий'!R232-1</f>
        <v>0</v>
      </c>
      <c r="P232" s="32">
        <f>O232*'Расчет субсидий'!S232</f>
        <v>0</v>
      </c>
      <c r="Q232" s="39">
        <f t="shared" si="95"/>
        <v>0</v>
      </c>
      <c r="R232" s="27">
        <f>'Расчет субсидий'!V232-1</f>
        <v>-0.73684210526315796</v>
      </c>
      <c r="S232" s="32">
        <f>R232*'Расчет субсидий'!W232</f>
        <v>-11.05263157894737</v>
      </c>
      <c r="T232" s="39">
        <f t="shared" si="96"/>
        <v>-34.549561973315335</v>
      </c>
      <c r="U232" s="27">
        <f>'Расчет субсидий'!Z232-1</f>
        <v>-0.66666666666666663</v>
      </c>
      <c r="V232" s="32">
        <f>U232*'Расчет субсидий'!AA232</f>
        <v>-23.333333333333332</v>
      </c>
      <c r="W232" s="39">
        <f t="shared" si="97"/>
        <v>-72.937964165887919</v>
      </c>
      <c r="X232" s="120">
        <f>'Расчет субсидий'!AL232-1</f>
        <v>-0.15000000000000002</v>
      </c>
      <c r="Y232" s="32">
        <f>X232*'Расчет субсидий'!AM232</f>
        <v>-2.2500000000000004</v>
      </c>
      <c r="Z232" s="39">
        <f t="shared" si="75"/>
        <v>-7.0333036874249082</v>
      </c>
      <c r="AA232" s="120">
        <f>'Расчет субсидий'!AP232-1</f>
        <v>-0.66666666666666674</v>
      </c>
      <c r="AB232" s="32">
        <f>AA232*'Расчет субсидий'!AQ232</f>
        <v>-13.333333333333336</v>
      </c>
      <c r="AC232" s="124">
        <f t="shared" si="76"/>
        <v>-41.678836666221684</v>
      </c>
      <c r="AD232" s="32">
        <f t="shared" si="77"/>
        <v>-53.988594648215383</v>
      </c>
      <c r="AE232" s="33" t="str">
        <f>IF('Расчет субсидий'!BA232="+",'Расчет субсидий'!BA232,"-")</f>
        <v>-</v>
      </c>
    </row>
    <row r="233" spans="1:31" ht="15.6" x14ac:dyDescent="0.25">
      <c r="A233" s="16" t="s">
        <v>231</v>
      </c>
      <c r="B233" s="28">
        <f>'Расчет субсидий'!AW233</f>
        <v>23.38181818181819</v>
      </c>
      <c r="C233" s="26">
        <f>'Расчет субсидий'!D233-1</f>
        <v>-1</v>
      </c>
      <c r="D233" s="32">
        <f>C233*'Расчет субсидий'!E233</f>
        <v>0</v>
      </c>
      <c r="E233" s="39">
        <f t="shared" si="93"/>
        <v>0</v>
      </c>
      <c r="F233" s="26" t="s">
        <v>378</v>
      </c>
      <c r="G233" s="32" t="s">
        <v>378</v>
      </c>
      <c r="H233" s="31" t="s">
        <v>378</v>
      </c>
      <c r="I233" s="26" t="s">
        <v>378</v>
      </c>
      <c r="J233" s="32" t="s">
        <v>378</v>
      </c>
      <c r="K233" s="31" t="s">
        <v>378</v>
      </c>
      <c r="L233" s="26">
        <f>'Расчет субсидий'!P233-1</f>
        <v>0.28992072480181208</v>
      </c>
      <c r="M233" s="32">
        <f>L233*'Расчет субсидий'!Q233</f>
        <v>5.7984144960362416</v>
      </c>
      <c r="N233" s="39">
        <f t="shared" si="94"/>
        <v>2.3623495095854024</v>
      </c>
      <c r="O233" s="27">
        <f>'Расчет субсидий'!R233-1</f>
        <v>0</v>
      </c>
      <c r="P233" s="32">
        <f>O233*'Расчет субсидий'!S233</f>
        <v>0</v>
      </c>
      <c r="Q233" s="39">
        <f t="shared" si="95"/>
        <v>0</v>
      </c>
      <c r="R233" s="27">
        <f>'Расчет субсидий'!V233-1</f>
        <v>0.90994475138121533</v>
      </c>
      <c r="S233" s="32">
        <f>R233*'Расчет субсидий'!W233</f>
        <v>27.298342541436462</v>
      </c>
      <c r="T233" s="39">
        <f t="shared" si="96"/>
        <v>11.121699933549159</v>
      </c>
      <c r="U233" s="27">
        <f>'Расчет субсидий'!Z233-1</f>
        <v>0.7777777777777779</v>
      </c>
      <c r="V233" s="32">
        <f>U233*'Расчет субсидий'!AA233</f>
        <v>15.555555555555557</v>
      </c>
      <c r="W233" s="39">
        <f t="shared" si="97"/>
        <v>6.3375357286229894</v>
      </c>
      <c r="X233" s="120">
        <f>'Расчет субсидий'!AL233-1</f>
        <v>0.57631578947368411</v>
      </c>
      <c r="Y233" s="32">
        <f>X233*'Расчет субсидий'!AM233</f>
        <v>8.6447368421052619</v>
      </c>
      <c r="Z233" s="39">
        <f t="shared" si="75"/>
        <v>3.5219782672319293</v>
      </c>
      <c r="AA233" s="120">
        <f>'Расчет субсидий'!AP233-1</f>
        <v>4.6948356807512415E-3</v>
      </c>
      <c r="AB233" s="32">
        <f>AA233*'Расчет субсидий'!AQ233</f>
        <v>9.3896713615024829E-2</v>
      </c>
      <c r="AC233" s="124">
        <f t="shared" si="76"/>
        <v>3.8254742828710747E-2</v>
      </c>
      <c r="AD233" s="32">
        <f t="shared" si="77"/>
        <v>57.390946148748547</v>
      </c>
      <c r="AE233" s="33" t="str">
        <f>IF('Расчет субсидий'!BA233="+",'Расчет субсидий'!BA233,"-")</f>
        <v>-</v>
      </c>
    </row>
    <row r="234" spans="1:31" ht="15.6" x14ac:dyDescent="0.25">
      <c r="A234" s="16" t="s">
        <v>232</v>
      </c>
      <c r="B234" s="28">
        <f>'Расчет субсидий'!AW234</f>
        <v>94.036363636363603</v>
      </c>
      <c r="C234" s="26">
        <f>'Расчет субсидий'!D234-1</f>
        <v>-1</v>
      </c>
      <c r="D234" s="32">
        <f>C234*'Расчет субсидий'!E234</f>
        <v>0</v>
      </c>
      <c r="E234" s="39">
        <f t="shared" si="93"/>
        <v>0</v>
      </c>
      <c r="F234" s="26" t="s">
        <v>378</v>
      </c>
      <c r="G234" s="32" t="s">
        <v>378</v>
      </c>
      <c r="H234" s="31" t="s">
        <v>378</v>
      </c>
      <c r="I234" s="26" t="s">
        <v>378</v>
      </c>
      <c r="J234" s="32" t="s">
        <v>378</v>
      </c>
      <c r="K234" s="31" t="s">
        <v>378</v>
      </c>
      <c r="L234" s="26">
        <f>'Расчет субсидий'!P234-1</f>
        <v>19.551465576005455</v>
      </c>
      <c r="M234" s="32">
        <f>L234*'Расчет субсидий'!Q234</f>
        <v>391.0293115201091</v>
      </c>
      <c r="N234" s="39">
        <f t="shared" si="94"/>
        <v>92.397438966708307</v>
      </c>
      <c r="O234" s="27">
        <f>'Расчет субсидий'!R234-1</f>
        <v>0</v>
      </c>
      <c r="P234" s="32">
        <f>O234*'Расчет субсидий'!S234</f>
        <v>0</v>
      </c>
      <c r="Q234" s="39">
        <f t="shared" si="95"/>
        <v>0</v>
      </c>
      <c r="R234" s="27">
        <f>'Расчет субсидий'!V234-1</f>
        <v>-1</v>
      </c>
      <c r="S234" s="32">
        <f>R234*'Расчет субсидий'!W234</f>
        <v>-25</v>
      </c>
      <c r="T234" s="39">
        <f t="shared" si="96"/>
        <v>-5.9073217943379595</v>
      </c>
      <c r="U234" s="27">
        <f>'Расчет субсидий'!Z234-1</f>
        <v>1.4</v>
      </c>
      <c r="V234" s="32">
        <f>U234*'Расчет субсидий'!AA234</f>
        <v>35</v>
      </c>
      <c r="W234" s="39">
        <f t="shared" si="97"/>
        <v>8.2702505120731438</v>
      </c>
      <c r="X234" s="120">
        <f>'Расчет субсидий'!AL234-1</f>
        <v>-4.2105263157894757E-2</v>
      </c>
      <c r="Y234" s="32">
        <f>X234*'Расчет субсидий'!AM234</f>
        <v>-0.63157894736842135</v>
      </c>
      <c r="Z234" s="39">
        <f t="shared" si="75"/>
        <v>-0.1492376032253801</v>
      </c>
      <c r="AA234" s="120">
        <f>'Расчет субсидий'!AP234-1</f>
        <v>-0.1216216216216216</v>
      </c>
      <c r="AB234" s="32">
        <f>AA234*'Расчет субсидий'!AQ234</f>
        <v>-2.432432432432432</v>
      </c>
      <c r="AC234" s="124">
        <f t="shared" si="76"/>
        <v>-0.57476644485450401</v>
      </c>
      <c r="AD234" s="32">
        <f t="shared" si="77"/>
        <v>397.96530014030822</v>
      </c>
      <c r="AE234" s="33" t="str">
        <f>IF('Расчет субсидий'!BA234="+",'Расчет субсидий'!BA234,"-")</f>
        <v>-</v>
      </c>
    </row>
    <row r="235" spans="1:31" ht="15.6" x14ac:dyDescent="0.25">
      <c r="A235" s="16" t="s">
        <v>233</v>
      </c>
      <c r="B235" s="28">
        <f>'Расчет субсидий'!AW235</f>
        <v>54.700000000000045</v>
      </c>
      <c r="C235" s="26">
        <f>'Расчет субсидий'!D235-1</f>
        <v>0.16495145631067953</v>
      </c>
      <c r="D235" s="32">
        <f>C235*'Расчет субсидий'!E235</f>
        <v>1.6495145631067953</v>
      </c>
      <c r="E235" s="39">
        <f t="shared" si="93"/>
        <v>9.4097248034821579</v>
      </c>
      <c r="F235" s="26" t="s">
        <v>378</v>
      </c>
      <c r="G235" s="32" t="s">
        <v>378</v>
      </c>
      <c r="H235" s="31" t="s">
        <v>378</v>
      </c>
      <c r="I235" s="26" t="s">
        <v>378</v>
      </c>
      <c r="J235" s="32" t="s">
        <v>378</v>
      </c>
      <c r="K235" s="31" t="s">
        <v>378</v>
      </c>
      <c r="L235" s="26">
        <f>'Расчет субсидий'!P235-1</f>
        <v>-0.47091885381642995</v>
      </c>
      <c r="M235" s="32">
        <f>L235*'Расчет субсидий'!Q235</f>
        <v>-9.4183770763285999</v>
      </c>
      <c r="N235" s="39">
        <f t="shared" si="94"/>
        <v>-53.72752588298254</v>
      </c>
      <c r="O235" s="27">
        <f>'Расчет субсидий'!R235-1</f>
        <v>0</v>
      </c>
      <c r="P235" s="32">
        <f>O235*'Расчет субсидий'!S235</f>
        <v>0</v>
      </c>
      <c r="Q235" s="39">
        <f t="shared" si="95"/>
        <v>0</v>
      </c>
      <c r="R235" s="27">
        <f>'Расчет субсидий'!V235-1</f>
        <v>-1</v>
      </c>
      <c r="S235" s="32">
        <f>R235*'Расчет субсидий'!W235</f>
        <v>-20</v>
      </c>
      <c r="T235" s="39">
        <f t="shared" si="96"/>
        <v>-114.09083634592851</v>
      </c>
      <c r="U235" s="27">
        <f>'Расчет субсидий'!Z235-1</f>
        <v>1.3103448275862069</v>
      </c>
      <c r="V235" s="32">
        <f>U235*'Расчет субсидий'!AA235</f>
        <v>39.310344827586206</v>
      </c>
      <c r="W235" s="39">
        <f t="shared" si="97"/>
        <v>224.24750592130778</v>
      </c>
      <c r="X235" s="120">
        <f>'Расчет субсидий'!AL235-1</f>
        <v>-0.33684210526315794</v>
      </c>
      <c r="Y235" s="32">
        <f>X235*'Расчет субсидий'!AM235</f>
        <v>-5.052631578947369</v>
      </c>
      <c r="Z235" s="39">
        <f t="shared" si="75"/>
        <v>-28.822948129497732</v>
      </c>
      <c r="AA235" s="120">
        <f>'Расчет субсидий'!AP235-1</f>
        <v>0.15500000000000003</v>
      </c>
      <c r="AB235" s="32">
        <f>AA235*'Расчет субсидий'!AQ235</f>
        <v>3.1000000000000005</v>
      </c>
      <c r="AC235" s="124">
        <f t="shared" si="76"/>
        <v>17.684079633618921</v>
      </c>
      <c r="AD235" s="32">
        <f t="shared" si="77"/>
        <v>9.5888507354170329</v>
      </c>
      <c r="AE235" s="33" t="str">
        <f>IF('Расчет субсидий'!BA235="+",'Расчет субсидий'!BA235,"-")</f>
        <v>-</v>
      </c>
    </row>
    <row r="236" spans="1:31" ht="15.6" x14ac:dyDescent="0.25">
      <c r="A236" s="36" t="s">
        <v>234</v>
      </c>
      <c r="B236" s="44"/>
      <c r="C236" s="45"/>
      <c r="D236" s="46"/>
      <c r="E236" s="42"/>
      <c r="F236" s="45"/>
      <c r="G236" s="46"/>
      <c r="H236" s="42"/>
      <c r="I236" s="45"/>
      <c r="J236" s="46"/>
      <c r="K236" s="42"/>
      <c r="L236" s="45"/>
      <c r="M236" s="46"/>
      <c r="N236" s="42"/>
      <c r="O236" s="47"/>
      <c r="P236" s="46"/>
      <c r="Q236" s="42"/>
      <c r="R236" s="47"/>
      <c r="S236" s="46"/>
      <c r="T236" s="42"/>
      <c r="U236" s="47"/>
      <c r="V236" s="46"/>
      <c r="W236" s="42"/>
      <c r="X236" s="121"/>
      <c r="Y236" s="46"/>
      <c r="Z236" s="42"/>
      <c r="AA236" s="121"/>
      <c r="AB236" s="46"/>
      <c r="AC236" s="125"/>
      <c r="AD236" s="32"/>
      <c r="AE236" s="33"/>
    </row>
    <row r="237" spans="1:31" ht="15.6" x14ac:dyDescent="0.25">
      <c r="A237" s="16" t="s">
        <v>235</v>
      </c>
      <c r="B237" s="28">
        <f>'Расчет субсидий'!AW237</f>
        <v>-14.072727272727278</v>
      </c>
      <c r="C237" s="26">
        <f>'Расчет субсидий'!D237-1</f>
        <v>-1</v>
      </c>
      <c r="D237" s="32">
        <f>C237*'Расчет субсидий'!E237</f>
        <v>0</v>
      </c>
      <c r="E237" s="39">
        <f t="shared" ref="E237:E244" si="98">$B237*D237/$AD237</f>
        <v>0</v>
      </c>
      <c r="F237" s="26" t="s">
        <v>378</v>
      </c>
      <c r="G237" s="32" t="s">
        <v>378</v>
      </c>
      <c r="H237" s="31" t="s">
        <v>378</v>
      </c>
      <c r="I237" s="26" t="s">
        <v>378</v>
      </c>
      <c r="J237" s="32" t="s">
        <v>378</v>
      </c>
      <c r="K237" s="31" t="s">
        <v>378</v>
      </c>
      <c r="L237" s="26">
        <f>'Расчет субсидий'!P237-1</f>
        <v>1.4987405541561714</v>
      </c>
      <c r="M237" s="32">
        <f>L237*'Расчет субсидий'!Q237</f>
        <v>29.974811083123427</v>
      </c>
      <c r="N237" s="39">
        <f t="shared" ref="N237:N244" si="99">$B237*M237/$AD237</f>
        <v>29.254563084563824</v>
      </c>
      <c r="O237" s="27">
        <f>'Расчет субсидий'!R237-1</f>
        <v>0</v>
      </c>
      <c r="P237" s="32">
        <f>O237*'Расчет субсидий'!S237</f>
        <v>0</v>
      </c>
      <c r="Q237" s="39">
        <f t="shared" ref="Q237:Q244" si="100">$B237*P237/$AD237</f>
        <v>0</v>
      </c>
      <c r="R237" s="27">
        <f>'Расчет субсидий'!V237-1</f>
        <v>-0.91612903225806452</v>
      </c>
      <c r="S237" s="32">
        <f>R237*'Расчет субсидий'!W237</f>
        <v>-18.322580645161292</v>
      </c>
      <c r="T237" s="39">
        <f t="shared" ref="T237:T244" si="101">$B237*S237/$AD237</f>
        <v>-17.882317585570085</v>
      </c>
      <c r="U237" s="27">
        <f>'Расчет субсидий'!Z237-1</f>
        <v>-0.31666666666666676</v>
      </c>
      <c r="V237" s="32">
        <f>U237*'Расчет субсидий'!AA237</f>
        <v>-9.5000000000000036</v>
      </c>
      <c r="W237" s="39">
        <f t="shared" ref="W237:W244" si="102">$B237*V237/$AD237</f>
        <v>-9.2717298044901266</v>
      </c>
      <c r="X237" s="120">
        <f>'Расчет субсидий'!AL237-1</f>
        <v>-1</v>
      </c>
      <c r="Y237" s="32">
        <f>X237*'Расчет субсидий'!AM237</f>
        <v>-15</v>
      </c>
      <c r="Z237" s="39">
        <f t="shared" si="75"/>
        <v>-14.63957337551072</v>
      </c>
      <c r="AA237" s="120">
        <f>'Расчет субсидий'!AP237-1</f>
        <v>-7.8571428571428625E-2</v>
      </c>
      <c r="AB237" s="32">
        <f>AA237*'Расчет субсидий'!AQ237</f>
        <v>-1.5714285714285725</v>
      </c>
      <c r="AC237" s="124">
        <f t="shared" si="76"/>
        <v>-1.5336695917201717</v>
      </c>
      <c r="AD237" s="32">
        <f t="shared" si="77"/>
        <v>-14.419198133466441</v>
      </c>
      <c r="AE237" s="33" t="str">
        <f>IF('Расчет субсидий'!BA237="+",'Расчет субсидий'!BA237,"-")</f>
        <v>-</v>
      </c>
    </row>
    <row r="238" spans="1:31" ht="15.6" x14ac:dyDescent="0.25">
      <c r="A238" s="16" t="s">
        <v>236</v>
      </c>
      <c r="B238" s="28">
        <f>'Расчет субсидий'!AW238</f>
        <v>-38.34545454545453</v>
      </c>
      <c r="C238" s="26">
        <f>'Расчет субсидий'!D238-1</f>
        <v>-1</v>
      </c>
      <c r="D238" s="32">
        <f>C238*'Расчет субсидий'!E238</f>
        <v>0</v>
      </c>
      <c r="E238" s="39">
        <f t="shared" si="98"/>
        <v>0</v>
      </c>
      <c r="F238" s="26" t="s">
        <v>378</v>
      </c>
      <c r="G238" s="32" t="s">
        <v>378</v>
      </c>
      <c r="H238" s="31" t="s">
        <v>378</v>
      </c>
      <c r="I238" s="26" t="s">
        <v>378</v>
      </c>
      <c r="J238" s="32" t="s">
        <v>378</v>
      </c>
      <c r="K238" s="31" t="s">
        <v>378</v>
      </c>
      <c r="L238" s="26">
        <f>'Расчет субсидий'!P238-1</f>
        <v>-0.71587399629400861</v>
      </c>
      <c r="M238" s="32">
        <f>L238*'Расчет субсидий'!Q238</f>
        <v>-14.317479925880171</v>
      </c>
      <c r="N238" s="39">
        <f t="shared" si="99"/>
        <v>-13.31212930464115</v>
      </c>
      <c r="O238" s="27">
        <f>'Расчет субсидий'!R238-1</f>
        <v>0</v>
      </c>
      <c r="P238" s="32">
        <f>O238*'Расчет субсидий'!S238</f>
        <v>0</v>
      </c>
      <c r="Q238" s="39">
        <f t="shared" si="100"/>
        <v>0</v>
      </c>
      <c r="R238" s="27">
        <f>'Расчет субсидий'!V238-1</f>
        <v>-0.23898305084745763</v>
      </c>
      <c r="S238" s="32">
        <f>R238*'Расчет субсидий'!W238</f>
        <v>-5.9745762711864412</v>
      </c>
      <c r="T238" s="39">
        <f t="shared" si="101"/>
        <v>-5.555051047685355</v>
      </c>
      <c r="U238" s="27">
        <f>'Расчет субсидий'!Z238-1</f>
        <v>-0.81</v>
      </c>
      <c r="V238" s="32">
        <f>U238*'Расчет субсидий'!AA238</f>
        <v>-20.25</v>
      </c>
      <c r="W238" s="39">
        <f t="shared" si="102"/>
        <v>-18.828077274388871</v>
      </c>
      <c r="X238" s="120">
        <f>'Расчет субсидий'!AL238-1</f>
        <v>0</v>
      </c>
      <c r="Y238" s="32">
        <f>X238*'Расчет субсидий'!AM238</f>
        <v>0</v>
      </c>
      <c r="Z238" s="39">
        <f t="shared" si="75"/>
        <v>0</v>
      </c>
      <c r="AA238" s="120">
        <f>'Расчет субсидий'!AP238-1</f>
        <v>-3.4965034965035002E-2</v>
      </c>
      <c r="AB238" s="32">
        <f>AA238*'Расчет субсидий'!AQ238</f>
        <v>-0.69930069930070005</v>
      </c>
      <c r="AC238" s="124">
        <f t="shared" si="76"/>
        <v>-0.65019691873914853</v>
      </c>
      <c r="AD238" s="32">
        <f t="shared" si="77"/>
        <v>-41.241356896367314</v>
      </c>
      <c r="AE238" s="33" t="str">
        <f>IF('Расчет субсидий'!BA238="+",'Расчет субсидий'!BA238,"-")</f>
        <v>-</v>
      </c>
    </row>
    <row r="239" spans="1:31" ht="15.6" x14ac:dyDescent="0.25">
      <c r="A239" s="16" t="s">
        <v>237</v>
      </c>
      <c r="B239" s="28">
        <f>'Расчет субсидий'!AW239</f>
        <v>1.5363636363636033</v>
      </c>
      <c r="C239" s="26">
        <f>'Расчет субсидий'!D239-1</f>
        <v>-1</v>
      </c>
      <c r="D239" s="32">
        <f>C239*'Расчет субсидий'!E239</f>
        <v>0</v>
      </c>
      <c r="E239" s="39">
        <f t="shared" si="98"/>
        <v>0</v>
      </c>
      <c r="F239" s="26" t="s">
        <v>378</v>
      </c>
      <c r="G239" s="32" t="s">
        <v>378</v>
      </c>
      <c r="H239" s="31" t="s">
        <v>378</v>
      </c>
      <c r="I239" s="26" t="s">
        <v>378</v>
      </c>
      <c r="J239" s="32" t="s">
        <v>378</v>
      </c>
      <c r="K239" s="31" t="s">
        <v>378</v>
      </c>
      <c r="L239" s="26">
        <f>'Расчет субсидий'!P239-1</f>
        <v>-0.65467379385964919</v>
      </c>
      <c r="M239" s="32">
        <f>L239*'Расчет субсидий'!Q239</f>
        <v>-13.093475877192983</v>
      </c>
      <c r="N239" s="39">
        <f t="shared" si="99"/>
        <v>-46.41514094055092</v>
      </c>
      <c r="O239" s="27">
        <f>'Расчет субсидий'!R239-1</f>
        <v>0</v>
      </c>
      <c r="P239" s="32">
        <f>O239*'Расчет субсидий'!S239</f>
        <v>0</v>
      </c>
      <c r="Q239" s="39">
        <f t="shared" si="100"/>
        <v>0</v>
      </c>
      <c r="R239" s="27">
        <f>'Расчет субсидий'!V239-1</f>
        <v>-0.30114942528735633</v>
      </c>
      <c r="S239" s="32">
        <f>R239*'Расчет субсидий'!W239</f>
        <v>-4.5172413793103452</v>
      </c>
      <c r="T239" s="39">
        <f t="shared" si="101"/>
        <v>-16.013195980174487</v>
      </c>
      <c r="U239" s="27">
        <f>'Расчет субсидий'!Z239-1</f>
        <v>0.49411764705882355</v>
      </c>
      <c r="V239" s="32">
        <f>U239*'Расчет субсидий'!AA239</f>
        <v>17.294117647058826</v>
      </c>
      <c r="W239" s="39">
        <f t="shared" si="102"/>
        <v>61.306021071831019</v>
      </c>
      <c r="X239" s="120">
        <f>'Расчет субсидий'!AL239-1</f>
        <v>0</v>
      </c>
      <c r="Y239" s="32">
        <f>X239*'Расчет субсидий'!AM239</f>
        <v>0</v>
      </c>
      <c r="Z239" s="39">
        <f t="shared" ref="Z239:Z302" si="103">$B239*Y239/$AD239</f>
        <v>0</v>
      </c>
      <c r="AA239" s="120">
        <f>'Расчет субсидий'!AP239-1</f>
        <v>3.7500000000000089E-2</v>
      </c>
      <c r="AB239" s="32">
        <f>AA239*'Расчет субсидий'!AQ239</f>
        <v>0.75000000000000178</v>
      </c>
      <c r="AC239" s="124">
        <f t="shared" ref="AC239:AC302" si="104">$B239*AB239/$AD239</f>
        <v>2.6586794852579838</v>
      </c>
      <c r="AD239" s="32">
        <f t="shared" si="77"/>
        <v>0.43340039055549973</v>
      </c>
      <c r="AE239" s="33" t="str">
        <f>IF('Расчет субсидий'!BA239="+",'Расчет субсидий'!BA239,"-")</f>
        <v>-</v>
      </c>
    </row>
    <row r="240" spans="1:31" ht="15.6" x14ac:dyDescent="0.25">
      <c r="A240" s="16" t="s">
        <v>238</v>
      </c>
      <c r="B240" s="28">
        <f>'Расчет субсидий'!AW240</f>
        <v>-47.863636363636374</v>
      </c>
      <c r="C240" s="26">
        <f>'Расчет субсидий'!D240-1</f>
        <v>5.3417576105686537E-2</v>
      </c>
      <c r="D240" s="32">
        <f>C240*'Расчет субсидий'!E240</f>
        <v>0.53417576105686537</v>
      </c>
      <c r="E240" s="39">
        <f t="shared" si="98"/>
        <v>1.212951984720491</v>
      </c>
      <c r="F240" s="26" t="s">
        <v>378</v>
      </c>
      <c r="G240" s="32" t="s">
        <v>378</v>
      </c>
      <c r="H240" s="31" t="s">
        <v>378</v>
      </c>
      <c r="I240" s="26" t="s">
        <v>378</v>
      </c>
      <c r="J240" s="32" t="s">
        <v>378</v>
      </c>
      <c r="K240" s="31" t="s">
        <v>378</v>
      </c>
      <c r="L240" s="26">
        <f>'Расчет субсидий'!P240-1</f>
        <v>0.1040692640692642</v>
      </c>
      <c r="M240" s="32">
        <f>L240*'Расчет субсидий'!Q240</f>
        <v>2.081385281385284</v>
      </c>
      <c r="N240" s="39">
        <f t="shared" si="99"/>
        <v>4.7261979896454731</v>
      </c>
      <c r="O240" s="27">
        <f>'Расчет субсидий'!R240-1</f>
        <v>0</v>
      </c>
      <c r="P240" s="32">
        <f>O240*'Расчет субсидий'!S240</f>
        <v>0</v>
      </c>
      <c r="Q240" s="39">
        <f t="shared" si="100"/>
        <v>0</v>
      </c>
      <c r="R240" s="27">
        <f>'Расчет субсидий'!V240-1</f>
        <v>-0.59807692307692317</v>
      </c>
      <c r="S240" s="32">
        <f>R240*'Расчет субсидий'!W240</f>
        <v>-8.9711538461538467</v>
      </c>
      <c r="T240" s="39">
        <f t="shared" si="101"/>
        <v>-20.370783656293199</v>
      </c>
      <c r="U240" s="27">
        <f>'Расчет субсидий'!Z240-1</f>
        <v>-4.9999999999999933E-2</v>
      </c>
      <c r="V240" s="32">
        <f>U240*'Расчет субсидий'!AA240</f>
        <v>-1.7499999999999978</v>
      </c>
      <c r="W240" s="39">
        <f t="shared" si="102"/>
        <v>-3.9737219994055284</v>
      </c>
      <c r="X240" s="120">
        <f>'Расчет субсидий'!AL240-1</f>
        <v>-0.59090909090909083</v>
      </c>
      <c r="Y240" s="32">
        <f>X240*'Расчет субсидий'!AM240</f>
        <v>-8.8636363636363633</v>
      </c>
      <c r="Z240" s="39">
        <f t="shared" si="103"/>
        <v>-20.126643893092957</v>
      </c>
      <c r="AA240" s="120">
        <f>'Расчет субсидий'!AP240-1</f>
        <v>-0.20547945205479456</v>
      </c>
      <c r="AB240" s="32">
        <f>AA240*'Расчет субсидий'!AQ240</f>
        <v>-4.1095890410958908</v>
      </c>
      <c r="AC240" s="124">
        <f t="shared" si="104"/>
        <v>-9.3316367892106449</v>
      </c>
      <c r="AD240" s="32">
        <f t="shared" ref="AD240:AD303" si="105">D240+M240+P240+S240+V240+Y240+AB240</f>
        <v>-21.078818208443952</v>
      </c>
      <c r="AE240" s="33" t="str">
        <f>IF('Расчет субсидий'!BA240="+",'Расчет субсидий'!BA240,"-")</f>
        <v>-</v>
      </c>
    </row>
    <row r="241" spans="1:31" ht="15.6" x14ac:dyDescent="0.25">
      <c r="A241" s="16" t="s">
        <v>239</v>
      </c>
      <c r="B241" s="28">
        <f>'Расчет субсидий'!AW241</f>
        <v>-81.627272727272725</v>
      </c>
      <c r="C241" s="26">
        <f>'Расчет субсидий'!D241-1</f>
        <v>-1</v>
      </c>
      <c r="D241" s="32">
        <f>C241*'Расчет субсидий'!E241</f>
        <v>0</v>
      </c>
      <c r="E241" s="39">
        <f t="shared" si="98"/>
        <v>0</v>
      </c>
      <c r="F241" s="26" t="s">
        <v>378</v>
      </c>
      <c r="G241" s="32" t="s">
        <v>378</v>
      </c>
      <c r="H241" s="31" t="s">
        <v>378</v>
      </c>
      <c r="I241" s="26" t="s">
        <v>378</v>
      </c>
      <c r="J241" s="32" t="s">
        <v>378</v>
      </c>
      <c r="K241" s="31" t="s">
        <v>378</v>
      </c>
      <c r="L241" s="26">
        <f>'Расчет субсидий'!P241-1</f>
        <v>-0.85532854776366651</v>
      </c>
      <c r="M241" s="32">
        <f>L241*'Расчет субсидий'!Q241</f>
        <v>-17.10657095527333</v>
      </c>
      <c r="N241" s="39">
        <f t="shared" si="99"/>
        <v>-21.351155528206522</v>
      </c>
      <c r="O241" s="27">
        <f>'Расчет субсидий'!R241-1</f>
        <v>0</v>
      </c>
      <c r="P241" s="32">
        <f>O241*'Расчет субсидий'!S241</f>
        <v>0</v>
      </c>
      <c r="Q241" s="39">
        <f t="shared" si="100"/>
        <v>0</v>
      </c>
      <c r="R241" s="27">
        <f>'Расчет субсидий'!V241-1</f>
        <v>-1</v>
      </c>
      <c r="S241" s="32">
        <f>R241*'Расчет субсидий'!W241</f>
        <v>-20</v>
      </c>
      <c r="T241" s="39">
        <f t="shared" si="101"/>
        <v>-24.962519471647521</v>
      </c>
      <c r="U241" s="27">
        <f>'Расчет субсидий'!Z241-1</f>
        <v>-0.85</v>
      </c>
      <c r="V241" s="32">
        <f>U241*'Расчет субсидий'!AA241</f>
        <v>-25.5</v>
      </c>
      <c r="W241" s="39">
        <f t="shared" si="102"/>
        <v>-31.827212326350587</v>
      </c>
      <c r="X241" s="120">
        <f>'Расчет субсидий'!AL241-1</f>
        <v>0</v>
      </c>
      <c r="Y241" s="32">
        <f>X241*'Расчет субсидий'!AM241</f>
        <v>0</v>
      </c>
      <c r="Z241" s="39">
        <f t="shared" si="103"/>
        <v>0</v>
      </c>
      <c r="AA241" s="120">
        <f>'Расчет субсидий'!AP241-1</f>
        <v>-0.13966480446927376</v>
      </c>
      <c r="AB241" s="32">
        <f>AA241*'Расчет субсидий'!AQ241</f>
        <v>-2.7932960893854752</v>
      </c>
      <c r="AC241" s="124">
        <f t="shared" si="104"/>
        <v>-3.4863854010680901</v>
      </c>
      <c r="AD241" s="32">
        <f t="shared" si="105"/>
        <v>-65.399867044658805</v>
      </c>
      <c r="AE241" s="33" t="str">
        <f>IF('Расчет субсидий'!BA241="+",'Расчет субсидий'!BA241,"-")</f>
        <v>-</v>
      </c>
    </row>
    <row r="242" spans="1:31" ht="15.6" x14ac:dyDescent="0.25">
      <c r="A242" s="16" t="s">
        <v>240</v>
      </c>
      <c r="B242" s="28">
        <f>'Расчет субсидий'!AW242</f>
        <v>-74.318181818181813</v>
      </c>
      <c r="C242" s="26">
        <f>'Расчет субсидий'!D242-1</f>
        <v>-1</v>
      </c>
      <c r="D242" s="32">
        <f>C242*'Расчет субсидий'!E242</f>
        <v>0</v>
      </c>
      <c r="E242" s="39">
        <f t="shared" si="98"/>
        <v>0</v>
      </c>
      <c r="F242" s="26" t="s">
        <v>378</v>
      </c>
      <c r="G242" s="32" t="s">
        <v>378</v>
      </c>
      <c r="H242" s="31" t="s">
        <v>378</v>
      </c>
      <c r="I242" s="26" t="s">
        <v>378</v>
      </c>
      <c r="J242" s="32" t="s">
        <v>378</v>
      </c>
      <c r="K242" s="31" t="s">
        <v>378</v>
      </c>
      <c r="L242" s="26">
        <f>'Расчет субсидий'!P242-1</f>
        <v>-0.61142694712905066</v>
      </c>
      <c r="M242" s="32">
        <f>L242*'Расчет субсидий'!Q242</f>
        <v>-12.228538942581013</v>
      </c>
      <c r="N242" s="39">
        <f t="shared" si="99"/>
        <v>-31.868564631377058</v>
      </c>
      <c r="O242" s="27">
        <f>'Расчет субсидий'!R242-1</f>
        <v>0</v>
      </c>
      <c r="P242" s="32">
        <f>O242*'Расчет субсидий'!S242</f>
        <v>0</v>
      </c>
      <c r="Q242" s="39">
        <f t="shared" si="100"/>
        <v>0</v>
      </c>
      <c r="R242" s="27">
        <f>'Расчет субсидий'!V242-1</f>
        <v>0.1645161290322581</v>
      </c>
      <c r="S242" s="32">
        <f>R242*'Расчет субсидий'!W242</f>
        <v>3.2903225806451619</v>
      </c>
      <c r="T242" s="39">
        <f t="shared" si="101"/>
        <v>8.5748476013143318</v>
      </c>
      <c r="U242" s="27">
        <f>'Расчет субсидий'!Z242-1</f>
        <v>-0.73333333333333339</v>
      </c>
      <c r="V242" s="32">
        <f>U242*'Расчет субсидий'!AA242</f>
        <v>-22</v>
      </c>
      <c r="W242" s="39">
        <f t="shared" si="102"/>
        <v>-57.333784942121312</v>
      </c>
      <c r="X242" s="120">
        <f>'Расчет субсидий'!AL242-1</f>
        <v>0.26363636363636367</v>
      </c>
      <c r="Y242" s="32">
        <f>X242*'Расчет субсидий'!AM242</f>
        <v>3.954545454545455</v>
      </c>
      <c r="Z242" s="39">
        <f t="shared" si="103"/>
        <v>10.305866301579659</v>
      </c>
      <c r="AA242" s="120">
        <f>'Расчет субсидий'!AP242-1</f>
        <v>-7.6677316293929709E-2</v>
      </c>
      <c r="AB242" s="32">
        <f>AA242*'Расчет субсидий'!AQ242</f>
        <v>-1.5335463258785942</v>
      </c>
      <c r="AC242" s="124">
        <f t="shared" si="104"/>
        <v>-3.9965461475774364</v>
      </c>
      <c r="AD242" s="32">
        <f t="shared" si="105"/>
        <v>-28.51721723326899</v>
      </c>
      <c r="AE242" s="33" t="str">
        <f>IF('Расчет субсидий'!BA242="+",'Расчет субсидий'!BA242,"-")</f>
        <v>-</v>
      </c>
    </row>
    <row r="243" spans="1:31" ht="15.6" x14ac:dyDescent="0.25">
      <c r="A243" s="16" t="s">
        <v>241</v>
      </c>
      <c r="B243" s="28">
        <f>'Расчет субсидий'!AW243</f>
        <v>-18.25454545454545</v>
      </c>
      <c r="C243" s="26">
        <f>'Расчет субсидий'!D243-1</f>
        <v>0.62799776910206351</v>
      </c>
      <c r="D243" s="32">
        <f>C243*'Расчет субсидий'!E243</f>
        <v>6.2799776910206351</v>
      </c>
      <c r="E243" s="39">
        <f t="shared" si="98"/>
        <v>14.158241289393368</v>
      </c>
      <c r="F243" s="26" t="s">
        <v>378</v>
      </c>
      <c r="G243" s="32" t="s">
        <v>378</v>
      </c>
      <c r="H243" s="31" t="s">
        <v>378</v>
      </c>
      <c r="I243" s="26" t="s">
        <v>378</v>
      </c>
      <c r="J243" s="32" t="s">
        <v>378</v>
      </c>
      <c r="K243" s="31" t="s">
        <v>378</v>
      </c>
      <c r="L243" s="26">
        <f>'Расчет субсидий'!P243-1</f>
        <v>-0.19061962134251298</v>
      </c>
      <c r="M243" s="32">
        <f>L243*'Расчет субсидий'!Q243</f>
        <v>-3.8123924268502596</v>
      </c>
      <c r="N243" s="39">
        <f t="shared" si="99"/>
        <v>-8.5950579006642158</v>
      </c>
      <c r="O243" s="27">
        <f>'Расчет субсидий'!R243-1</f>
        <v>0</v>
      </c>
      <c r="P243" s="32">
        <f>O243*'Расчет субсидий'!S243</f>
        <v>0</v>
      </c>
      <c r="Q243" s="39">
        <f t="shared" si="100"/>
        <v>0</v>
      </c>
      <c r="R243" s="27">
        <f>'Расчет субсидий'!V243-1</f>
        <v>-0.82399999999999995</v>
      </c>
      <c r="S243" s="32">
        <f>R243*'Расчет субсидий'!W243</f>
        <v>-12.36</v>
      </c>
      <c r="T243" s="39">
        <f t="shared" si="101"/>
        <v>-27.865682164304204</v>
      </c>
      <c r="U243" s="27">
        <f>'Расчет субсидий'!Z243-1</f>
        <v>0.10769230769230775</v>
      </c>
      <c r="V243" s="32">
        <f>U243*'Расчет субсидий'!AA243</f>
        <v>3.7692307692307714</v>
      </c>
      <c r="W243" s="39">
        <f t="shared" si="102"/>
        <v>8.4977497264806257</v>
      </c>
      <c r="X243" s="120">
        <f>'Расчет субсидий'!AL243-1</f>
        <v>5.0000000000000044E-2</v>
      </c>
      <c r="Y243" s="32">
        <f>X243*'Расчет субсидий'!AM243</f>
        <v>0.75000000000000067</v>
      </c>
      <c r="Z243" s="39">
        <f t="shared" si="103"/>
        <v>1.6908787721058391</v>
      </c>
      <c r="AA243" s="120">
        <f>'Расчет субсидий'!AP243-1</f>
        <v>-0.13618677042801552</v>
      </c>
      <c r="AB243" s="32">
        <f>AA243*'Расчет субсидий'!AQ243</f>
        <v>-2.7237354085603105</v>
      </c>
      <c r="AC243" s="124">
        <f t="shared" si="104"/>
        <v>-6.1406751775568669</v>
      </c>
      <c r="AD243" s="32">
        <f t="shared" si="105"/>
        <v>-8.0969193751591604</v>
      </c>
      <c r="AE243" s="33" t="str">
        <f>IF('Расчет субсидий'!BA243="+",'Расчет субсидий'!BA243,"-")</f>
        <v>-</v>
      </c>
    </row>
    <row r="244" spans="1:31" ht="15.6" x14ac:dyDescent="0.25">
      <c r="A244" s="16" t="s">
        <v>242</v>
      </c>
      <c r="B244" s="28">
        <f>'Расчет субсидий'!AW244</f>
        <v>-21.454545454545496</v>
      </c>
      <c r="C244" s="26">
        <f>'Расчет субсидий'!D244-1</f>
        <v>0.51912751221766373</v>
      </c>
      <c r="D244" s="32">
        <f>C244*'Расчет субсидий'!E244</f>
        <v>5.1912751221766378</v>
      </c>
      <c r="E244" s="39">
        <f t="shared" si="98"/>
        <v>20.583411569225309</v>
      </c>
      <c r="F244" s="26" t="s">
        <v>378</v>
      </c>
      <c r="G244" s="32" t="s">
        <v>378</v>
      </c>
      <c r="H244" s="31" t="s">
        <v>378</v>
      </c>
      <c r="I244" s="26" t="s">
        <v>378</v>
      </c>
      <c r="J244" s="32" t="s">
        <v>378</v>
      </c>
      <c r="K244" s="31" t="s">
        <v>378</v>
      </c>
      <c r="L244" s="26">
        <f>'Расчет субсидий'!P244-1</f>
        <v>-6.8778305232716774E-2</v>
      </c>
      <c r="M244" s="32">
        <f>L244*'Расчет субсидий'!Q244</f>
        <v>-1.3755661046543355</v>
      </c>
      <c r="N244" s="39">
        <f t="shared" si="99"/>
        <v>-5.45412111791613</v>
      </c>
      <c r="O244" s="27">
        <f>'Расчет субсидий'!R244-1</f>
        <v>0</v>
      </c>
      <c r="P244" s="32">
        <f>O244*'Расчет субсидий'!S244</f>
        <v>0</v>
      </c>
      <c r="Q244" s="39">
        <f t="shared" si="100"/>
        <v>0</v>
      </c>
      <c r="R244" s="27">
        <f>'Расчет субсидий'!V244-1</f>
        <v>-0.95833333333333337</v>
      </c>
      <c r="S244" s="32">
        <f>R244*'Расчет субсидий'!W244</f>
        <v>-9.5833333333333339</v>
      </c>
      <c r="T244" s="39">
        <f t="shared" si="101"/>
        <v>-37.997927207211504</v>
      </c>
      <c r="U244" s="27">
        <f>'Расчет субсидий'!Z244-1</f>
        <v>-0.36153846153846148</v>
      </c>
      <c r="V244" s="32">
        <f>U244*'Расчет субсидий'!AA244</f>
        <v>-14.46153846153846</v>
      </c>
      <c r="W244" s="39">
        <f t="shared" si="102"/>
        <v>-57.340015905999422</v>
      </c>
      <c r="X244" s="120">
        <f>'Расчет субсидий'!AL244-1</f>
        <v>1.1545454545454543</v>
      </c>
      <c r="Y244" s="32">
        <f>X244*'Расчет субсидий'!AM244</f>
        <v>17.318181818181813</v>
      </c>
      <c r="Z244" s="39">
        <f t="shared" si="103"/>
        <v>68.666609957063613</v>
      </c>
      <c r="AA244" s="120">
        <f>'Расчет субсидий'!AP244-1</f>
        <v>-0.125</v>
      </c>
      <c r="AB244" s="32">
        <f>AA244*'Расчет субсидий'!AQ244</f>
        <v>-2.5</v>
      </c>
      <c r="AC244" s="124">
        <f t="shared" si="104"/>
        <v>-9.9125027497073486</v>
      </c>
      <c r="AD244" s="32">
        <f t="shared" si="105"/>
        <v>-5.4109809591676807</v>
      </c>
      <c r="AE244" s="33" t="str">
        <f>IF('Расчет субсидий'!BA244="+",'Расчет субсидий'!BA244,"-")</f>
        <v>-</v>
      </c>
    </row>
    <row r="245" spans="1:31" ht="15.6" x14ac:dyDescent="0.25">
      <c r="A245" s="36" t="s">
        <v>243</v>
      </c>
      <c r="B245" s="44"/>
      <c r="C245" s="45"/>
      <c r="D245" s="46"/>
      <c r="E245" s="42"/>
      <c r="F245" s="45"/>
      <c r="G245" s="46"/>
      <c r="H245" s="42"/>
      <c r="I245" s="45"/>
      <c r="J245" s="46"/>
      <c r="K245" s="42"/>
      <c r="L245" s="45"/>
      <c r="M245" s="46"/>
      <c r="N245" s="42"/>
      <c r="O245" s="47"/>
      <c r="P245" s="46"/>
      <c r="Q245" s="42"/>
      <c r="R245" s="47"/>
      <c r="S245" s="46"/>
      <c r="T245" s="42"/>
      <c r="U245" s="47"/>
      <c r="V245" s="46"/>
      <c r="W245" s="42"/>
      <c r="X245" s="121"/>
      <c r="Y245" s="46"/>
      <c r="Z245" s="42"/>
      <c r="AA245" s="121"/>
      <c r="AB245" s="46"/>
      <c r="AC245" s="125"/>
      <c r="AD245" s="32"/>
      <c r="AE245" s="33"/>
    </row>
    <row r="246" spans="1:31" ht="15.6" x14ac:dyDescent="0.25">
      <c r="A246" s="16" t="s">
        <v>244</v>
      </c>
      <c r="B246" s="28">
        <f>'Расчет субсидий'!AW246</f>
        <v>-55.645454545454584</v>
      </c>
      <c r="C246" s="26">
        <f>'Расчет субсидий'!D246-1</f>
        <v>9.1787439613526534E-3</v>
      </c>
      <c r="D246" s="32">
        <f>C246*'Расчет субсидий'!E246</f>
        <v>9.1787439613526534E-2</v>
      </c>
      <c r="E246" s="39">
        <f t="shared" ref="E246:E260" si="106">$B246*D246/$AD246</f>
        <v>0.28444526323183511</v>
      </c>
      <c r="F246" s="26" t="s">
        <v>378</v>
      </c>
      <c r="G246" s="32" t="s">
        <v>378</v>
      </c>
      <c r="H246" s="31" t="s">
        <v>378</v>
      </c>
      <c r="I246" s="26" t="s">
        <v>378</v>
      </c>
      <c r="J246" s="32" t="s">
        <v>378</v>
      </c>
      <c r="K246" s="31" t="s">
        <v>378</v>
      </c>
      <c r="L246" s="26">
        <f>'Расчет субсидий'!P246-1</f>
        <v>-0.2843779232927971</v>
      </c>
      <c r="M246" s="32">
        <f>L246*'Расчет субсидий'!Q246</f>
        <v>-5.6875584658559415</v>
      </c>
      <c r="N246" s="39">
        <f t="shared" ref="N246:N260" si="107">$B246*M246/$AD246</f>
        <v>-17.625495076217746</v>
      </c>
      <c r="O246" s="27">
        <f>'Расчет субсидий'!R246-1</f>
        <v>0</v>
      </c>
      <c r="P246" s="32">
        <f>O246*'Расчет субсидий'!S246</f>
        <v>0</v>
      </c>
      <c r="Q246" s="39">
        <f t="shared" ref="Q246:Q260" si="108">$B246*P246/$AD246</f>
        <v>0</v>
      </c>
      <c r="R246" s="27">
        <f>'Расчет субсидий'!V246-1</f>
        <v>9.52380952380949E-3</v>
      </c>
      <c r="S246" s="32">
        <f>R246*'Расчет субсидий'!W246</f>
        <v>0.1904761904761898</v>
      </c>
      <c r="T246" s="39">
        <f t="shared" ref="T246:T260" si="109">$B246*S246/$AD246</f>
        <v>0.59027738836079879</v>
      </c>
      <c r="U246" s="27">
        <f>'Расчет субсидий'!Z246-1</f>
        <v>-0.52982456140350875</v>
      </c>
      <c r="V246" s="32">
        <f>U246*'Расчет субсидий'!AA246</f>
        <v>-15.894736842105262</v>
      </c>
      <c r="W246" s="39">
        <f t="shared" ref="W246:W260" si="110">$B246*V246/$AD246</f>
        <v>-49.257094697160518</v>
      </c>
      <c r="X246" s="120">
        <f>'Расчет субсидий'!AL246-1</f>
        <v>0.19999999999999996</v>
      </c>
      <c r="Y246" s="32">
        <f>X246*'Расчет субсидий'!AM246</f>
        <v>2.9999999999999991</v>
      </c>
      <c r="Z246" s="39">
        <f t="shared" si="103"/>
        <v>9.2968688666826118</v>
      </c>
      <c r="AA246" s="120">
        <f>'Расчет субсидий'!AP246-1</f>
        <v>1.7191977077363862E-2</v>
      </c>
      <c r="AB246" s="32">
        <f>AA246*'Расчет субсидий'!AQ246</f>
        <v>0.34383954154727725</v>
      </c>
      <c r="AC246" s="124">
        <f t="shared" si="104"/>
        <v>1.065543709648435</v>
      </c>
      <c r="AD246" s="32">
        <f t="shared" si="105"/>
        <v>-17.956192136324212</v>
      </c>
      <c r="AE246" s="33" t="str">
        <f>IF('Расчет субсидий'!BA246="+",'Расчет субсидий'!BA246,"-")</f>
        <v>-</v>
      </c>
    </row>
    <row r="247" spans="1:31" ht="15.6" x14ac:dyDescent="0.25">
      <c r="A247" s="16" t="s">
        <v>245</v>
      </c>
      <c r="B247" s="28">
        <f>'Расчет субсидий'!AW247</f>
        <v>-118.9818181818182</v>
      </c>
      <c r="C247" s="26">
        <f>'Расчет субсидий'!D247-1</f>
        <v>-1</v>
      </c>
      <c r="D247" s="32">
        <f>C247*'Расчет субсидий'!E247</f>
        <v>0</v>
      </c>
      <c r="E247" s="39">
        <f t="shared" si="106"/>
        <v>0</v>
      </c>
      <c r="F247" s="26" t="s">
        <v>378</v>
      </c>
      <c r="G247" s="32" t="s">
        <v>378</v>
      </c>
      <c r="H247" s="31" t="s">
        <v>378</v>
      </c>
      <c r="I247" s="26" t="s">
        <v>378</v>
      </c>
      <c r="J247" s="32" t="s">
        <v>378</v>
      </c>
      <c r="K247" s="31" t="s">
        <v>378</v>
      </c>
      <c r="L247" s="26">
        <f>'Расчет субсидий'!P247-1</f>
        <v>0.25710123816460295</v>
      </c>
      <c r="M247" s="32">
        <f>L247*'Расчет субсидий'!Q247</f>
        <v>5.142024763292059</v>
      </c>
      <c r="N247" s="39">
        <f t="shared" si="107"/>
        <v>12.945525278259526</v>
      </c>
      <c r="O247" s="27">
        <f>'Расчет субсидий'!R247-1</f>
        <v>0</v>
      </c>
      <c r="P247" s="32">
        <f>O247*'Расчет субсидий'!S247</f>
        <v>0</v>
      </c>
      <c r="Q247" s="39">
        <f t="shared" si="108"/>
        <v>0</v>
      </c>
      <c r="R247" s="27">
        <f>'Расчет субсидий'!V247-1</f>
        <v>-0.76521739130434785</v>
      </c>
      <c r="S247" s="32">
        <f>R247*'Расчет субсидий'!W247</f>
        <v>-7.6521739130434785</v>
      </c>
      <c r="T247" s="39">
        <f t="shared" si="109"/>
        <v>-19.265059074029189</v>
      </c>
      <c r="U247" s="27">
        <f>'Расчет субсидий'!Z247-1</f>
        <v>-0.74375000000000002</v>
      </c>
      <c r="V247" s="32">
        <f>U247*'Расчет субсидий'!AA247</f>
        <v>-29.75</v>
      </c>
      <c r="W247" s="39">
        <f t="shared" si="110"/>
        <v>-74.898390178434497</v>
      </c>
      <c r="X247" s="120">
        <f>'Расчет субсидий'!AL247-1</f>
        <v>-1</v>
      </c>
      <c r="Y247" s="32">
        <f>X247*'Расчет субсидий'!AM247</f>
        <v>-15</v>
      </c>
      <c r="Z247" s="39">
        <f t="shared" si="103"/>
        <v>-37.763894207614037</v>
      </c>
      <c r="AA247" s="120">
        <f>'Расчет субсидий'!AP247-1</f>
        <v>0</v>
      </c>
      <c r="AB247" s="32">
        <f>AA247*'Расчет субсидий'!AQ247</f>
        <v>0</v>
      </c>
      <c r="AC247" s="124">
        <f t="shared" si="104"/>
        <v>0</v>
      </c>
      <c r="AD247" s="32">
        <f t="shared" si="105"/>
        <v>-47.26014914975142</v>
      </c>
      <c r="AE247" s="33" t="str">
        <f>IF('Расчет субсидий'!BA247="+",'Расчет субсидий'!BA247,"-")</f>
        <v>-</v>
      </c>
    </row>
    <row r="248" spans="1:31" ht="15.6" x14ac:dyDescent="0.25">
      <c r="A248" s="16" t="s">
        <v>246</v>
      </c>
      <c r="B248" s="28">
        <f>'Расчет субсидий'!AW248</f>
        <v>-46.27272727272728</v>
      </c>
      <c r="C248" s="26">
        <f>'Расчет субсидий'!D248-1</f>
        <v>-0.14019984627209847</v>
      </c>
      <c r="D248" s="32">
        <f>C248*'Расчет субсидий'!E248</f>
        <v>-1.4019984627209847</v>
      </c>
      <c r="E248" s="39">
        <f t="shared" si="106"/>
        <v>-2.1382745746959286</v>
      </c>
      <c r="F248" s="26" t="s">
        <v>378</v>
      </c>
      <c r="G248" s="32" t="s">
        <v>378</v>
      </c>
      <c r="H248" s="31" t="s">
        <v>378</v>
      </c>
      <c r="I248" s="26" t="s">
        <v>378</v>
      </c>
      <c r="J248" s="32" t="s">
        <v>378</v>
      </c>
      <c r="K248" s="31" t="s">
        <v>378</v>
      </c>
      <c r="L248" s="26">
        <f>'Расчет субсидий'!P248-1</f>
        <v>1.4229765013054831</v>
      </c>
      <c r="M248" s="32">
        <f>L248*'Расчет субсидий'!Q248</f>
        <v>28.459530026109661</v>
      </c>
      <c r="N248" s="39">
        <f t="shared" si="107"/>
        <v>43.405389578331096</v>
      </c>
      <c r="O248" s="27">
        <f>'Расчет субсидий'!R248-1</f>
        <v>0</v>
      </c>
      <c r="P248" s="32">
        <f>O248*'Расчет субсидий'!S248</f>
        <v>0</v>
      </c>
      <c r="Q248" s="39">
        <f t="shared" si="108"/>
        <v>0</v>
      </c>
      <c r="R248" s="27">
        <f>'Расчет субсидий'!V248-1</f>
        <v>-0.55185185185185182</v>
      </c>
      <c r="S248" s="32">
        <f>R248*'Расчет субсидий'!W248</f>
        <v>-13.796296296296296</v>
      </c>
      <c r="T248" s="39">
        <f t="shared" si="109"/>
        <v>-21.041584837467045</v>
      </c>
      <c r="U248" s="27">
        <f>'Расчет субсидий'!Z248-1</f>
        <v>-0.99629629629629635</v>
      </c>
      <c r="V248" s="32">
        <f>U248*'Расчет субсидий'!AA248</f>
        <v>-24.907407407407408</v>
      </c>
      <c r="W248" s="39">
        <f t="shared" si="110"/>
        <v>-37.987827659588156</v>
      </c>
      <c r="X248" s="120">
        <f>'Расчет субсидий'!AL248-1</f>
        <v>-1</v>
      </c>
      <c r="Y248" s="32">
        <f>X248*'Расчет субсидий'!AM248</f>
        <v>-15</v>
      </c>
      <c r="Z248" s="39">
        <f t="shared" si="103"/>
        <v>-22.877427809863498</v>
      </c>
      <c r="AA248" s="120">
        <f>'Расчет субсидий'!AP248-1</f>
        <v>-0.18466898954703836</v>
      </c>
      <c r="AB248" s="32">
        <f>AA248*'Расчет субсидий'!AQ248</f>
        <v>-3.6933797909407673</v>
      </c>
      <c r="AC248" s="124">
        <f t="shared" si="104"/>
        <v>-5.6330019694437432</v>
      </c>
      <c r="AD248" s="32">
        <f t="shared" si="105"/>
        <v>-30.339551931255798</v>
      </c>
      <c r="AE248" s="33" t="str">
        <f>IF('Расчет субсидий'!BA248="+",'Расчет субсидий'!BA248,"-")</f>
        <v>-</v>
      </c>
    </row>
    <row r="249" spans="1:31" ht="15.6" x14ac:dyDescent="0.25">
      <c r="A249" s="16" t="s">
        <v>247</v>
      </c>
      <c r="B249" s="28">
        <f>'Расчет субсидий'!AW249</f>
        <v>-101.24545454545455</v>
      </c>
      <c r="C249" s="26">
        <f>'Расчет субсидий'!D249-1</f>
        <v>-1</v>
      </c>
      <c r="D249" s="32">
        <f>C249*'Расчет субсидий'!E249</f>
        <v>0</v>
      </c>
      <c r="E249" s="39">
        <f t="shared" si="106"/>
        <v>0</v>
      </c>
      <c r="F249" s="26" t="s">
        <v>378</v>
      </c>
      <c r="G249" s="32" t="s">
        <v>378</v>
      </c>
      <c r="H249" s="31" t="s">
        <v>378</v>
      </c>
      <c r="I249" s="26" t="s">
        <v>378</v>
      </c>
      <c r="J249" s="32" t="s">
        <v>378</v>
      </c>
      <c r="K249" s="31" t="s">
        <v>378</v>
      </c>
      <c r="L249" s="26">
        <f>'Расчет субсидий'!P249-1</f>
        <v>-0.36410341398740476</v>
      </c>
      <c r="M249" s="32">
        <f>L249*'Расчет субсидий'!Q249</f>
        <v>-7.2820682797480956</v>
      </c>
      <c r="N249" s="39">
        <f t="shared" si="107"/>
        <v>-16.232235377332248</v>
      </c>
      <c r="O249" s="27">
        <f>'Расчет субсидий'!R249-1</f>
        <v>0</v>
      </c>
      <c r="P249" s="32">
        <f>O249*'Расчет субсидий'!S249</f>
        <v>0</v>
      </c>
      <c r="Q249" s="39">
        <f t="shared" si="108"/>
        <v>0</v>
      </c>
      <c r="R249" s="27">
        <f>'Расчет субсидий'!V249-1</f>
        <v>-0.75</v>
      </c>
      <c r="S249" s="32">
        <f>R249*'Расчет субсидий'!W249</f>
        <v>-15</v>
      </c>
      <c r="T249" s="39">
        <f t="shared" si="109"/>
        <v>-33.436040600872587</v>
      </c>
      <c r="U249" s="27">
        <f>'Расчет субсидий'!Z249-1</f>
        <v>-0.5050847457627119</v>
      </c>
      <c r="V249" s="32">
        <f>U249*'Расчет субсидий'!AA249</f>
        <v>-15.152542372881356</v>
      </c>
      <c r="W249" s="39">
        <f t="shared" si="110"/>
        <v>-33.776068132406884</v>
      </c>
      <c r="X249" s="120">
        <f>'Расчет субсидий'!AL249-1</f>
        <v>-0.61724137931034484</v>
      </c>
      <c r="Y249" s="32">
        <f>X249*'Расчет субсидий'!AM249</f>
        <v>-9.2586206896551726</v>
      </c>
      <c r="Z249" s="39">
        <f t="shared" si="103"/>
        <v>-20.638107819159288</v>
      </c>
      <c r="AA249" s="120">
        <f>'Расчет субсидий'!AP249-1</f>
        <v>6.3636363636363713E-2</v>
      </c>
      <c r="AB249" s="32">
        <f>AA249*'Расчет субсидий'!AQ249</f>
        <v>1.2727272727272743</v>
      </c>
      <c r="AC249" s="124">
        <f t="shared" si="104"/>
        <v>2.8369973843164651</v>
      </c>
      <c r="AD249" s="32">
        <f t="shared" si="105"/>
        <v>-45.420504069557353</v>
      </c>
      <c r="AE249" s="33" t="str">
        <f>IF('Расчет субсидий'!BA249="+",'Расчет субсидий'!BA249,"-")</f>
        <v>-</v>
      </c>
    </row>
    <row r="250" spans="1:31" ht="15.6" x14ac:dyDescent="0.25">
      <c r="A250" s="16" t="s">
        <v>248</v>
      </c>
      <c r="B250" s="28">
        <f>'Расчет субсидий'!AW250</f>
        <v>-82.663636363636385</v>
      </c>
      <c r="C250" s="26">
        <f>'Расчет субсидий'!D250-1</f>
        <v>-1</v>
      </c>
      <c r="D250" s="32">
        <f>C250*'Расчет субсидий'!E250</f>
        <v>0</v>
      </c>
      <c r="E250" s="39">
        <f t="shared" si="106"/>
        <v>0</v>
      </c>
      <c r="F250" s="26" t="s">
        <v>378</v>
      </c>
      <c r="G250" s="32" t="s">
        <v>378</v>
      </c>
      <c r="H250" s="31" t="s">
        <v>378</v>
      </c>
      <c r="I250" s="26" t="s">
        <v>378</v>
      </c>
      <c r="J250" s="32" t="s">
        <v>378</v>
      </c>
      <c r="K250" s="31" t="s">
        <v>378</v>
      </c>
      <c r="L250" s="26">
        <f>'Расчет субсидий'!P250-1</f>
        <v>0.7700170357751277</v>
      </c>
      <c r="M250" s="32">
        <f>L250*'Расчет субсидий'!Q250</f>
        <v>15.400340715502555</v>
      </c>
      <c r="N250" s="39">
        <f t="shared" si="107"/>
        <v>38.669897624632895</v>
      </c>
      <c r="O250" s="27">
        <f>'Расчет субсидий'!R250-1</f>
        <v>0</v>
      </c>
      <c r="P250" s="32">
        <f>O250*'Расчет субсидий'!S250</f>
        <v>0</v>
      </c>
      <c r="Q250" s="39">
        <f t="shared" si="108"/>
        <v>0</v>
      </c>
      <c r="R250" s="27">
        <f>'Расчет субсидий'!V250-1</f>
        <v>-0.67272727272727273</v>
      </c>
      <c r="S250" s="32">
        <f>R250*'Расчет субсидий'!W250</f>
        <v>-16.818181818181817</v>
      </c>
      <c r="T250" s="39">
        <f t="shared" si="109"/>
        <v>-42.230063682089792</v>
      </c>
      <c r="U250" s="27">
        <f>'Расчет субсидий'!Z250-1</f>
        <v>-1</v>
      </c>
      <c r="V250" s="32">
        <f>U250*'Расчет субсидий'!AA250</f>
        <v>-25</v>
      </c>
      <c r="W250" s="39">
        <f t="shared" si="110"/>
        <v>-62.774418986890232</v>
      </c>
      <c r="X250" s="120">
        <f>'Расчет субсидий'!AL250-1</f>
        <v>0</v>
      </c>
      <c r="Y250" s="32">
        <f>X250*'Расчет субсидий'!AM250</f>
        <v>0</v>
      </c>
      <c r="Z250" s="39">
        <f t="shared" si="103"/>
        <v>0</v>
      </c>
      <c r="AA250" s="120">
        <f>'Расчет субсидий'!AP250-1</f>
        <v>-0.32515337423312884</v>
      </c>
      <c r="AB250" s="32">
        <f>AA250*'Расчет субсидий'!AQ250</f>
        <v>-6.5030674846625764</v>
      </c>
      <c r="AC250" s="124">
        <f t="shared" si="104"/>
        <v>-16.329051319289238</v>
      </c>
      <c r="AD250" s="32">
        <f t="shared" si="105"/>
        <v>-32.920908587341842</v>
      </c>
      <c r="AE250" s="33" t="str">
        <f>IF('Расчет субсидий'!BA250="+",'Расчет субсидий'!BA250,"-")</f>
        <v>-</v>
      </c>
    </row>
    <row r="251" spans="1:31" ht="15.6" x14ac:dyDescent="0.25">
      <c r="A251" s="16" t="s">
        <v>249</v>
      </c>
      <c r="B251" s="28">
        <f>'Расчет субсидий'!AW251</f>
        <v>-9</v>
      </c>
      <c r="C251" s="26">
        <f>'Расчет субсидий'!D251-1</f>
        <v>-1</v>
      </c>
      <c r="D251" s="32">
        <f>C251*'Расчет субсидий'!E251</f>
        <v>0</v>
      </c>
      <c r="E251" s="39">
        <f t="shared" si="106"/>
        <v>0</v>
      </c>
      <c r="F251" s="26" t="s">
        <v>378</v>
      </c>
      <c r="G251" s="32" t="s">
        <v>378</v>
      </c>
      <c r="H251" s="31" t="s">
        <v>378</v>
      </c>
      <c r="I251" s="26" t="s">
        <v>378</v>
      </c>
      <c r="J251" s="32" t="s">
        <v>378</v>
      </c>
      <c r="K251" s="31" t="s">
        <v>378</v>
      </c>
      <c r="L251" s="26">
        <f>'Расчет субсидий'!P251-1</f>
        <v>0.81257706535141816</v>
      </c>
      <c r="M251" s="32">
        <f>L251*'Расчет субсидий'!Q251</f>
        <v>16.251541307028361</v>
      </c>
      <c r="N251" s="39">
        <f t="shared" si="107"/>
        <v>35.931694985674731</v>
      </c>
      <c r="O251" s="27">
        <f>'Расчет субсидий'!R251-1</f>
        <v>0</v>
      </c>
      <c r="P251" s="32">
        <f>O251*'Расчет субсидий'!S251</f>
        <v>0</v>
      </c>
      <c r="Q251" s="39">
        <f t="shared" si="108"/>
        <v>0</v>
      </c>
      <c r="R251" s="27">
        <f>'Расчет субсидий'!V251-1</f>
        <v>-0.30068965517241375</v>
      </c>
      <c r="S251" s="32">
        <f>R251*'Расчет субсидий'!W251</f>
        <v>-12.027586206896551</v>
      </c>
      <c r="T251" s="39">
        <f t="shared" si="109"/>
        <v>-26.592650557594354</v>
      </c>
      <c r="U251" s="27">
        <f>'Расчет субсидий'!Z251-1</f>
        <v>-0.52857142857142858</v>
      </c>
      <c r="V251" s="32">
        <f>U251*'Расчет субсидий'!AA251</f>
        <v>-5.2857142857142856</v>
      </c>
      <c r="W251" s="39">
        <f t="shared" si="110"/>
        <v>-11.686563748484083</v>
      </c>
      <c r="X251" s="120">
        <f>'Расчет субсидий'!AL251-1</f>
        <v>0</v>
      </c>
      <c r="Y251" s="32">
        <f>X251*'Расчет субсидий'!AM251</f>
        <v>0</v>
      </c>
      <c r="Z251" s="39">
        <f t="shared" si="103"/>
        <v>0</v>
      </c>
      <c r="AA251" s="120">
        <f>'Расчет субсидий'!AP251-1</f>
        <v>-0.15044247787610621</v>
      </c>
      <c r="AB251" s="32">
        <f>AA251*'Расчет субсидий'!AQ251</f>
        <v>-3.0088495575221241</v>
      </c>
      <c r="AC251" s="124">
        <f t="shared" si="104"/>
        <v>-6.652480679596299</v>
      </c>
      <c r="AD251" s="32">
        <f t="shared" si="105"/>
        <v>-4.0706087431045992</v>
      </c>
      <c r="AE251" s="33" t="str">
        <f>IF('Расчет субсидий'!BA251="+",'Расчет субсидий'!BA251,"-")</f>
        <v>-</v>
      </c>
    </row>
    <row r="252" spans="1:31" ht="15.6" x14ac:dyDescent="0.25">
      <c r="A252" s="16" t="s">
        <v>250</v>
      </c>
      <c r="B252" s="28">
        <f>'Расчет субсидий'!AW252</f>
        <v>94.918181818181893</v>
      </c>
      <c r="C252" s="26">
        <f>'Расчет субсидий'!D252-1</f>
        <v>-1</v>
      </c>
      <c r="D252" s="32">
        <f>C252*'Расчет субсидий'!E252</f>
        <v>0</v>
      </c>
      <c r="E252" s="39">
        <f t="shared" si="106"/>
        <v>0</v>
      </c>
      <c r="F252" s="26" t="s">
        <v>378</v>
      </c>
      <c r="G252" s="32" t="s">
        <v>378</v>
      </c>
      <c r="H252" s="31" t="s">
        <v>378</v>
      </c>
      <c r="I252" s="26" t="s">
        <v>378</v>
      </c>
      <c r="J252" s="32" t="s">
        <v>378</v>
      </c>
      <c r="K252" s="31" t="s">
        <v>378</v>
      </c>
      <c r="L252" s="26">
        <f>'Расчет субсидий'!P252-1</f>
        <v>-6.4404432132964096E-2</v>
      </c>
      <c r="M252" s="32">
        <f>L252*'Расчет субсидий'!Q252</f>
        <v>-1.2880886426592819</v>
      </c>
      <c r="N252" s="39">
        <f t="shared" si="107"/>
        <v>-2.7418794752208155</v>
      </c>
      <c r="O252" s="27">
        <f>'Расчет субсидий'!R252-1</f>
        <v>0</v>
      </c>
      <c r="P252" s="32">
        <f>O252*'Расчет субсидий'!S252</f>
        <v>0</v>
      </c>
      <c r="Q252" s="39">
        <f t="shared" si="108"/>
        <v>0</v>
      </c>
      <c r="R252" s="27">
        <f>'Расчет субсидий'!V252-1</f>
        <v>-0.83673469387755106</v>
      </c>
      <c r="S252" s="32">
        <f>R252*'Расчет субсидий'!W252</f>
        <v>-20.918367346938776</v>
      </c>
      <c r="T252" s="39">
        <f t="shared" si="109"/>
        <v>-44.527713531647159</v>
      </c>
      <c r="U252" s="27">
        <f>'Расчет субсидий'!Z252-1</f>
        <v>2.5499999999999998</v>
      </c>
      <c r="V252" s="32">
        <f>U252*'Расчет субсидий'!AA252</f>
        <v>63.749999999999993</v>
      </c>
      <c r="W252" s="39">
        <f t="shared" si="110"/>
        <v>135.70092209217833</v>
      </c>
      <c r="X252" s="120">
        <f>'Расчет субсидий'!AL252-1</f>
        <v>4.482758620689653E-2</v>
      </c>
      <c r="Y252" s="32">
        <f>X252*'Расчет субсидий'!AM252</f>
        <v>0.67241379310344795</v>
      </c>
      <c r="Z252" s="39">
        <f t="shared" si="103"/>
        <v>1.4313281843394059</v>
      </c>
      <c r="AA252" s="120">
        <f>'Расчет субсидий'!AP252-1</f>
        <v>0.11874999999999991</v>
      </c>
      <c r="AB252" s="32">
        <f>AA252*'Расчет субсидий'!AQ252</f>
        <v>2.3749999999999982</v>
      </c>
      <c r="AC252" s="124">
        <f t="shared" si="104"/>
        <v>5.055524548532131</v>
      </c>
      <c r="AD252" s="32">
        <f t="shared" si="105"/>
        <v>44.590957803505376</v>
      </c>
      <c r="AE252" s="33" t="str">
        <f>IF('Расчет субсидий'!BA252="+",'Расчет субсидий'!BA252,"-")</f>
        <v>-</v>
      </c>
    </row>
    <row r="253" spans="1:31" ht="15.6" x14ac:dyDescent="0.25">
      <c r="A253" s="16" t="s">
        <v>251</v>
      </c>
      <c r="B253" s="28">
        <f>'Расчет субсидий'!AW253</f>
        <v>-72.181818181818187</v>
      </c>
      <c r="C253" s="26">
        <f>'Расчет субсидий'!D253-1</f>
        <v>-1</v>
      </c>
      <c r="D253" s="32">
        <f>C253*'Расчет субсидий'!E253</f>
        <v>0</v>
      </c>
      <c r="E253" s="39">
        <f t="shared" si="106"/>
        <v>0</v>
      </c>
      <c r="F253" s="26" t="s">
        <v>378</v>
      </c>
      <c r="G253" s="32" t="s">
        <v>378</v>
      </c>
      <c r="H253" s="31" t="s">
        <v>378</v>
      </c>
      <c r="I253" s="26" t="s">
        <v>378</v>
      </c>
      <c r="J253" s="32" t="s">
        <v>378</v>
      </c>
      <c r="K253" s="31" t="s">
        <v>378</v>
      </c>
      <c r="L253" s="26">
        <f>'Расчет субсидий'!P253-1</f>
        <v>-7.0533948582728989E-2</v>
      </c>
      <c r="M253" s="32">
        <f>L253*'Расчет субсидий'!Q253</f>
        <v>-1.4106789716545798</v>
      </c>
      <c r="N253" s="39">
        <f t="shared" si="107"/>
        <v>-3.7301335995151921</v>
      </c>
      <c r="O253" s="27">
        <f>'Расчет субсидий'!R253-1</f>
        <v>0</v>
      </c>
      <c r="P253" s="32">
        <f>O253*'Расчет субсидий'!S253</f>
        <v>0</v>
      </c>
      <c r="Q253" s="39">
        <f t="shared" si="108"/>
        <v>0</v>
      </c>
      <c r="R253" s="27">
        <f>'Расчет субсидий'!V253-1</f>
        <v>-0.32765273311897103</v>
      </c>
      <c r="S253" s="32">
        <f>R253*'Расчет субсидий'!W253</f>
        <v>-6.5530546623794201</v>
      </c>
      <c r="T253" s="39">
        <f t="shared" si="109"/>
        <v>-17.327662683545327</v>
      </c>
      <c r="U253" s="27">
        <f>'Расчет субсидий'!Z253-1</f>
        <v>-0.50459770114942526</v>
      </c>
      <c r="V253" s="32">
        <f>U253*'Расчет субсидий'!AA253</f>
        <v>-15.137931034482758</v>
      </c>
      <c r="W253" s="39">
        <f t="shared" si="110"/>
        <v>-40.027891755300331</v>
      </c>
      <c r="X253" s="120">
        <f>'Расчет субсидий'!AL253-1</f>
        <v>-5.1724137931034475E-2</v>
      </c>
      <c r="Y253" s="32">
        <f>X253*'Расчет субсидий'!AM253</f>
        <v>-0.77586206896551713</v>
      </c>
      <c r="Z253" s="39">
        <f t="shared" si="103"/>
        <v>-2.0515434270939803</v>
      </c>
      <c r="AA253" s="120">
        <f>'Расчет субсидий'!AP253-1</f>
        <v>-0.17102615694164991</v>
      </c>
      <c r="AB253" s="32">
        <f>AA253*'Расчет субсидий'!AQ253</f>
        <v>-3.4205231388329982</v>
      </c>
      <c r="AC253" s="124">
        <f t="shared" si="104"/>
        <v>-9.0445867163633586</v>
      </c>
      <c r="AD253" s="32">
        <f t="shared" si="105"/>
        <v>-27.298049876315272</v>
      </c>
      <c r="AE253" s="33" t="str">
        <f>IF('Расчет субсидий'!BA253="+",'Расчет субсидий'!BA253,"-")</f>
        <v>-</v>
      </c>
    </row>
    <row r="254" spans="1:31" ht="15.6" x14ac:dyDescent="0.25">
      <c r="A254" s="16" t="s">
        <v>252</v>
      </c>
      <c r="B254" s="28">
        <f>'Расчет субсидий'!AW254</f>
        <v>-68.290909090909111</v>
      </c>
      <c r="C254" s="26">
        <f>'Расчет субсидий'!D254-1</f>
        <v>0.11568097500377728</v>
      </c>
      <c r="D254" s="32">
        <f>C254*'Расчет субсидий'!E254</f>
        <v>1.1568097500377728</v>
      </c>
      <c r="E254" s="39">
        <f t="shared" si="106"/>
        <v>4.4163027529293686</v>
      </c>
      <c r="F254" s="26" t="s">
        <v>378</v>
      </c>
      <c r="G254" s="32" t="s">
        <v>378</v>
      </c>
      <c r="H254" s="31" t="s">
        <v>378</v>
      </c>
      <c r="I254" s="26" t="s">
        <v>378</v>
      </c>
      <c r="J254" s="32" t="s">
        <v>378</v>
      </c>
      <c r="K254" s="31" t="s">
        <v>378</v>
      </c>
      <c r="L254" s="26">
        <f>'Расчет субсидий'!P254-1</f>
        <v>0.27120475418692602</v>
      </c>
      <c r="M254" s="32">
        <f>L254*'Расчет субсидий'!Q254</f>
        <v>5.4240950837385205</v>
      </c>
      <c r="N254" s="39">
        <f t="shared" si="107"/>
        <v>20.707334157308843</v>
      </c>
      <c r="O254" s="27">
        <f>'Расчет субсидий'!R254-1</f>
        <v>0</v>
      </c>
      <c r="P254" s="32">
        <f>O254*'Расчет субсидий'!S254</f>
        <v>0</v>
      </c>
      <c r="Q254" s="39">
        <f t="shared" si="108"/>
        <v>0</v>
      </c>
      <c r="R254" s="27">
        <f>'Расчет субсидий'!V254-1</f>
        <v>-0.43918918918918914</v>
      </c>
      <c r="S254" s="32">
        <f>R254*'Расчет субсидий'!W254</f>
        <v>-10.979729729729728</v>
      </c>
      <c r="T254" s="39">
        <f t="shared" si="109"/>
        <v>-41.91684123533927</v>
      </c>
      <c r="U254" s="27">
        <f>'Расчет субсидий'!Z254-1</f>
        <v>-0.82857142857142851</v>
      </c>
      <c r="V254" s="32">
        <f>U254*'Расчет субсидий'!AA254</f>
        <v>-20.714285714285712</v>
      </c>
      <c r="W254" s="39">
        <f t="shared" si="110"/>
        <v>-79.080036299813685</v>
      </c>
      <c r="X254" s="120">
        <f>'Расчет субсидий'!AL254-1</f>
        <v>0.45517241379310347</v>
      </c>
      <c r="Y254" s="32">
        <f>X254*'Расчет субсидий'!AM254</f>
        <v>6.8275862068965516</v>
      </c>
      <c r="Z254" s="39">
        <f t="shared" si="103"/>
        <v>26.065381762554527</v>
      </c>
      <c r="AA254" s="120">
        <f>'Расчет субсидий'!AP254-1</f>
        <v>1.9867549668874274E-2</v>
      </c>
      <c r="AB254" s="32">
        <f>AA254*'Расчет субсидий'!AQ254</f>
        <v>0.39735099337748547</v>
      </c>
      <c r="AC254" s="124">
        <f t="shared" si="104"/>
        <v>1.516949771451104</v>
      </c>
      <c r="AD254" s="32">
        <f t="shared" si="105"/>
        <v>-17.888173409965109</v>
      </c>
      <c r="AE254" s="33" t="str">
        <f>IF('Расчет субсидий'!BA254="+",'Расчет субсидий'!BA254,"-")</f>
        <v>-</v>
      </c>
    </row>
    <row r="255" spans="1:31" ht="15.6" x14ac:dyDescent="0.25">
      <c r="A255" s="16" t="s">
        <v>253</v>
      </c>
      <c r="B255" s="28">
        <f>'Расчет субсидий'!AW255</f>
        <v>-79.063636363636363</v>
      </c>
      <c r="C255" s="26">
        <f>'Расчет субсидий'!D255-1</f>
        <v>-1</v>
      </c>
      <c r="D255" s="32">
        <f>C255*'Расчет субсидий'!E255</f>
        <v>0</v>
      </c>
      <c r="E255" s="39">
        <f t="shared" si="106"/>
        <v>0</v>
      </c>
      <c r="F255" s="26" t="s">
        <v>378</v>
      </c>
      <c r="G255" s="32" t="s">
        <v>378</v>
      </c>
      <c r="H255" s="31" t="s">
        <v>378</v>
      </c>
      <c r="I255" s="26" t="s">
        <v>378</v>
      </c>
      <c r="J255" s="32" t="s">
        <v>378</v>
      </c>
      <c r="K255" s="31" t="s">
        <v>378</v>
      </c>
      <c r="L255" s="26">
        <f>'Расчет субсидий'!P255-1</f>
        <v>0.47150735294117641</v>
      </c>
      <c r="M255" s="32">
        <f>L255*'Расчет субсидий'!Q255</f>
        <v>9.430147058823529</v>
      </c>
      <c r="N255" s="39">
        <f t="shared" si="107"/>
        <v>24.856902418964644</v>
      </c>
      <c r="O255" s="27">
        <f>'Расчет субсидий'!R255-1</f>
        <v>0</v>
      </c>
      <c r="P255" s="32">
        <f>O255*'Расчет субсидий'!S255</f>
        <v>0</v>
      </c>
      <c r="Q255" s="39">
        <f t="shared" si="108"/>
        <v>0</v>
      </c>
      <c r="R255" s="27">
        <f>'Расчет субсидий'!V255-1</f>
        <v>-0.70526315789473681</v>
      </c>
      <c r="S255" s="32">
        <f>R255*'Расчет субсидий'!W255</f>
        <v>-14.105263157894736</v>
      </c>
      <c r="T255" s="39">
        <f t="shared" si="109"/>
        <v>-37.180029931934875</v>
      </c>
      <c r="U255" s="27">
        <f>'Расчет субсидий'!Z255-1</f>
        <v>-0.98461538461538467</v>
      </c>
      <c r="V255" s="32">
        <f>U255*'Расчет субсидий'!AA255</f>
        <v>-29.53846153846154</v>
      </c>
      <c r="W255" s="39">
        <f t="shared" si="110"/>
        <v>-77.860361189264324</v>
      </c>
      <c r="X255" s="120">
        <f>'Расчет субсидий'!AL255-1</f>
        <v>0.21724137931034471</v>
      </c>
      <c r="Y255" s="32">
        <f>X255*'Расчет субсидий'!AM255</f>
        <v>3.2586206896551708</v>
      </c>
      <c r="Z255" s="39">
        <f t="shared" si="103"/>
        <v>8.589390599947123</v>
      </c>
      <c r="AA255" s="120">
        <f>'Расчет субсидий'!AP255-1</f>
        <v>4.8000000000000043E-2</v>
      </c>
      <c r="AB255" s="32">
        <f>AA255*'Расчет субсидий'!AQ255</f>
        <v>0.96000000000000085</v>
      </c>
      <c r="AC255" s="124">
        <f t="shared" si="104"/>
        <v>2.530461738651093</v>
      </c>
      <c r="AD255" s="32">
        <f t="shared" si="105"/>
        <v>-29.994956947877579</v>
      </c>
      <c r="AE255" s="33" t="str">
        <f>IF('Расчет субсидий'!BA255="+",'Расчет субсидий'!BA255,"-")</f>
        <v>-</v>
      </c>
    </row>
    <row r="256" spans="1:31" ht="15.6" x14ac:dyDescent="0.25">
      <c r="A256" s="16" t="s">
        <v>254</v>
      </c>
      <c r="B256" s="28">
        <f>'Расчет субсидий'!AW256</f>
        <v>89.418181818181893</v>
      </c>
      <c r="C256" s="26">
        <f>'Расчет субсидий'!D256-1</f>
        <v>0.41504424778761062</v>
      </c>
      <c r="D256" s="32">
        <f>C256*'Расчет субсидий'!E256</f>
        <v>4.1504424778761067</v>
      </c>
      <c r="E256" s="39">
        <f t="shared" si="106"/>
        <v>8.5627290587279106</v>
      </c>
      <c r="F256" s="26" t="s">
        <v>378</v>
      </c>
      <c r="G256" s="32" t="s">
        <v>378</v>
      </c>
      <c r="H256" s="31" t="s">
        <v>378</v>
      </c>
      <c r="I256" s="26" t="s">
        <v>378</v>
      </c>
      <c r="J256" s="32" t="s">
        <v>378</v>
      </c>
      <c r="K256" s="31" t="s">
        <v>378</v>
      </c>
      <c r="L256" s="26">
        <f>'Расчет субсидий'!P256-1</f>
        <v>0.22863714778608379</v>
      </c>
      <c r="M256" s="32">
        <f>L256*'Расчет субсидий'!Q256</f>
        <v>4.5727429557216759</v>
      </c>
      <c r="N256" s="39">
        <f t="shared" si="107"/>
        <v>9.4339722074857182</v>
      </c>
      <c r="O256" s="27">
        <f>'Расчет субсидий'!R256-1</f>
        <v>0</v>
      </c>
      <c r="P256" s="32">
        <f>O256*'Расчет субсидий'!S256</f>
        <v>0</v>
      </c>
      <c r="Q256" s="39">
        <f t="shared" si="108"/>
        <v>0</v>
      </c>
      <c r="R256" s="27">
        <f>'Расчет субсидий'!V256-1</f>
        <v>0.55414979757085026</v>
      </c>
      <c r="S256" s="32">
        <f>R256*'Расчет субсидий'!W256</f>
        <v>5.5414979757085021</v>
      </c>
      <c r="T256" s="39">
        <f t="shared" si="109"/>
        <v>11.432599294753437</v>
      </c>
      <c r="U256" s="27">
        <f>'Расчет субсидий'!Z256-1</f>
        <v>0.38146551724137923</v>
      </c>
      <c r="V256" s="32">
        <f>U256*'Расчет субсидий'!AA256</f>
        <v>15.258620689655169</v>
      </c>
      <c r="W256" s="39">
        <f t="shared" si="110"/>
        <v>31.479880873394762</v>
      </c>
      <c r="X256" s="120">
        <f>'Расчет субсидий'!AL256-1</f>
        <v>0.91034482758620694</v>
      </c>
      <c r="Y256" s="32">
        <f>X256*'Расчет субсидий'!AM256</f>
        <v>13.655172413793103</v>
      </c>
      <c r="Z256" s="39">
        <f t="shared" si="103"/>
        <v>28.171825595173623</v>
      </c>
      <c r="AA256" s="120">
        <f>'Расчет субсидий'!AP256-1</f>
        <v>8.1716036772216949E-3</v>
      </c>
      <c r="AB256" s="32">
        <f>AA256*'Расчет субсидий'!AQ256</f>
        <v>0.1634320735444339</v>
      </c>
      <c r="AC256" s="124">
        <f t="shared" si="104"/>
        <v>0.33717478864643952</v>
      </c>
      <c r="AD256" s="32">
        <f t="shared" si="105"/>
        <v>43.341908586298992</v>
      </c>
      <c r="AE256" s="33" t="str">
        <f>IF('Расчет субсидий'!BA256="+",'Расчет субсидий'!BA256,"-")</f>
        <v>-</v>
      </c>
    </row>
    <row r="257" spans="1:31" ht="15.6" x14ac:dyDescent="0.25">
      <c r="A257" s="16" t="s">
        <v>255</v>
      </c>
      <c r="B257" s="28">
        <f>'Расчет субсидий'!AW257</f>
        <v>-28.354545454545416</v>
      </c>
      <c r="C257" s="26">
        <f>'Расчет субсидий'!D257-1</f>
        <v>-1</v>
      </c>
      <c r="D257" s="32">
        <f>C257*'Расчет субсидий'!E257</f>
        <v>0</v>
      </c>
      <c r="E257" s="39">
        <f t="shared" si="106"/>
        <v>0</v>
      </c>
      <c r="F257" s="26" t="s">
        <v>378</v>
      </c>
      <c r="G257" s="32" t="s">
        <v>378</v>
      </c>
      <c r="H257" s="31" t="s">
        <v>378</v>
      </c>
      <c r="I257" s="26" t="s">
        <v>378</v>
      </c>
      <c r="J257" s="32" t="s">
        <v>378</v>
      </c>
      <c r="K257" s="31" t="s">
        <v>378</v>
      </c>
      <c r="L257" s="26">
        <f>'Расчет субсидий'!P257-1</f>
        <v>0.83225806451612883</v>
      </c>
      <c r="M257" s="32">
        <f>L257*'Расчет субсидий'!Q257</f>
        <v>16.645161290322577</v>
      </c>
      <c r="N257" s="39">
        <f t="shared" si="107"/>
        <v>64.493255181290181</v>
      </c>
      <c r="O257" s="27">
        <f>'Расчет субсидий'!R257-1</f>
        <v>0</v>
      </c>
      <c r="P257" s="32">
        <f>O257*'Расчет субсидий'!S257</f>
        <v>0</v>
      </c>
      <c r="Q257" s="39">
        <f t="shared" si="108"/>
        <v>0</v>
      </c>
      <c r="R257" s="27">
        <f>'Расчет субсидий'!V257-1</f>
        <v>-0.43712574850299402</v>
      </c>
      <c r="S257" s="32">
        <f>R257*'Расчет субсидий'!W257</f>
        <v>-13.113772455089821</v>
      </c>
      <c r="T257" s="39">
        <f t="shared" si="109"/>
        <v>-50.810554405813853</v>
      </c>
      <c r="U257" s="27">
        <f>'Расчет субсидий'!Z257-1</f>
        <v>-0.9</v>
      </c>
      <c r="V257" s="32">
        <f>U257*'Расчет субсидий'!AA257</f>
        <v>-18</v>
      </c>
      <c r="W257" s="39">
        <f t="shared" si="110"/>
        <v>-69.742706184418466</v>
      </c>
      <c r="X257" s="120">
        <f>'Расчет субсидий'!AL257-1</f>
        <v>0.46551724137931028</v>
      </c>
      <c r="Y257" s="32">
        <f>X257*'Расчет субсидий'!AM257</f>
        <v>6.9827586206896539</v>
      </c>
      <c r="Z257" s="39">
        <f t="shared" si="103"/>
        <v>27.055360157748538</v>
      </c>
      <c r="AA257" s="120">
        <f>'Расчет субсидий'!AP257-1</f>
        <v>8.3892617449663476E-3</v>
      </c>
      <c r="AB257" s="32">
        <f>AA257*'Расчет субсидий'!AQ257</f>
        <v>0.16778523489932695</v>
      </c>
      <c r="AC257" s="124">
        <f t="shared" si="104"/>
        <v>0.65009979664818862</v>
      </c>
      <c r="AD257" s="32">
        <f t="shared" si="105"/>
        <v>-7.3180673091782635</v>
      </c>
      <c r="AE257" s="33" t="str">
        <f>IF('Расчет субсидий'!BA257="+",'Расчет субсидий'!BA257,"-")</f>
        <v>-</v>
      </c>
    </row>
    <row r="258" spans="1:31" ht="15.6" x14ac:dyDescent="0.25">
      <c r="A258" s="16" t="s">
        <v>256</v>
      </c>
      <c r="B258" s="28">
        <f>'Расчет субсидий'!AW258</f>
        <v>-122.82727272727274</v>
      </c>
      <c r="C258" s="26">
        <f>'Расчет субсидий'!D258-1</f>
        <v>-1</v>
      </c>
      <c r="D258" s="32">
        <f>C258*'Расчет субсидий'!E258</f>
        <v>0</v>
      </c>
      <c r="E258" s="39">
        <f t="shared" si="106"/>
        <v>0</v>
      </c>
      <c r="F258" s="26" t="s">
        <v>378</v>
      </c>
      <c r="G258" s="32" t="s">
        <v>378</v>
      </c>
      <c r="H258" s="31" t="s">
        <v>378</v>
      </c>
      <c r="I258" s="26" t="s">
        <v>378</v>
      </c>
      <c r="J258" s="32" t="s">
        <v>378</v>
      </c>
      <c r="K258" s="31" t="s">
        <v>378</v>
      </c>
      <c r="L258" s="26">
        <f>'Расчет субсидий'!P258-1</f>
        <v>0.30721729062138148</v>
      </c>
      <c r="M258" s="32">
        <f>L258*'Расчет субсидий'!Q258</f>
        <v>6.1443458124276296</v>
      </c>
      <c r="N258" s="39">
        <f t="shared" si="107"/>
        <v>14.734639100898214</v>
      </c>
      <c r="O258" s="27">
        <f>'Расчет субсидий'!R258-1</f>
        <v>0</v>
      </c>
      <c r="P258" s="32">
        <f>O258*'Расчет субсидий'!S258</f>
        <v>0</v>
      </c>
      <c r="Q258" s="39">
        <f t="shared" si="108"/>
        <v>0</v>
      </c>
      <c r="R258" s="27">
        <f>'Расчет субсидий'!V258-1</f>
        <v>-0.67843137254901964</v>
      </c>
      <c r="S258" s="32">
        <f>R258*'Расчет субсидий'!W258</f>
        <v>-13.568627450980394</v>
      </c>
      <c r="T258" s="39">
        <f t="shared" si="109"/>
        <v>-32.538668019035981</v>
      </c>
      <c r="U258" s="27">
        <f>'Расчет субсидий'!Z258-1</f>
        <v>-0.93333333333333335</v>
      </c>
      <c r="V258" s="32">
        <f>U258*'Расчет субсидий'!AA258</f>
        <v>-28</v>
      </c>
      <c r="W258" s="39">
        <f t="shared" si="110"/>
        <v>-67.146268686681182</v>
      </c>
      <c r="X258" s="120">
        <f>'Расчет субсидий'!AL258-1</f>
        <v>-1</v>
      </c>
      <c r="Y258" s="32">
        <f>X258*'Расчет субсидий'!AM258</f>
        <v>-15</v>
      </c>
      <c r="Z258" s="39">
        <f t="shared" si="103"/>
        <v>-35.971215367864922</v>
      </c>
      <c r="AA258" s="120">
        <f>'Расчет субсидий'!AP258-1</f>
        <v>-3.9735099337748325E-2</v>
      </c>
      <c r="AB258" s="32">
        <f>AA258*'Расчет субсидий'!AQ258</f>
        <v>-0.79470198675496651</v>
      </c>
      <c r="AC258" s="124">
        <f t="shared" si="104"/>
        <v>-1.9057597545888691</v>
      </c>
      <c r="AD258" s="32">
        <f t="shared" si="105"/>
        <v>-51.218983625307729</v>
      </c>
      <c r="AE258" s="33" t="str">
        <f>IF('Расчет субсидий'!BA258="+",'Расчет субсидий'!BA258,"-")</f>
        <v>-</v>
      </c>
    </row>
    <row r="259" spans="1:31" ht="15.6" x14ac:dyDescent="0.25">
      <c r="A259" s="16" t="s">
        <v>257</v>
      </c>
      <c r="B259" s="28">
        <f>'Расчет субсидий'!AW259</f>
        <v>47.772727272727252</v>
      </c>
      <c r="C259" s="26">
        <f>'Расчет субсидий'!D259-1</f>
        <v>-1</v>
      </c>
      <c r="D259" s="32">
        <f>C259*'Расчет субсидий'!E259</f>
        <v>0</v>
      </c>
      <c r="E259" s="39">
        <f t="shared" si="106"/>
        <v>0</v>
      </c>
      <c r="F259" s="26" t="s">
        <v>378</v>
      </c>
      <c r="G259" s="32" t="s">
        <v>378</v>
      </c>
      <c r="H259" s="31" t="s">
        <v>378</v>
      </c>
      <c r="I259" s="26" t="s">
        <v>378</v>
      </c>
      <c r="J259" s="32" t="s">
        <v>378</v>
      </c>
      <c r="K259" s="31" t="s">
        <v>378</v>
      </c>
      <c r="L259" s="26">
        <f>'Расчет субсидий'!P259-1</f>
        <v>1.6208144796380091</v>
      </c>
      <c r="M259" s="32">
        <f>L259*'Расчет субсидий'!Q259</f>
        <v>32.41628959276018</v>
      </c>
      <c r="N259" s="39">
        <f t="shared" si="107"/>
        <v>92.392261700750197</v>
      </c>
      <c r="O259" s="27">
        <f>'Расчет субсидий'!R259-1</f>
        <v>0</v>
      </c>
      <c r="P259" s="32">
        <f>O259*'Расчет субсидий'!S259</f>
        <v>0</v>
      </c>
      <c r="Q259" s="39">
        <f t="shared" si="108"/>
        <v>0</v>
      </c>
      <c r="R259" s="27">
        <f>'Расчет субсидий'!V259-1</f>
        <v>-0.68181818181818188</v>
      </c>
      <c r="S259" s="32">
        <f>R259*'Расчет субсидий'!W259</f>
        <v>-17.045454545454547</v>
      </c>
      <c r="T259" s="39">
        <f t="shared" si="109"/>
        <v>-48.582614387909707</v>
      </c>
      <c r="U259" s="27">
        <f>'Расчет субсидий'!Z259-1</f>
        <v>0</v>
      </c>
      <c r="V259" s="32">
        <f>U259*'Расчет субсидий'!AA259</f>
        <v>0</v>
      </c>
      <c r="W259" s="39">
        <f t="shared" si="110"/>
        <v>0</v>
      </c>
      <c r="X259" s="120">
        <f>'Расчет субсидий'!AL259-1</f>
        <v>0.21034482758620698</v>
      </c>
      <c r="Y259" s="32">
        <f>X259*'Расчет субсидий'!AM259</f>
        <v>3.155172413793105</v>
      </c>
      <c r="Z259" s="39">
        <f t="shared" si="103"/>
        <v>8.9928094494586013</v>
      </c>
      <c r="AA259" s="120">
        <f>'Расчет субсидий'!AP259-1</f>
        <v>-8.8235294117647078E-2</v>
      </c>
      <c r="AB259" s="32">
        <f>AA259*'Расчет субсидий'!AQ259</f>
        <v>-1.7647058823529416</v>
      </c>
      <c r="AC259" s="124">
        <f t="shared" si="104"/>
        <v>-5.029729489571829</v>
      </c>
      <c r="AD259" s="32">
        <f t="shared" si="105"/>
        <v>16.761301578745794</v>
      </c>
      <c r="AE259" s="33" t="str">
        <f>IF('Расчет субсидий'!BA259="+",'Расчет субсидий'!BA259,"-")</f>
        <v>-</v>
      </c>
    </row>
    <row r="260" spans="1:31" ht="15.6" x14ac:dyDescent="0.25">
      <c r="A260" s="16" t="s">
        <v>258</v>
      </c>
      <c r="B260" s="28">
        <f>'Расчет субсидий'!AW260</f>
        <v>122.27272727272725</v>
      </c>
      <c r="C260" s="26">
        <f>'Расчет субсидий'!D260-1</f>
        <v>-0.15158993830090184</v>
      </c>
      <c r="D260" s="32">
        <f>C260*'Расчет субсидий'!E260</f>
        <v>-1.5158993830090184</v>
      </c>
      <c r="E260" s="39">
        <f t="shared" si="106"/>
        <v>-0.38355345390397205</v>
      </c>
      <c r="F260" s="26" t="s">
        <v>378</v>
      </c>
      <c r="G260" s="32" t="s">
        <v>378</v>
      </c>
      <c r="H260" s="31" t="s">
        <v>378</v>
      </c>
      <c r="I260" s="26" t="s">
        <v>378</v>
      </c>
      <c r="J260" s="32" t="s">
        <v>378</v>
      </c>
      <c r="K260" s="31" t="s">
        <v>378</v>
      </c>
      <c r="L260" s="26">
        <f>'Расчет субсидий'!P260-1</f>
        <v>0.35693090292496832</v>
      </c>
      <c r="M260" s="32">
        <f>L260*'Расчет субсидий'!Q260</f>
        <v>7.1386180584993664</v>
      </c>
      <c r="N260" s="39">
        <f t="shared" si="107"/>
        <v>1.8062159290570869</v>
      </c>
      <c r="O260" s="27">
        <f>'Расчет субсидий'!R260-1</f>
        <v>0</v>
      </c>
      <c r="P260" s="32">
        <f>O260*'Расчет субсидий'!S260</f>
        <v>0</v>
      </c>
      <c r="Q260" s="39">
        <f t="shared" si="108"/>
        <v>0</v>
      </c>
      <c r="R260" s="27">
        <f>'Расчет субсидий'!V260-1</f>
        <v>0.384848484848485</v>
      </c>
      <c r="S260" s="32">
        <f>R260*'Расчет субсидий'!W260</f>
        <v>11.54545454545455</v>
      </c>
      <c r="T260" s="39">
        <f t="shared" si="109"/>
        <v>2.9212354180198656</v>
      </c>
      <c r="U260" s="27">
        <f>'Расчет субсидий'!Z260-1</f>
        <v>23.766666666666666</v>
      </c>
      <c r="V260" s="32">
        <f>U260*'Расчет субсидий'!AA260</f>
        <v>475.33333333333331</v>
      </c>
      <c r="W260" s="39">
        <f t="shared" si="110"/>
        <v>120.26902563532701</v>
      </c>
      <c r="X260" s="120">
        <f>'Расчет субсидий'!AL260-1</f>
        <v>-0.67586206896551726</v>
      </c>
      <c r="Y260" s="32">
        <f>X260*'Расчет субсидий'!AM260</f>
        <v>-10.137931034482758</v>
      </c>
      <c r="Z260" s="39">
        <f t="shared" si="103"/>
        <v>-2.5651032695835569</v>
      </c>
      <c r="AA260" s="120">
        <f>'Расчет субсидий'!AP260-1</f>
        <v>4.4444444444444509E-2</v>
      </c>
      <c r="AB260" s="32">
        <f>AA260*'Расчет субсидий'!AQ260</f>
        <v>0.88888888888889017</v>
      </c>
      <c r="AC260" s="124">
        <f t="shared" si="104"/>
        <v>0.22490701381080352</v>
      </c>
      <c r="AD260" s="32">
        <f t="shared" si="105"/>
        <v>483.25246440868438</v>
      </c>
      <c r="AE260" s="33" t="str">
        <f>IF('Расчет субсидий'!BA260="+",'Расчет субсидий'!BA260,"-")</f>
        <v>-</v>
      </c>
    </row>
    <row r="261" spans="1:31" ht="15.6" x14ac:dyDescent="0.25">
      <c r="A261" s="36" t="s">
        <v>259</v>
      </c>
      <c r="B261" s="44"/>
      <c r="C261" s="45"/>
      <c r="D261" s="46"/>
      <c r="E261" s="42"/>
      <c r="F261" s="45"/>
      <c r="G261" s="46"/>
      <c r="H261" s="42"/>
      <c r="I261" s="45"/>
      <c r="J261" s="46"/>
      <c r="K261" s="42"/>
      <c r="L261" s="45"/>
      <c r="M261" s="46"/>
      <c r="N261" s="42"/>
      <c r="O261" s="47"/>
      <c r="P261" s="46"/>
      <c r="Q261" s="42"/>
      <c r="R261" s="47"/>
      <c r="S261" s="46"/>
      <c r="T261" s="42"/>
      <c r="U261" s="47"/>
      <c r="V261" s="46"/>
      <c r="W261" s="42"/>
      <c r="X261" s="121"/>
      <c r="Y261" s="46"/>
      <c r="Z261" s="42"/>
      <c r="AA261" s="121"/>
      <c r="AB261" s="46"/>
      <c r="AC261" s="125"/>
      <c r="AD261" s="32"/>
      <c r="AE261" s="33"/>
    </row>
    <row r="262" spans="1:31" ht="15.6" x14ac:dyDescent="0.25">
      <c r="A262" s="16" t="s">
        <v>260</v>
      </c>
      <c r="B262" s="28">
        <f>'Расчет субсидий'!AW262</f>
        <v>-50.145454545454584</v>
      </c>
      <c r="C262" s="26">
        <f>'Расчет субсидий'!D262-1</f>
        <v>-1</v>
      </c>
      <c r="D262" s="32">
        <f>C262*'Расчет субсидий'!E262</f>
        <v>0</v>
      </c>
      <c r="E262" s="39">
        <f t="shared" ref="E262:E268" si="111">$B262*D262/$AD262</f>
        <v>0</v>
      </c>
      <c r="F262" s="26" t="s">
        <v>378</v>
      </c>
      <c r="G262" s="32" t="s">
        <v>378</v>
      </c>
      <c r="H262" s="31" t="s">
        <v>378</v>
      </c>
      <c r="I262" s="26" t="s">
        <v>378</v>
      </c>
      <c r="J262" s="32" t="s">
        <v>378</v>
      </c>
      <c r="K262" s="31" t="s">
        <v>378</v>
      </c>
      <c r="L262" s="26">
        <f>'Расчет субсидий'!P262-1</f>
        <v>0.26732026143790844</v>
      </c>
      <c r="M262" s="32">
        <f>L262*'Расчет субсидий'!Q262</f>
        <v>5.3464052287581687</v>
      </c>
      <c r="N262" s="39">
        <f t="shared" ref="N262:N268" si="112">$B262*M262/$AD262</f>
        <v>16.210743243568057</v>
      </c>
      <c r="O262" s="27">
        <f>'Расчет субсидий'!R262-1</f>
        <v>0</v>
      </c>
      <c r="P262" s="32">
        <f>O262*'Расчет субсидий'!S262</f>
        <v>0</v>
      </c>
      <c r="Q262" s="39">
        <f t="shared" ref="Q262:Q268" si="113">$B262*P262/$AD262</f>
        <v>0</v>
      </c>
      <c r="R262" s="27">
        <f>'Расчет субсидий'!V262-1</f>
        <v>-0.9915492957746479</v>
      </c>
      <c r="S262" s="32">
        <f>R262*'Расчет субсидий'!W262</f>
        <v>-24.788732394366196</v>
      </c>
      <c r="T262" s="39">
        <f t="shared" ref="T262:T268" si="114">$B262*S262/$AD262</f>
        <v>-75.161488698440138</v>
      </c>
      <c r="U262" s="27">
        <f>'Расчет субсидий'!Z262-1</f>
        <v>9.9999999999999867E-2</v>
      </c>
      <c r="V262" s="32">
        <f>U262*'Расчет субсидий'!AA262</f>
        <v>2.4999999999999964</v>
      </c>
      <c r="W262" s="39">
        <f t="shared" ref="W262:W268" si="115">$B262*V262/$AD262</f>
        <v>7.5802069568029014</v>
      </c>
      <c r="X262" s="120">
        <f>'Расчет субсидий'!AL262-1</f>
        <v>0</v>
      </c>
      <c r="Y262" s="32">
        <f>X262*'Расчет субсидий'!AM262</f>
        <v>0</v>
      </c>
      <c r="Z262" s="39">
        <f t="shared" si="103"/>
        <v>0</v>
      </c>
      <c r="AA262" s="120">
        <f>'Расчет субсидий'!AP262-1</f>
        <v>2.020202020202011E-2</v>
      </c>
      <c r="AB262" s="32">
        <f>AA262*'Расчет субсидий'!AQ262</f>
        <v>0.4040404040404022</v>
      </c>
      <c r="AC262" s="124">
        <f t="shared" si="104"/>
        <v>1.2250839526146067</v>
      </c>
      <c r="AD262" s="32">
        <f t="shared" si="105"/>
        <v>-16.53828676156763</v>
      </c>
      <c r="AE262" s="33" t="str">
        <f>IF('Расчет субсидий'!BA262="+",'Расчет субсидий'!BA262,"-")</f>
        <v>-</v>
      </c>
    </row>
    <row r="263" spans="1:31" ht="15.6" x14ac:dyDescent="0.25">
      <c r="A263" s="16" t="s">
        <v>261</v>
      </c>
      <c r="B263" s="28">
        <f>'Расчет субсидий'!AW263</f>
        <v>-22.836363636363629</v>
      </c>
      <c r="C263" s="26">
        <f>'Расчет субсидий'!D263-1</f>
        <v>-1</v>
      </c>
      <c r="D263" s="32">
        <f>C263*'Расчет субсидий'!E263</f>
        <v>0</v>
      </c>
      <c r="E263" s="39">
        <f t="shared" si="111"/>
        <v>0</v>
      </c>
      <c r="F263" s="26" t="s">
        <v>378</v>
      </c>
      <c r="G263" s="32" t="s">
        <v>378</v>
      </c>
      <c r="H263" s="31" t="s">
        <v>378</v>
      </c>
      <c r="I263" s="26" t="s">
        <v>378</v>
      </c>
      <c r="J263" s="32" t="s">
        <v>378</v>
      </c>
      <c r="K263" s="31" t="s">
        <v>378</v>
      </c>
      <c r="L263" s="26">
        <f>'Расчет субсидий'!P263-1</f>
        <v>-0.10311640696608615</v>
      </c>
      <c r="M263" s="32">
        <f>L263*'Расчет субсидий'!Q263</f>
        <v>-2.062328139321723</v>
      </c>
      <c r="N263" s="39">
        <f t="shared" si="112"/>
        <v>-2.3511811212308484</v>
      </c>
      <c r="O263" s="27">
        <f>'Расчет субсидий'!R263-1</f>
        <v>0</v>
      </c>
      <c r="P263" s="32">
        <f>O263*'Расчет субсидий'!S263</f>
        <v>0</v>
      </c>
      <c r="Q263" s="39">
        <f t="shared" si="113"/>
        <v>0</v>
      </c>
      <c r="R263" s="27">
        <f>'Расчет субсидий'!V263-1</f>
        <v>-0.27142857142857146</v>
      </c>
      <c r="S263" s="32">
        <f>R263*'Расчет субсидий'!W263</f>
        <v>-4.0714285714285721</v>
      </c>
      <c r="T263" s="39">
        <f t="shared" si="114"/>
        <v>-4.641679377332788</v>
      </c>
      <c r="U263" s="27">
        <f>'Расчет субсидий'!Z263-1</f>
        <v>0</v>
      </c>
      <c r="V263" s="32">
        <f>U263*'Расчет субсидий'!AA263</f>
        <v>0</v>
      </c>
      <c r="W263" s="39">
        <f t="shared" si="115"/>
        <v>0</v>
      </c>
      <c r="X263" s="120">
        <f>'Расчет субсидий'!AL263-1</f>
        <v>-0.92647058823529416</v>
      </c>
      <c r="Y263" s="32">
        <f>X263*'Расчет субсидий'!AM263</f>
        <v>-13.897058823529413</v>
      </c>
      <c r="Z263" s="39">
        <f t="shared" si="103"/>
        <v>-15.843503137799992</v>
      </c>
      <c r="AA263" s="120">
        <f>'Расчет субсидий'!AP263-1</f>
        <v>0</v>
      </c>
      <c r="AB263" s="32">
        <f>AA263*'Расчет субсидий'!AQ263</f>
        <v>0</v>
      </c>
      <c r="AC263" s="124">
        <f t="shared" si="104"/>
        <v>0</v>
      </c>
      <c r="AD263" s="32">
        <f t="shared" si="105"/>
        <v>-20.030815534279707</v>
      </c>
      <c r="AE263" s="33" t="str">
        <f>IF('Расчет субсидий'!BA263="+",'Расчет субсидий'!BA263,"-")</f>
        <v>-</v>
      </c>
    </row>
    <row r="264" spans="1:31" ht="15.6" x14ac:dyDescent="0.25">
      <c r="A264" s="16" t="s">
        <v>262</v>
      </c>
      <c r="B264" s="28">
        <f>'Расчет субсидий'!AW264</f>
        <v>139.34545454545452</v>
      </c>
      <c r="C264" s="26">
        <f>'Расчет субсидий'!D264-1</f>
        <v>-1</v>
      </c>
      <c r="D264" s="32">
        <f>C264*'Расчет субсидий'!E264</f>
        <v>0</v>
      </c>
      <c r="E264" s="39">
        <f t="shared" si="111"/>
        <v>0</v>
      </c>
      <c r="F264" s="26" t="s">
        <v>378</v>
      </c>
      <c r="G264" s="32" t="s">
        <v>378</v>
      </c>
      <c r="H264" s="31" t="s">
        <v>378</v>
      </c>
      <c r="I264" s="26" t="s">
        <v>378</v>
      </c>
      <c r="J264" s="32" t="s">
        <v>378</v>
      </c>
      <c r="K264" s="31" t="s">
        <v>378</v>
      </c>
      <c r="L264" s="26">
        <f>'Расчет субсидий'!P264-1</f>
        <v>4.8150510204081565E-2</v>
      </c>
      <c r="M264" s="32">
        <f>L264*'Расчет субсидий'!Q264</f>
        <v>0.96301020408163129</v>
      </c>
      <c r="N264" s="39">
        <f t="shared" si="112"/>
        <v>0.46307231551629463</v>
      </c>
      <c r="O264" s="27">
        <f>'Расчет субсидий'!R264-1</f>
        <v>0</v>
      </c>
      <c r="P264" s="32">
        <f>O264*'Расчет субсидий'!S264</f>
        <v>0</v>
      </c>
      <c r="Q264" s="39">
        <f t="shared" si="113"/>
        <v>0</v>
      </c>
      <c r="R264" s="27">
        <f>'Расчет субсидий'!V264-1</f>
        <v>1.4285714285714235E-2</v>
      </c>
      <c r="S264" s="32">
        <f>R264*'Расчет субсидий'!W264</f>
        <v>0.35714285714285587</v>
      </c>
      <c r="T264" s="39">
        <f t="shared" si="114"/>
        <v>0.17173542827094335</v>
      </c>
      <c r="U264" s="27">
        <f>'Расчет субсидий'!Z264-1</f>
        <v>11.2</v>
      </c>
      <c r="V264" s="32">
        <f>U264*'Расчет субсидий'!AA264</f>
        <v>280</v>
      </c>
      <c r="W264" s="39">
        <f t="shared" si="115"/>
        <v>134.64057576442008</v>
      </c>
      <c r="X264" s="120">
        <f>'Расчет субсидий'!AL264-1</f>
        <v>0</v>
      </c>
      <c r="Y264" s="32">
        <f>X264*'Расчет субсидий'!AM264</f>
        <v>0</v>
      </c>
      <c r="Z264" s="39">
        <f t="shared" si="103"/>
        <v>0</v>
      </c>
      <c r="AA264" s="120">
        <f>'Расчет субсидий'!AP264-1</f>
        <v>0.42320819112627994</v>
      </c>
      <c r="AB264" s="32">
        <f>AA264*'Расчет субсидий'!AQ264</f>
        <v>8.4641638225255988</v>
      </c>
      <c r="AC264" s="124">
        <f t="shared" si="104"/>
        <v>4.0700710372472182</v>
      </c>
      <c r="AD264" s="32">
        <f t="shared" si="105"/>
        <v>289.78431688375008</v>
      </c>
      <c r="AE264" s="33" t="str">
        <f>IF('Расчет субсидий'!BA264="+",'Расчет субсидий'!BA264,"-")</f>
        <v>-</v>
      </c>
    </row>
    <row r="265" spans="1:31" ht="15.6" x14ac:dyDescent="0.25">
      <c r="A265" s="16" t="s">
        <v>263</v>
      </c>
      <c r="B265" s="28">
        <f>'Расчет субсидий'!AW265</f>
        <v>-195.9727272727273</v>
      </c>
      <c r="C265" s="26">
        <f>'Расчет субсидий'!D265-1</f>
        <v>0.76767730496453912</v>
      </c>
      <c r="D265" s="32">
        <f>C265*'Расчет субсидий'!E265</f>
        <v>7.6767730496453908</v>
      </c>
      <c r="E265" s="39">
        <f t="shared" si="111"/>
        <v>54.395991816740448</v>
      </c>
      <c r="F265" s="26" t="s">
        <v>378</v>
      </c>
      <c r="G265" s="32" t="s">
        <v>378</v>
      </c>
      <c r="H265" s="31" t="s">
        <v>378</v>
      </c>
      <c r="I265" s="26" t="s">
        <v>378</v>
      </c>
      <c r="J265" s="32" t="s">
        <v>378</v>
      </c>
      <c r="K265" s="31" t="s">
        <v>378</v>
      </c>
      <c r="L265" s="26">
        <f>'Расчет субсидий'!P265-1</f>
        <v>-0.41635527450416776</v>
      </c>
      <c r="M265" s="32">
        <f>L265*'Расчет субсидий'!Q265</f>
        <v>-8.3271054900833548</v>
      </c>
      <c r="N265" s="39">
        <f t="shared" si="112"/>
        <v>-59.004110081987122</v>
      </c>
      <c r="O265" s="27">
        <f>'Расчет субсидий'!R265-1</f>
        <v>0</v>
      </c>
      <c r="P265" s="32">
        <f>O265*'Расчет субсидий'!S265</f>
        <v>0</v>
      </c>
      <c r="Q265" s="39">
        <f t="shared" si="113"/>
        <v>0</v>
      </c>
      <c r="R265" s="27">
        <f>'Расчет субсидий'!V265-1</f>
        <v>-9.5922330097087283E-2</v>
      </c>
      <c r="S265" s="32">
        <f>R265*'Расчет субсидий'!W265</f>
        <v>-0.95922330097087283</v>
      </c>
      <c r="T265" s="39">
        <f t="shared" si="114"/>
        <v>-6.796853637929102</v>
      </c>
      <c r="U265" s="27">
        <f>'Расчет субсидий'!Z265-1</f>
        <v>-0.51709401709401703</v>
      </c>
      <c r="V265" s="32">
        <f>U265*'Расчет субсидий'!AA265</f>
        <v>-20.683760683760681</v>
      </c>
      <c r="W265" s="39">
        <f t="shared" si="115"/>
        <v>-146.56075796655676</v>
      </c>
      <c r="X265" s="120">
        <f>'Расчет субсидий'!AL265-1</f>
        <v>-0.35882352941176465</v>
      </c>
      <c r="Y265" s="32">
        <f>X265*'Расчет субсидий'!AM265</f>
        <v>-5.3823529411764701</v>
      </c>
      <c r="Z265" s="39">
        <f t="shared" si="103"/>
        <v>-38.138215712468963</v>
      </c>
      <c r="AA265" s="120">
        <f>'Расчет субсидий'!AP265-1</f>
        <v>9.2592592592599665E-4</v>
      </c>
      <c r="AB265" s="32">
        <f>AA265*'Расчет субсидий'!AQ265</f>
        <v>1.8518518518519933E-2</v>
      </c>
      <c r="AC265" s="124">
        <f t="shared" si="104"/>
        <v>0.13121830947419996</v>
      </c>
      <c r="AD265" s="32">
        <f t="shared" si="105"/>
        <v>-27.65715084782747</v>
      </c>
      <c r="AE265" s="33" t="str">
        <f>IF('Расчет субсидий'!BA265="+",'Расчет субсидий'!BA265,"-")</f>
        <v>-</v>
      </c>
    </row>
    <row r="266" spans="1:31" ht="15.6" x14ac:dyDescent="0.25">
      <c r="A266" s="16" t="s">
        <v>264</v>
      </c>
      <c r="B266" s="28">
        <f>'Расчет субсидий'!AW266</f>
        <v>85.990909090909099</v>
      </c>
      <c r="C266" s="26">
        <f>'Расчет субсидий'!D266-1</f>
        <v>0.17947295744007885</v>
      </c>
      <c r="D266" s="32">
        <f>C266*'Расчет субсидий'!E266</f>
        <v>1.7947295744007885</v>
      </c>
      <c r="E266" s="39">
        <f t="shared" si="111"/>
        <v>11.628135777669298</v>
      </c>
      <c r="F266" s="26" t="s">
        <v>378</v>
      </c>
      <c r="G266" s="32" t="s">
        <v>378</v>
      </c>
      <c r="H266" s="31" t="s">
        <v>378</v>
      </c>
      <c r="I266" s="26" t="s">
        <v>378</v>
      </c>
      <c r="J266" s="32" t="s">
        <v>378</v>
      </c>
      <c r="K266" s="31" t="s">
        <v>378</v>
      </c>
      <c r="L266" s="26">
        <f>'Расчет субсидий'!P266-1</f>
        <v>0.96260554885404082</v>
      </c>
      <c r="M266" s="32">
        <f>L266*'Расчет субсидий'!Q266</f>
        <v>19.252110977080818</v>
      </c>
      <c r="N266" s="39">
        <f t="shared" si="112"/>
        <v>124.73531591688187</v>
      </c>
      <c r="O266" s="27">
        <f>'Расчет субсидий'!R266-1</f>
        <v>0</v>
      </c>
      <c r="P266" s="32">
        <f>O266*'Расчет субсидий'!S266</f>
        <v>0</v>
      </c>
      <c r="Q266" s="39">
        <f t="shared" si="113"/>
        <v>0</v>
      </c>
      <c r="R266" s="27">
        <f>'Расчет субсидий'!V266-1</f>
        <v>-0.96739130434782605</v>
      </c>
      <c r="S266" s="32">
        <f>R266*'Расчет субсидий'!W266</f>
        <v>-9.6739130434782599</v>
      </c>
      <c r="T266" s="39">
        <f t="shared" si="114"/>
        <v>-62.677729266532232</v>
      </c>
      <c r="U266" s="27">
        <f>'Расчет субсидий'!Z266-1</f>
        <v>0.11687846203975227</v>
      </c>
      <c r="V266" s="32">
        <f>U266*'Расчет субсидий'!AA266</f>
        <v>4.6751384815900909</v>
      </c>
      <c r="W266" s="39">
        <f t="shared" si="115"/>
        <v>30.290438079779587</v>
      </c>
      <c r="X266" s="120">
        <f>'Расчет субсидий'!AL266-1</f>
        <v>-0.38823529411764701</v>
      </c>
      <c r="Y266" s="32">
        <f>X266*'Расчет субсидий'!AM266</f>
        <v>-5.8235294117647047</v>
      </c>
      <c r="Z266" s="39">
        <f t="shared" si="103"/>
        <v>-37.730915939165598</v>
      </c>
      <c r="AA266" s="120">
        <f>'Расчет субсидий'!AP266-1</f>
        <v>0.15238095238095228</v>
      </c>
      <c r="AB266" s="32">
        <f>AA266*'Расчет субсидий'!AQ266</f>
        <v>3.0476190476190457</v>
      </c>
      <c r="AC266" s="124">
        <f t="shared" si="104"/>
        <v>19.745664522276169</v>
      </c>
      <c r="AD266" s="32">
        <f t="shared" si="105"/>
        <v>13.27215562544778</v>
      </c>
      <c r="AE266" s="33" t="str">
        <f>IF('Расчет субсидий'!BA266="+",'Расчет субсидий'!BA266,"-")</f>
        <v>-</v>
      </c>
    </row>
    <row r="267" spans="1:31" ht="15.6" x14ac:dyDescent="0.25">
      <c r="A267" s="16" t="s">
        <v>265</v>
      </c>
      <c r="B267" s="28">
        <f>'Расчет субсидий'!AW267</f>
        <v>177.91818181818167</v>
      </c>
      <c r="C267" s="26">
        <f>'Расчет субсидий'!D267-1</f>
        <v>0.58075224856909236</v>
      </c>
      <c r="D267" s="32">
        <f>C267*'Расчет субсидий'!E267</f>
        <v>5.8075224856909236</v>
      </c>
      <c r="E267" s="39">
        <f t="shared" si="111"/>
        <v>40.029515225861736</v>
      </c>
      <c r="F267" s="26" t="s">
        <v>378</v>
      </c>
      <c r="G267" s="32" t="s">
        <v>378</v>
      </c>
      <c r="H267" s="31" t="s">
        <v>378</v>
      </c>
      <c r="I267" s="26" t="s">
        <v>378</v>
      </c>
      <c r="J267" s="32" t="s">
        <v>378</v>
      </c>
      <c r="K267" s="31" t="s">
        <v>378</v>
      </c>
      <c r="L267" s="26">
        <f>'Расчет субсидий'!P267-1</f>
        <v>0.19750240153698373</v>
      </c>
      <c r="M267" s="32">
        <f>L267*'Расчет субсидий'!Q267</f>
        <v>3.9500480307396746</v>
      </c>
      <c r="N267" s="39">
        <f t="shared" si="112"/>
        <v>27.226499454623731</v>
      </c>
      <c r="O267" s="27">
        <f>'Расчет субсидий'!R267-1</f>
        <v>0</v>
      </c>
      <c r="P267" s="32">
        <f>O267*'Расчет субсидий'!S267</f>
        <v>0</v>
      </c>
      <c r="Q267" s="39">
        <f t="shared" si="113"/>
        <v>0</v>
      </c>
      <c r="R267" s="27">
        <f>'Расчет субсидий'!V267-1</f>
        <v>-0.98051948051948057</v>
      </c>
      <c r="S267" s="32">
        <f>R267*'Расчет субсидий'!W267</f>
        <v>-24.512987012987015</v>
      </c>
      <c r="T267" s="39">
        <f t="shared" si="114"/>
        <v>-168.96068664140108</v>
      </c>
      <c r="U267" s="27">
        <f>'Расчет субсидий'!Z267-1</f>
        <v>1.7749999999999999</v>
      </c>
      <c r="V267" s="32">
        <f>U267*'Расчет субсидий'!AA267</f>
        <v>44.375</v>
      </c>
      <c r="W267" s="39">
        <f t="shared" si="115"/>
        <v>305.86360061872176</v>
      </c>
      <c r="X267" s="120">
        <f>'Расчет субсидий'!AL267-1</f>
        <v>-0.25588235294117645</v>
      </c>
      <c r="Y267" s="32">
        <f>X267*'Расчет субсидий'!AM267</f>
        <v>-3.8382352941176467</v>
      </c>
      <c r="Z267" s="39">
        <f t="shared" si="103"/>
        <v>-26.455807708860437</v>
      </c>
      <c r="AA267" s="120">
        <f>'Расчет субсидий'!AP267-1</f>
        <v>1.5600624024960652E-3</v>
      </c>
      <c r="AB267" s="32">
        <f>AA267*'Расчет субсидий'!AQ267</f>
        <v>3.1201248049921304E-2</v>
      </c>
      <c r="AC267" s="124">
        <f t="shared" si="104"/>
        <v>0.21506086923598425</v>
      </c>
      <c r="AD267" s="32">
        <f t="shared" si="105"/>
        <v>25.812549457375855</v>
      </c>
      <c r="AE267" s="33" t="str">
        <f>IF('Расчет субсидий'!BA267="+",'Расчет субсидий'!BA267,"-")</f>
        <v>-</v>
      </c>
    </row>
    <row r="268" spans="1:31" ht="15.6" x14ac:dyDescent="0.25">
      <c r="A268" s="16" t="s">
        <v>266</v>
      </c>
      <c r="B268" s="28">
        <f>'Расчет субсидий'!AW268</f>
        <v>37.927272727272708</v>
      </c>
      <c r="C268" s="26">
        <f>'Расчет субсидий'!D268-1</f>
        <v>1.4166953613065081E-2</v>
      </c>
      <c r="D268" s="32">
        <f>C268*'Расчет субсидий'!E268</f>
        <v>0.14166953613065081</v>
      </c>
      <c r="E268" s="39">
        <f t="shared" si="111"/>
        <v>1.039930320644338E-2</v>
      </c>
      <c r="F268" s="26" t="s">
        <v>378</v>
      </c>
      <c r="G268" s="32" t="s">
        <v>378</v>
      </c>
      <c r="H268" s="31" t="s">
        <v>378</v>
      </c>
      <c r="I268" s="26" t="s">
        <v>378</v>
      </c>
      <c r="J268" s="32" t="s">
        <v>378</v>
      </c>
      <c r="K268" s="31" t="s">
        <v>378</v>
      </c>
      <c r="L268" s="26">
        <f>'Расчет субсидий'!P268-1</f>
        <v>0.50306748466257667</v>
      </c>
      <c r="M268" s="32">
        <f>L268*'Расчет субсидий'!Q268</f>
        <v>10.061349693251532</v>
      </c>
      <c r="N268" s="39">
        <f t="shared" si="112"/>
        <v>0.73855698962468352</v>
      </c>
      <c r="O268" s="27">
        <f>'Расчет субсидий'!R268-1</f>
        <v>0</v>
      </c>
      <c r="P268" s="32">
        <f>O268*'Расчет субсидий'!S268</f>
        <v>0</v>
      </c>
      <c r="Q268" s="39">
        <f t="shared" si="113"/>
        <v>0</v>
      </c>
      <c r="R268" s="27">
        <f>'Расчет субсидий'!V268-1</f>
        <v>-0.9346938775510204</v>
      </c>
      <c r="S268" s="32">
        <f>R268*'Расчет субсидий'!W268</f>
        <v>-14.020408163265307</v>
      </c>
      <c r="T268" s="39">
        <f t="shared" si="114"/>
        <v>-1.029173099242928</v>
      </c>
      <c r="U268" s="27">
        <f>'Расчет субсидий'!Z268-1</f>
        <v>15.3</v>
      </c>
      <c r="V268" s="32">
        <f>U268*'Расчет субсидий'!AA268</f>
        <v>535.5</v>
      </c>
      <c r="W268" s="39">
        <f t="shared" si="115"/>
        <v>39.308569923704233</v>
      </c>
      <c r="X268" s="120">
        <f>'Расчет субсидий'!AL268-1</f>
        <v>-1</v>
      </c>
      <c r="Y268" s="32">
        <f>X268*'Расчет субсидий'!AM268</f>
        <v>-15</v>
      </c>
      <c r="Z268" s="39">
        <f t="shared" si="103"/>
        <v>-1.1010803900197264</v>
      </c>
      <c r="AA268" s="120">
        <f>'Расчет субсидий'!AP268-1</f>
        <v>0</v>
      </c>
      <c r="AB268" s="32">
        <f>AA268*'Расчет субсидий'!AQ268</f>
        <v>0</v>
      </c>
      <c r="AC268" s="124">
        <f t="shared" si="104"/>
        <v>0</v>
      </c>
      <c r="AD268" s="32">
        <f t="shared" si="105"/>
        <v>516.68261106611692</v>
      </c>
      <c r="AE268" s="33" t="str">
        <f>IF('Расчет субсидий'!BA268="+",'Расчет субсидий'!BA268,"-")</f>
        <v>-</v>
      </c>
    </row>
    <row r="269" spans="1:31" ht="15.6" x14ac:dyDescent="0.25">
      <c r="A269" s="36" t="s">
        <v>267</v>
      </c>
      <c r="B269" s="44"/>
      <c r="C269" s="45"/>
      <c r="D269" s="46"/>
      <c r="E269" s="42"/>
      <c r="F269" s="45"/>
      <c r="G269" s="46"/>
      <c r="H269" s="42"/>
      <c r="I269" s="45"/>
      <c r="J269" s="46"/>
      <c r="K269" s="42"/>
      <c r="L269" s="45"/>
      <c r="M269" s="46"/>
      <c r="N269" s="42"/>
      <c r="O269" s="47"/>
      <c r="P269" s="46"/>
      <c r="Q269" s="42"/>
      <c r="R269" s="47"/>
      <c r="S269" s="46"/>
      <c r="T269" s="42"/>
      <c r="U269" s="47"/>
      <c r="V269" s="46"/>
      <c r="W269" s="42"/>
      <c r="X269" s="121"/>
      <c r="Y269" s="46"/>
      <c r="Z269" s="42"/>
      <c r="AA269" s="121"/>
      <c r="AB269" s="46"/>
      <c r="AC269" s="125"/>
      <c r="AD269" s="32"/>
      <c r="AE269" s="33"/>
    </row>
    <row r="270" spans="1:31" ht="15.6" x14ac:dyDescent="0.25">
      <c r="A270" s="16" t="s">
        <v>268</v>
      </c>
      <c r="B270" s="28">
        <f>'Расчет субсидий'!AW270</f>
        <v>-12.5</v>
      </c>
      <c r="C270" s="26">
        <f>'Расчет субсидий'!D270-1</f>
        <v>-1</v>
      </c>
      <c r="D270" s="32">
        <f>C270*'Расчет субсидий'!E270</f>
        <v>0</v>
      </c>
      <c r="E270" s="39">
        <f t="shared" ref="E270:E286" si="116">$B270*D270/$AD270</f>
        <v>0</v>
      </c>
      <c r="F270" s="26" t="s">
        <v>378</v>
      </c>
      <c r="G270" s="32" t="s">
        <v>378</v>
      </c>
      <c r="H270" s="31" t="s">
        <v>378</v>
      </c>
      <c r="I270" s="26" t="s">
        <v>378</v>
      </c>
      <c r="J270" s="32" t="s">
        <v>378</v>
      </c>
      <c r="K270" s="31" t="s">
        <v>378</v>
      </c>
      <c r="L270" s="26">
        <f>'Расчет субсидий'!P270-1</f>
        <v>-0.18585298196948674</v>
      </c>
      <c r="M270" s="32">
        <f>L270*'Расчет субсидий'!Q270</f>
        <v>-3.7170596393897348</v>
      </c>
      <c r="N270" s="39">
        <f t="shared" ref="N270:N286" si="117">$B270*M270/$AD270</f>
        <v>-3.1571011214777105</v>
      </c>
      <c r="O270" s="27">
        <f>'Расчет субсидий'!R270-1</f>
        <v>0</v>
      </c>
      <c r="P270" s="32">
        <f>O270*'Расчет субсидий'!S270</f>
        <v>0</v>
      </c>
      <c r="Q270" s="39">
        <f t="shared" ref="Q270:Q286" si="118">$B270*P270/$AD270</f>
        <v>0</v>
      </c>
      <c r="R270" s="27">
        <f>'Расчет субсидий'!V270-1</f>
        <v>-1</v>
      </c>
      <c r="S270" s="32">
        <f>R270*'Расчет субсидий'!W270</f>
        <v>-10</v>
      </c>
      <c r="T270" s="39">
        <f t="shared" ref="T270:T286" si="119">$B270*S270/$AD270</f>
        <v>-8.4935444350202634</v>
      </c>
      <c r="U270" s="27">
        <f>'Расчет субсидий'!Z270-1</f>
        <v>0.25</v>
      </c>
      <c r="V270" s="32">
        <f>U270*'Расчет субсидий'!AA270</f>
        <v>10</v>
      </c>
      <c r="W270" s="39">
        <f t="shared" ref="W270:W286" si="120">$B270*V270/$AD270</f>
        <v>8.4935444350202634</v>
      </c>
      <c r="X270" s="120">
        <f>'Расчет субсидий'!AL270-1</f>
        <v>-1</v>
      </c>
      <c r="Y270" s="32">
        <f>X270*'Расчет субсидий'!AM270</f>
        <v>-15</v>
      </c>
      <c r="Z270" s="39">
        <f t="shared" si="103"/>
        <v>-12.740316652530394</v>
      </c>
      <c r="AA270" s="120">
        <f>'Расчет субсидий'!AP270-1</f>
        <v>0.19999999999999996</v>
      </c>
      <c r="AB270" s="32">
        <f>AA270*'Расчет субсидий'!AQ270</f>
        <v>3.9999999999999991</v>
      </c>
      <c r="AC270" s="124">
        <f t="shared" si="104"/>
        <v>3.3974177740081042</v>
      </c>
      <c r="AD270" s="32">
        <f t="shared" si="105"/>
        <v>-14.717059639389735</v>
      </c>
      <c r="AE270" s="33" t="str">
        <f>IF('Расчет субсидий'!BA270="+",'Расчет субсидий'!BA270,"-")</f>
        <v>-</v>
      </c>
    </row>
    <row r="271" spans="1:31" ht="15.6" x14ac:dyDescent="0.25">
      <c r="A271" s="16" t="s">
        <v>269</v>
      </c>
      <c r="B271" s="28">
        <f>'Расчет субсидий'!AW271</f>
        <v>24.054545454545448</v>
      </c>
      <c r="C271" s="26">
        <f>'Расчет субсидий'!D271-1</f>
        <v>-1</v>
      </c>
      <c r="D271" s="32">
        <f>C271*'Расчет субсидий'!E271</f>
        <v>0</v>
      </c>
      <c r="E271" s="39">
        <f t="shared" si="116"/>
        <v>0</v>
      </c>
      <c r="F271" s="26" t="s">
        <v>378</v>
      </c>
      <c r="G271" s="32" t="s">
        <v>378</v>
      </c>
      <c r="H271" s="31" t="s">
        <v>378</v>
      </c>
      <c r="I271" s="26" t="s">
        <v>378</v>
      </c>
      <c r="J271" s="32" t="s">
        <v>378</v>
      </c>
      <c r="K271" s="31" t="s">
        <v>378</v>
      </c>
      <c r="L271" s="26">
        <f>'Расчет субсидий'!P271-1</f>
        <v>-0.77800845828527487</v>
      </c>
      <c r="M271" s="32">
        <f>L271*'Расчет субсидий'!Q271</f>
        <v>-15.560169165705497</v>
      </c>
      <c r="N271" s="39">
        <f t="shared" si="117"/>
        <v>-3.2897913216289965</v>
      </c>
      <c r="O271" s="27">
        <f>'Расчет субсидий'!R271-1</f>
        <v>0</v>
      </c>
      <c r="P271" s="32">
        <f>O271*'Расчет субсидий'!S271</f>
        <v>0</v>
      </c>
      <c r="Q271" s="39">
        <f t="shared" si="118"/>
        <v>0</v>
      </c>
      <c r="R271" s="27">
        <f>'Расчет субсидий'!V271-1</f>
        <v>-1</v>
      </c>
      <c r="S271" s="32">
        <f>R271*'Расчет субсидий'!W271</f>
        <v>-20</v>
      </c>
      <c r="T271" s="39">
        <f t="shared" si="119"/>
        <v>-4.2284775783539335</v>
      </c>
      <c r="U271" s="27">
        <f>'Расчет субсидий'!Z271-1</f>
        <v>4.9999999999999991</v>
      </c>
      <c r="V271" s="32">
        <f>U271*'Расчет субсидий'!AA271</f>
        <v>149.99999999999997</v>
      </c>
      <c r="W271" s="39">
        <f t="shared" si="120"/>
        <v>31.713581837654495</v>
      </c>
      <c r="X271" s="120">
        <f>'Расчет субсидий'!AL271-1</f>
        <v>-0.13478260869565228</v>
      </c>
      <c r="Y271" s="32">
        <f>X271*'Расчет субсидий'!AM271</f>
        <v>-2.021739130434784</v>
      </c>
      <c r="Z271" s="39">
        <f t="shared" si="103"/>
        <v>-0.42744392911621309</v>
      </c>
      <c r="AA271" s="120">
        <f>'Расчет субсидий'!AP271-1</f>
        <v>6.7796610169491567E-2</v>
      </c>
      <c r="AB271" s="32">
        <f>AA271*'Расчет субсидий'!AQ271</f>
        <v>1.3559322033898313</v>
      </c>
      <c r="AC271" s="124">
        <f t="shared" si="104"/>
        <v>0.28667644599009734</v>
      </c>
      <c r="AD271" s="32">
        <f t="shared" si="105"/>
        <v>113.77402390724951</v>
      </c>
      <c r="AE271" s="33" t="str">
        <f>IF('Расчет субсидий'!BA271="+",'Расчет субсидий'!BA271,"-")</f>
        <v>-</v>
      </c>
    </row>
    <row r="272" spans="1:31" ht="15.6" x14ac:dyDescent="0.25">
      <c r="A272" s="16" t="s">
        <v>270</v>
      </c>
      <c r="B272" s="28">
        <f>'Расчет субсидий'!AW272</f>
        <v>4.5818181818181927</v>
      </c>
      <c r="C272" s="26">
        <f>'Расчет субсидий'!D272-1</f>
        <v>-1</v>
      </c>
      <c r="D272" s="32">
        <f>C272*'Расчет субсидий'!E272</f>
        <v>0</v>
      </c>
      <c r="E272" s="39">
        <f t="shared" si="116"/>
        <v>0</v>
      </c>
      <c r="F272" s="26" t="s">
        <v>378</v>
      </c>
      <c r="G272" s="32" t="s">
        <v>378</v>
      </c>
      <c r="H272" s="31" t="s">
        <v>378</v>
      </c>
      <c r="I272" s="26" t="s">
        <v>378</v>
      </c>
      <c r="J272" s="32" t="s">
        <v>378</v>
      </c>
      <c r="K272" s="31" t="s">
        <v>378</v>
      </c>
      <c r="L272" s="26">
        <f>'Расчет субсидий'!P272-1</f>
        <v>5.7053202110957102E-4</v>
      </c>
      <c r="M272" s="32">
        <f>L272*'Расчет субсидий'!Q272</f>
        <v>1.141064042219142E-2</v>
      </c>
      <c r="N272" s="39">
        <f t="shared" si="117"/>
        <v>9.1479324129922646E-3</v>
      </c>
      <c r="O272" s="27">
        <f>'Расчет субсидий'!R272-1</f>
        <v>0</v>
      </c>
      <c r="P272" s="32">
        <f>O272*'Расчет субсидий'!S272</f>
        <v>0</v>
      </c>
      <c r="Q272" s="39">
        <f t="shared" si="118"/>
        <v>0</v>
      </c>
      <c r="R272" s="27">
        <f>'Расчет субсидий'!V272-1</f>
        <v>-1</v>
      </c>
      <c r="S272" s="32">
        <f>R272*'Расчет субсидий'!W272</f>
        <v>-10</v>
      </c>
      <c r="T272" s="39">
        <f t="shared" si="119"/>
        <v>-8.0170192684376946</v>
      </c>
      <c r="U272" s="27">
        <f>'Расчет субсидий'!Z272-1</f>
        <v>0.38888888888888884</v>
      </c>
      <c r="V272" s="32">
        <f>U272*'Расчет субсидий'!AA272</f>
        <v>15.555555555555554</v>
      </c>
      <c r="W272" s="39">
        <f t="shared" si="120"/>
        <v>12.470918862014191</v>
      </c>
      <c r="X272" s="120">
        <f>'Расчет субсидий'!AL272-1</f>
        <v>0</v>
      </c>
      <c r="Y272" s="32">
        <f>X272*'Расчет субсидий'!AM272</f>
        <v>0</v>
      </c>
      <c r="Z272" s="39">
        <f t="shared" si="103"/>
        <v>0</v>
      </c>
      <c r="AA272" s="120">
        <f>'Расчет субсидий'!AP272-1</f>
        <v>7.4074074074073071E-3</v>
      </c>
      <c r="AB272" s="32">
        <f>AA272*'Расчет субсидий'!AQ272</f>
        <v>0.14814814814814614</v>
      </c>
      <c r="AC272" s="124">
        <f t="shared" si="104"/>
        <v>0.11877065582870497</v>
      </c>
      <c r="AD272" s="32">
        <f t="shared" si="105"/>
        <v>5.7151143441258911</v>
      </c>
      <c r="AE272" s="33" t="str">
        <f>IF('Расчет субсидий'!BA272="+",'Расчет субсидий'!BA272,"-")</f>
        <v>-</v>
      </c>
    </row>
    <row r="273" spans="1:31" ht="15.6" x14ac:dyDescent="0.25">
      <c r="A273" s="16" t="s">
        <v>271</v>
      </c>
      <c r="B273" s="28">
        <f>'Расчет субсидий'!AW273</f>
        <v>-3.6272727272727252</v>
      </c>
      <c r="C273" s="26">
        <f>'Расчет субсидий'!D273-1</f>
        <v>-1</v>
      </c>
      <c r="D273" s="32">
        <f>C273*'Расчет субсидий'!E273</f>
        <v>0</v>
      </c>
      <c r="E273" s="39">
        <f t="shared" si="116"/>
        <v>0</v>
      </c>
      <c r="F273" s="26" t="s">
        <v>378</v>
      </c>
      <c r="G273" s="32" t="s">
        <v>378</v>
      </c>
      <c r="H273" s="31" t="s">
        <v>378</v>
      </c>
      <c r="I273" s="26" t="s">
        <v>378</v>
      </c>
      <c r="J273" s="32" t="s">
        <v>378</v>
      </c>
      <c r="K273" s="31" t="s">
        <v>378</v>
      </c>
      <c r="L273" s="26">
        <f>'Расчет субсидий'!P273-1</f>
        <v>-0.4458426966292135</v>
      </c>
      <c r="M273" s="32">
        <f>L273*'Расчет субсидий'!Q273</f>
        <v>-8.9168539325842708</v>
      </c>
      <c r="N273" s="39">
        <f t="shared" si="117"/>
        <v>-26.806168721654085</v>
      </c>
      <c r="O273" s="27">
        <f>'Расчет субсидий'!R273-1</f>
        <v>0</v>
      </c>
      <c r="P273" s="32">
        <f>O273*'Расчет субсидий'!S273</f>
        <v>0</v>
      </c>
      <c r="Q273" s="39">
        <f t="shared" si="118"/>
        <v>0</v>
      </c>
      <c r="R273" s="27">
        <f>'Расчет субсидий'!V273-1</f>
        <v>-0.65714285714285714</v>
      </c>
      <c r="S273" s="32">
        <f>R273*'Расчет субсидий'!W273</f>
        <v>-13.142857142857142</v>
      </c>
      <c r="T273" s="39">
        <f t="shared" si="119"/>
        <v>-39.510532382795141</v>
      </c>
      <c r="U273" s="27">
        <f>'Расчет субсидий'!Z273-1</f>
        <v>0.59999999999999987</v>
      </c>
      <c r="V273" s="32">
        <f>U273*'Расчет субсидий'!AA273</f>
        <v>17.999999999999996</v>
      </c>
      <c r="W273" s="39">
        <f t="shared" si="120"/>
        <v>54.112250872088993</v>
      </c>
      <c r="X273" s="120">
        <f>'Расчет субсидий'!AL273-1</f>
        <v>-1.3043478260869601E-2</v>
      </c>
      <c r="Y273" s="32">
        <f>X273*'Расчет субсидий'!AM273</f>
        <v>-0.19565217391304401</v>
      </c>
      <c r="Z273" s="39">
        <f t="shared" si="103"/>
        <v>-0.58817663991401259</v>
      </c>
      <c r="AA273" s="120">
        <f>'Расчет субсидий'!AP273-1</f>
        <v>0.15243902439024382</v>
      </c>
      <c r="AB273" s="32">
        <f>AA273*'Расчет субсидий'!AQ273</f>
        <v>3.0487804878048763</v>
      </c>
      <c r="AC273" s="124">
        <f t="shared" si="104"/>
        <v>9.1653541450015208</v>
      </c>
      <c r="AD273" s="32">
        <f t="shared" si="105"/>
        <v>-1.2065827615495843</v>
      </c>
      <c r="AE273" s="33" t="str">
        <f>IF('Расчет субсидий'!BA273="+",'Расчет субсидий'!BA273,"-")</f>
        <v>-</v>
      </c>
    </row>
    <row r="274" spans="1:31" ht="15.6" x14ac:dyDescent="0.25">
      <c r="A274" s="16" t="s">
        <v>272</v>
      </c>
      <c r="B274" s="28">
        <f>'Расчет субсидий'!AW274</f>
        <v>-7.0181818181818159</v>
      </c>
      <c r="C274" s="26">
        <f>'Расчет субсидий'!D274-1</f>
        <v>8.8729016786570636E-2</v>
      </c>
      <c r="D274" s="32">
        <f>C274*'Расчет субсидий'!E274</f>
        <v>0.88729016786570636</v>
      </c>
      <c r="E274" s="39">
        <f t="shared" si="116"/>
        <v>0.55641196650843061</v>
      </c>
      <c r="F274" s="26" t="s">
        <v>378</v>
      </c>
      <c r="G274" s="32" t="s">
        <v>378</v>
      </c>
      <c r="H274" s="31" t="s">
        <v>378</v>
      </c>
      <c r="I274" s="26" t="s">
        <v>378</v>
      </c>
      <c r="J274" s="32" t="s">
        <v>378</v>
      </c>
      <c r="K274" s="31" t="s">
        <v>378</v>
      </c>
      <c r="L274" s="26">
        <f>'Расчет субсидий'!P274-1</f>
        <v>-0.19736842105263164</v>
      </c>
      <c r="M274" s="32">
        <f>L274*'Расчет субсидий'!Q274</f>
        <v>-3.9473684210526327</v>
      </c>
      <c r="N274" s="39">
        <f t="shared" si="117"/>
        <v>-2.4753604911168128</v>
      </c>
      <c r="O274" s="27">
        <f>'Расчет субсидий'!R274-1</f>
        <v>0</v>
      </c>
      <c r="P274" s="32">
        <f>O274*'Расчет субсидий'!S274</f>
        <v>0</v>
      </c>
      <c r="Q274" s="39">
        <f t="shared" si="118"/>
        <v>0</v>
      </c>
      <c r="R274" s="27">
        <f>'Расчет субсидий'!V274-1</f>
        <v>-1</v>
      </c>
      <c r="S274" s="32">
        <f>R274*'Расчет субсидий'!W274</f>
        <v>-20</v>
      </c>
      <c r="T274" s="39">
        <f t="shared" si="119"/>
        <v>-12.541826488325182</v>
      </c>
      <c r="U274" s="27">
        <f>'Расчет субсидий'!Z274-1</f>
        <v>0.8</v>
      </c>
      <c r="V274" s="32">
        <f>U274*'Расчет субсидий'!AA274</f>
        <v>24</v>
      </c>
      <c r="W274" s="39">
        <f t="shared" si="120"/>
        <v>15.050191785990217</v>
      </c>
      <c r="X274" s="120">
        <f>'Расчет субсидий'!AL274-1</f>
        <v>-0.82608695652173914</v>
      </c>
      <c r="Y274" s="32">
        <f>X274*'Расчет субсидий'!AM274</f>
        <v>-12.391304347826088</v>
      </c>
      <c r="Z274" s="39">
        <f t="shared" si="103"/>
        <v>-7.7704794547232101</v>
      </c>
      <c r="AA274" s="120">
        <f>'Расчет субсидий'!AP274-1</f>
        <v>1.298701298701288E-2</v>
      </c>
      <c r="AB274" s="32">
        <f>AA274*'Расчет субсидий'!AQ274</f>
        <v>0.25974025974025761</v>
      </c>
      <c r="AC274" s="124">
        <f t="shared" si="104"/>
        <v>0.16288086348474126</v>
      </c>
      <c r="AD274" s="32">
        <f t="shared" si="105"/>
        <v>-11.191642341272757</v>
      </c>
      <c r="AE274" s="33" t="str">
        <f>IF('Расчет субсидий'!BA274="+",'Расчет субсидий'!BA274,"-")</f>
        <v>-</v>
      </c>
    </row>
    <row r="275" spans="1:31" ht="15.6" x14ac:dyDescent="0.25">
      <c r="A275" s="16" t="s">
        <v>273</v>
      </c>
      <c r="B275" s="28">
        <f>'Расчет субсидий'!AW275</f>
        <v>-3.5545454545454334</v>
      </c>
      <c r="C275" s="26">
        <f>'Расчет субсидий'!D275-1</f>
        <v>-1</v>
      </c>
      <c r="D275" s="32">
        <f>C275*'Расчет субсидий'!E275</f>
        <v>0</v>
      </c>
      <c r="E275" s="39">
        <f t="shared" si="116"/>
        <v>0</v>
      </c>
      <c r="F275" s="26" t="s">
        <v>378</v>
      </c>
      <c r="G275" s="32" t="s">
        <v>378</v>
      </c>
      <c r="H275" s="31" t="s">
        <v>378</v>
      </c>
      <c r="I275" s="26" t="s">
        <v>378</v>
      </c>
      <c r="J275" s="32" t="s">
        <v>378</v>
      </c>
      <c r="K275" s="31" t="s">
        <v>378</v>
      </c>
      <c r="L275" s="26">
        <f>'Расчет субсидий'!P275-1</f>
        <v>0.5536470002489422</v>
      </c>
      <c r="M275" s="32">
        <f>L275*'Расчет субсидий'!Q275</f>
        <v>11.072940004978843</v>
      </c>
      <c r="N275" s="39">
        <f t="shared" si="117"/>
        <v>20.220973926350581</v>
      </c>
      <c r="O275" s="27">
        <f>'Расчет субсидий'!R275-1</f>
        <v>0</v>
      </c>
      <c r="P275" s="32">
        <f>O275*'Расчет субсидий'!S275</f>
        <v>0</v>
      </c>
      <c r="Q275" s="39">
        <f t="shared" si="118"/>
        <v>0</v>
      </c>
      <c r="R275" s="27">
        <f>'Расчет субсидий'!V275-1</f>
        <v>-1</v>
      </c>
      <c r="S275" s="32">
        <f>R275*'Расчет субсидий'!W275</f>
        <v>-15</v>
      </c>
      <c r="T275" s="39">
        <f t="shared" si="119"/>
        <v>-27.392418703512902</v>
      </c>
      <c r="U275" s="27">
        <f>'Расчет субсидий'!Z275-1</f>
        <v>0.30555555555555558</v>
      </c>
      <c r="V275" s="32">
        <f>U275*'Расчет субсидий'!AA275</f>
        <v>10.694444444444445</v>
      </c>
      <c r="W275" s="39">
        <f t="shared" si="120"/>
        <v>19.529780001578644</v>
      </c>
      <c r="X275" s="120">
        <f>'Расчет субсидий'!AL275-1</f>
        <v>-0.62173913043478257</v>
      </c>
      <c r="Y275" s="32">
        <f>X275*'Расчет субсидий'!AM275</f>
        <v>-9.3260869565217384</v>
      </c>
      <c r="Z275" s="39">
        <f t="shared" si="103"/>
        <v>-17.030938585227585</v>
      </c>
      <c r="AA275" s="120">
        <f>'Расчет субсидий'!AP275-1</f>
        <v>3.0612244897959107E-2</v>
      </c>
      <c r="AB275" s="32">
        <f>AA275*'Расчет субсидий'!AQ275</f>
        <v>0.61224489795918213</v>
      </c>
      <c r="AC275" s="124">
        <f t="shared" si="104"/>
        <v>1.11805790626583</v>
      </c>
      <c r="AD275" s="32">
        <f t="shared" si="105"/>
        <v>-1.9464576091392685</v>
      </c>
      <c r="AE275" s="33" t="str">
        <f>IF('Расчет субсидий'!BA275="+",'Расчет субсидий'!BA275,"-")</f>
        <v>-</v>
      </c>
    </row>
    <row r="276" spans="1:31" ht="15.6" x14ac:dyDescent="0.25">
      <c r="A276" s="16" t="s">
        <v>274</v>
      </c>
      <c r="B276" s="28">
        <f>'Расчет субсидий'!AW276</f>
        <v>-57.75454545454545</v>
      </c>
      <c r="C276" s="26">
        <f>'Расчет субсидий'!D276-1</f>
        <v>-1</v>
      </c>
      <c r="D276" s="32">
        <f>C276*'Расчет субсидий'!E276</f>
        <v>0</v>
      </c>
      <c r="E276" s="39">
        <f t="shared" si="116"/>
        <v>0</v>
      </c>
      <c r="F276" s="26" t="s">
        <v>378</v>
      </c>
      <c r="G276" s="32" t="s">
        <v>378</v>
      </c>
      <c r="H276" s="31" t="s">
        <v>378</v>
      </c>
      <c r="I276" s="26" t="s">
        <v>378</v>
      </c>
      <c r="J276" s="32" t="s">
        <v>378</v>
      </c>
      <c r="K276" s="31" t="s">
        <v>378</v>
      </c>
      <c r="L276" s="26">
        <f>'Расчет субсидий'!P276-1</f>
        <v>-0.2047697368421052</v>
      </c>
      <c r="M276" s="32">
        <f>L276*'Расчет субсидий'!Q276</f>
        <v>-4.0953947368421044</v>
      </c>
      <c r="N276" s="39">
        <f t="shared" si="117"/>
        <v>-10.12281100399716</v>
      </c>
      <c r="O276" s="27">
        <f>'Расчет субсидий'!R276-1</f>
        <v>0</v>
      </c>
      <c r="P276" s="32">
        <f>O276*'Расчет субсидий'!S276</f>
        <v>0</v>
      </c>
      <c r="Q276" s="39">
        <f t="shared" si="118"/>
        <v>0</v>
      </c>
      <c r="R276" s="27">
        <f>'Расчет субсидий'!V276-1</f>
        <v>-1</v>
      </c>
      <c r="S276" s="32">
        <f>R276*'Расчет субсидий'!W276</f>
        <v>-20</v>
      </c>
      <c r="T276" s="39">
        <f t="shared" si="119"/>
        <v>-49.435093095825493</v>
      </c>
      <c r="U276" s="27">
        <f>'Расчет субсидий'!Z276-1</f>
        <v>0.16666666666666674</v>
      </c>
      <c r="V276" s="32">
        <f>U276*'Расчет субсидий'!AA276</f>
        <v>5.0000000000000018</v>
      </c>
      <c r="W276" s="39">
        <f t="shared" si="120"/>
        <v>12.358773273956379</v>
      </c>
      <c r="X276" s="120">
        <f>'Расчет субсидий'!AL276-1</f>
        <v>-0.25217391304347825</v>
      </c>
      <c r="Y276" s="32">
        <f>X276*'Расчет субсидий'!AM276</f>
        <v>-3.7826086956521738</v>
      </c>
      <c r="Z276" s="39">
        <f t="shared" si="103"/>
        <v>-9.3496806507322141</v>
      </c>
      <c r="AA276" s="120">
        <f>'Расчет субсидий'!AP276-1</f>
        <v>-2.4390243902439046E-2</v>
      </c>
      <c r="AB276" s="32">
        <f>AA276*'Расчет субсидий'!AQ276</f>
        <v>-0.48780487804878092</v>
      </c>
      <c r="AC276" s="124">
        <f t="shared" si="104"/>
        <v>-1.2057339779469645</v>
      </c>
      <c r="AD276" s="32">
        <f t="shared" si="105"/>
        <v>-23.365808310543056</v>
      </c>
      <c r="AE276" s="33" t="str">
        <f>IF('Расчет субсидий'!BA276="+",'Расчет субсидий'!BA276,"-")</f>
        <v>-</v>
      </c>
    </row>
    <row r="277" spans="1:31" ht="15.6" x14ac:dyDescent="0.25">
      <c r="A277" s="16" t="s">
        <v>275</v>
      </c>
      <c r="B277" s="28">
        <f>'Расчет субсидий'!AW277</f>
        <v>-28.390909090909076</v>
      </c>
      <c r="C277" s="26">
        <f>'Расчет субсидий'!D277-1</f>
        <v>-1</v>
      </c>
      <c r="D277" s="32">
        <f>C277*'Расчет субсидий'!E277</f>
        <v>0</v>
      </c>
      <c r="E277" s="39">
        <f t="shared" si="116"/>
        <v>0</v>
      </c>
      <c r="F277" s="26" t="s">
        <v>378</v>
      </c>
      <c r="G277" s="32" t="s">
        <v>378</v>
      </c>
      <c r="H277" s="31" t="s">
        <v>378</v>
      </c>
      <c r="I277" s="26" t="s">
        <v>378</v>
      </c>
      <c r="J277" s="32" t="s">
        <v>378</v>
      </c>
      <c r="K277" s="31" t="s">
        <v>378</v>
      </c>
      <c r="L277" s="26">
        <f>'Расчет субсидий'!P277-1</f>
        <v>-0.69010669253152279</v>
      </c>
      <c r="M277" s="32">
        <f>L277*'Расчет субсидий'!Q277</f>
        <v>-13.802133850630456</v>
      </c>
      <c r="N277" s="39">
        <f t="shared" si="117"/>
        <v>-32.251557159589446</v>
      </c>
      <c r="O277" s="27">
        <f>'Расчет субсидий'!R277-1</f>
        <v>0</v>
      </c>
      <c r="P277" s="32">
        <f>O277*'Расчет субсидий'!S277</f>
        <v>0</v>
      </c>
      <c r="Q277" s="39">
        <f t="shared" si="118"/>
        <v>0</v>
      </c>
      <c r="R277" s="27">
        <f>'Расчет субсидий'!V277-1</f>
        <v>-1</v>
      </c>
      <c r="S277" s="32">
        <f>R277*'Расчет субсидий'!W277</f>
        <v>-30</v>
      </c>
      <c r="T277" s="39">
        <f t="shared" si="119"/>
        <v>-70.101241247090755</v>
      </c>
      <c r="U277" s="27">
        <f>'Расчет субсидий'!Z277-1</f>
        <v>1</v>
      </c>
      <c r="V277" s="32">
        <f>U277*'Расчет субсидий'!AA277</f>
        <v>20</v>
      </c>
      <c r="W277" s="39">
        <f t="shared" si="120"/>
        <v>46.734160831393837</v>
      </c>
      <c r="X277" s="120">
        <f>'Расчет субсидий'!AL277-1</f>
        <v>0.24347826086956537</v>
      </c>
      <c r="Y277" s="32">
        <f>X277*'Расчет субсидий'!AM277</f>
        <v>3.6521739130434803</v>
      </c>
      <c r="Z277" s="39">
        <f t="shared" si="103"/>
        <v>8.5340641518197486</v>
      </c>
      <c r="AA277" s="120">
        <f>'Расчет субсидий'!AP277-1</f>
        <v>0.39999999999999991</v>
      </c>
      <c r="AB277" s="32">
        <f>AA277*'Расчет субсидий'!AQ277</f>
        <v>7.9999999999999982</v>
      </c>
      <c r="AC277" s="124">
        <f t="shared" si="104"/>
        <v>18.693664332557528</v>
      </c>
      <c r="AD277" s="32">
        <f t="shared" si="105"/>
        <v>-12.149959937586976</v>
      </c>
      <c r="AE277" s="33" t="str">
        <f>IF('Расчет субсидий'!BA277="+",'Расчет субсидий'!BA277,"-")</f>
        <v>-</v>
      </c>
    </row>
    <row r="278" spans="1:31" ht="15.6" x14ac:dyDescent="0.25">
      <c r="A278" s="16" t="s">
        <v>276</v>
      </c>
      <c r="B278" s="28">
        <f>'Расчет субсидий'!AW278</f>
        <v>8.8909090909090764</v>
      </c>
      <c r="C278" s="26">
        <f>'Расчет субсидий'!D278-1</f>
        <v>-1</v>
      </c>
      <c r="D278" s="32">
        <f>C278*'Расчет субсидий'!E278</f>
        <v>0</v>
      </c>
      <c r="E278" s="39">
        <f t="shared" si="116"/>
        <v>0</v>
      </c>
      <c r="F278" s="26" t="s">
        <v>378</v>
      </c>
      <c r="G278" s="32" t="s">
        <v>378</v>
      </c>
      <c r="H278" s="31" t="s">
        <v>378</v>
      </c>
      <c r="I278" s="26" t="s">
        <v>378</v>
      </c>
      <c r="J278" s="32" t="s">
        <v>378</v>
      </c>
      <c r="K278" s="31" t="s">
        <v>378</v>
      </c>
      <c r="L278" s="26">
        <f>'Расчет субсидий'!P278-1</f>
        <v>1.4269949066213918</v>
      </c>
      <c r="M278" s="32">
        <f>L278*'Расчет субсидий'!Q278</f>
        <v>28.539898132427837</v>
      </c>
      <c r="N278" s="39">
        <f t="shared" si="117"/>
        <v>49.704191527034517</v>
      </c>
      <c r="O278" s="27">
        <f>'Расчет субсидий'!R278-1</f>
        <v>0</v>
      </c>
      <c r="P278" s="32">
        <f>O278*'Расчет субсидий'!S278</f>
        <v>0</v>
      </c>
      <c r="Q278" s="39">
        <f t="shared" si="118"/>
        <v>0</v>
      </c>
      <c r="R278" s="27">
        <f>'Расчет субсидий'!V278-1</f>
        <v>-1</v>
      </c>
      <c r="S278" s="32">
        <f>R278*'Расчет субсидий'!W278</f>
        <v>-20</v>
      </c>
      <c r="T278" s="39">
        <f t="shared" si="119"/>
        <v>-34.831372765524499</v>
      </c>
      <c r="U278" s="27">
        <f>'Расчет субсидий'!Z278-1</f>
        <v>0.33333333333333326</v>
      </c>
      <c r="V278" s="32">
        <f>U278*'Расчет субсидий'!AA278</f>
        <v>9.9999999999999982</v>
      </c>
      <c r="W278" s="39">
        <f t="shared" si="120"/>
        <v>17.415686382762246</v>
      </c>
      <c r="X278" s="120">
        <f>'Расчет субсидий'!AL278-1</f>
        <v>-0.89565217391304353</v>
      </c>
      <c r="Y278" s="32">
        <f>X278*'Расчет субсидий'!AM278</f>
        <v>-13.434782608695652</v>
      </c>
      <c r="Z278" s="39">
        <f t="shared" si="103"/>
        <v>-23.397596053363195</v>
      </c>
      <c r="AA278" s="120">
        <f>'Расчет субсидий'!AP278-1</f>
        <v>0</v>
      </c>
      <c r="AB278" s="32">
        <f>AA278*'Расчет субсидий'!AQ278</f>
        <v>0</v>
      </c>
      <c r="AC278" s="124">
        <f t="shared" si="104"/>
        <v>0</v>
      </c>
      <c r="AD278" s="32">
        <f t="shared" si="105"/>
        <v>5.1051155237321844</v>
      </c>
      <c r="AE278" s="33" t="str">
        <f>IF('Расчет субсидий'!BA278="+",'Расчет субсидий'!BA278,"-")</f>
        <v>-</v>
      </c>
    </row>
    <row r="279" spans="1:31" ht="15.6" x14ac:dyDescent="0.25">
      <c r="A279" s="16" t="s">
        <v>277</v>
      </c>
      <c r="B279" s="28">
        <f>'Расчет субсидий'!AW279</f>
        <v>-9.1454545454545269</v>
      </c>
      <c r="C279" s="26">
        <f>'Расчет субсидий'!D279-1</f>
        <v>-1</v>
      </c>
      <c r="D279" s="32">
        <f>C279*'Расчет субсидий'!E279</f>
        <v>0</v>
      </c>
      <c r="E279" s="39">
        <f t="shared" si="116"/>
        <v>0</v>
      </c>
      <c r="F279" s="26" t="s">
        <v>378</v>
      </c>
      <c r="G279" s="32" t="s">
        <v>378</v>
      </c>
      <c r="H279" s="31" t="s">
        <v>378</v>
      </c>
      <c r="I279" s="26" t="s">
        <v>378</v>
      </c>
      <c r="J279" s="32" t="s">
        <v>378</v>
      </c>
      <c r="K279" s="31" t="s">
        <v>378</v>
      </c>
      <c r="L279" s="26">
        <f>'Расчет субсидий'!P279-1</f>
        <v>-0.16313580005857653</v>
      </c>
      <c r="M279" s="32">
        <f>L279*'Расчет субсидий'!Q279</f>
        <v>-3.2627160011715306</v>
      </c>
      <c r="N279" s="39">
        <f t="shared" si="117"/>
        <v>-4.1078738028839688</v>
      </c>
      <c r="O279" s="27">
        <f>'Расчет субсидий'!R279-1</f>
        <v>0</v>
      </c>
      <c r="P279" s="32">
        <f>O279*'Расчет субсидий'!S279</f>
        <v>0</v>
      </c>
      <c r="Q279" s="39">
        <f t="shared" si="118"/>
        <v>0</v>
      </c>
      <c r="R279" s="27">
        <f>'Расчет субсидий'!V279-1</f>
        <v>-1</v>
      </c>
      <c r="S279" s="32">
        <f>R279*'Расчет субсидий'!W279</f>
        <v>-15</v>
      </c>
      <c r="T279" s="39">
        <f t="shared" si="119"/>
        <v>-18.885525746382633</v>
      </c>
      <c r="U279" s="27">
        <f>'Расчет субсидий'!Z279-1</f>
        <v>0.5</v>
      </c>
      <c r="V279" s="32">
        <f>U279*'Расчет субсидий'!AA279</f>
        <v>17.5</v>
      </c>
      <c r="W279" s="39">
        <f t="shared" si="120"/>
        <v>22.033113370779738</v>
      </c>
      <c r="X279" s="120">
        <f>'Расчет субсидий'!AL279-1</f>
        <v>-0.59130434782608687</v>
      </c>
      <c r="Y279" s="32">
        <f>X279*'Расчет субсидий'!AM279</f>
        <v>-8.8695652173913029</v>
      </c>
      <c r="Z279" s="39">
        <f t="shared" si="103"/>
        <v>-11.167093484817554</v>
      </c>
      <c r="AA279" s="120">
        <f>'Расчет субсидий'!AP279-1</f>
        <v>0.11842105263157898</v>
      </c>
      <c r="AB279" s="32">
        <f>AA279*'Расчет субсидий'!AQ279</f>
        <v>2.3684210526315796</v>
      </c>
      <c r="AC279" s="124">
        <f t="shared" si="104"/>
        <v>2.9819251178498902</v>
      </c>
      <c r="AD279" s="32">
        <f t="shared" si="105"/>
        <v>-7.2638601659312529</v>
      </c>
      <c r="AE279" s="33" t="str">
        <f>IF('Расчет субсидий'!BA279="+",'Расчет субсидий'!BA279,"-")</f>
        <v>-</v>
      </c>
    </row>
    <row r="280" spans="1:31" ht="15.6" x14ac:dyDescent="0.25">
      <c r="A280" s="16" t="s">
        <v>278</v>
      </c>
      <c r="B280" s="28">
        <f>'Расчет субсидий'!AW280</f>
        <v>-16.77272727272728</v>
      </c>
      <c r="C280" s="26">
        <f>'Расчет субсидий'!D280-1</f>
        <v>-1</v>
      </c>
      <c r="D280" s="32">
        <f>C280*'Расчет субсидий'!E280</f>
        <v>0</v>
      </c>
      <c r="E280" s="39">
        <f t="shared" si="116"/>
        <v>0</v>
      </c>
      <c r="F280" s="26" t="s">
        <v>378</v>
      </c>
      <c r="G280" s="32" t="s">
        <v>378</v>
      </c>
      <c r="H280" s="31" t="s">
        <v>378</v>
      </c>
      <c r="I280" s="26" t="s">
        <v>378</v>
      </c>
      <c r="J280" s="32" t="s">
        <v>378</v>
      </c>
      <c r="K280" s="31" t="s">
        <v>378</v>
      </c>
      <c r="L280" s="26">
        <f>'Расчет субсидий'!P280-1</f>
        <v>-0.71084337349397586</v>
      </c>
      <c r="M280" s="32">
        <f>L280*'Расчет субсидий'!Q280</f>
        <v>-14.216867469879517</v>
      </c>
      <c r="N280" s="39">
        <f t="shared" si="117"/>
        <v>-18.848833055504318</v>
      </c>
      <c r="O280" s="27">
        <f>'Расчет субсидий'!R280-1</f>
        <v>0</v>
      </c>
      <c r="P280" s="32">
        <f>O280*'Расчет субсидий'!S280</f>
        <v>0</v>
      </c>
      <c r="Q280" s="39">
        <f t="shared" si="118"/>
        <v>0</v>
      </c>
      <c r="R280" s="27">
        <f>'Расчет субсидий'!V280-1</f>
        <v>-0.23260869565217401</v>
      </c>
      <c r="S280" s="32">
        <f>R280*'Расчет субсидий'!W280</f>
        <v>-5.8152173913043503</v>
      </c>
      <c r="T280" s="39">
        <f t="shared" si="119"/>
        <v>-7.7098602784604795</v>
      </c>
      <c r="U280" s="27">
        <f>'Расчет субсидий'!Z280-1</f>
        <v>0.16666666666666674</v>
      </c>
      <c r="V280" s="32">
        <f>U280*'Расчет субсидий'!AA280</f>
        <v>4.1666666666666687</v>
      </c>
      <c r="W280" s="39">
        <f t="shared" si="120"/>
        <v>5.524198953414051</v>
      </c>
      <c r="X280" s="120">
        <f>'Расчет субсидий'!AL280-1</f>
        <v>0.20869565217391317</v>
      </c>
      <c r="Y280" s="32">
        <f>X280*'Расчет субсидий'!AM280</f>
        <v>3.1304347826086976</v>
      </c>
      <c r="Z280" s="39">
        <f t="shared" si="103"/>
        <v>4.1503546919562959</v>
      </c>
      <c r="AA280" s="120">
        <f>'Расчет субсидий'!AP280-1</f>
        <v>4.2016806722688926E-3</v>
      </c>
      <c r="AB280" s="32">
        <f>AA280*'Расчет субсидий'!AQ280</f>
        <v>8.4033613445377853E-2</v>
      </c>
      <c r="AC280" s="124">
        <f t="shared" si="104"/>
        <v>0.11141241586717369</v>
      </c>
      <c r="AD280" s="32">
        <f t="shared" si="105"/>
        <v>-12.650949798463126</v>
      </c>
      <c r="AE280" s="33" t="str">
        <f>IF('Расчет субсидий'!BA280="+",'Расчет субсидий'!BA280,"-")</f>
        <v>-</v>
      </c>
    </row>
    <row r="281" spans="1:31" ht="15.6" x14ac:dyDescent="0.25">
      <c r="A281" s="16" t="s">
        <v>279</v>
      </c>
      <c r="B281" s="28">
        <f>'Расчет субсидий'!AW281</f>
        <v>-50.781818181818181</v>
      </c>
      <c r="C281" s="26">
        <f>'Расчет субсидий'!D281-1</f>
        <v>-1</v>
      </c>
      <c r="D281" s="32">
        <f>C281*'Расчет субсидий'!E281</f>
        <v>0</v>
      </c>
      <c r="E281" s="39">
        <f t="shared" si="116"/>
        <v>0</v>
      </c>
      <c r="F281" s="26" t="s">
        <v>378</v>
      </c>
      <c r="G281" s="32" t="s">
        <v>378</v>
      </c>
      <c r="H281" s="31" t="s">
        <v>378</v>
      </c>
      <c r="I281" s="26" t="s">
        <v>378</v>
      </c>
      <c r="J281" s="32" t="s">
        <v>378</v>
      </c>
      <c r="K281" s="31" t="s">
        <v>378</v>
      </c>
      <c r="L281" s="26">
        <f>'Расчет субсидий'!P281-1</f>
        <v>-0.69914367269267363</v>
      </c>
      <c r="M281" s="32">
        <f>L281*'Расчет субсидий'!Q281</f>
        <v>-13.982873453853472</v>
      </c>
      <c r="N281" s="39">
        <f t="shared" si="117"/>
        <v>-33.798262446198294</v>
      </c>
      <c r="O281" s="27">
        <f>'Расчет субсидий'!R281-1</f>
        <v>0</v>
      </c>
      <c r="P281" s="32">
        <f>O281*'Расчет субсидий'!S281</f>
        <v>0</v>
      </c>
      <c r="Q281" s="39">
        <f t="shared" si="118"/>
        <v>0</v>
      </c>
      <c r="R281" s="27">
        <f>'Расчет субсидий'!V281-1</f>
        <v>-1</v>
      </c>
      <c r="S281" s="32">
        <f>R281*'Расчет субсидий'!W281</f>
        <v>-20</v>
      </c>
      <c r="T281" s="39">
        <f t="shared" si="119"/>
        <v>-48.342370483062616</v>
      </c>
      <c r="U281" s="27">
        <f>'Расчет субсидий'!Z281-1</f>
        <v>0.46666666666666679</v>
      </c>
      <c r="V281" s="32">
        <f>U281*'Расчет субсидий'!AA281</f>
        <v>14.000000000000004</v>
      </c>
      <c r="W281" s="39">
        <f t="shared" si="120"/>
        <v>33.839659338143839</v>
      </c>
      <c r="X281" s="120">
        <f>'Расчет субсидий'!AL281-1</f>
        <v>-8.260869565217388E-2</v>
      </c>
      <c r="Y281" s="32">
        <f>X281*'Расчет субсидий'!AM281</f>
        <v>-1.2391304347826082</v>
      </c>
      <c r="Z281" s="39">
        <f t="shared" si="103"/>
        <v>-2.9951251277549655</v>
      </c>
      <c r="AA281" s="120">
        <f>'Расчет субсидий'!AP281-1</f>
        <v>1.0638297872340496E-2</v>
      </c>
      <c r="AB281" s="32">
        <f>AA281*'Расчет субсидий'!AQ281</f>
        <v>0.21276595744680993</v>
      </c>
      <c r="AC281" s="124">
        <f t="shared" si="104"/>
        <v>0.51428053705386101</v>
      </c>
      <c r="AD281" s="32">
        <f t="shared" si="105"/>
        <v>-21.009237931189269</v>
      </c>
      <c r="AE281" s="33" t="str">
        <f>IF('Расчет субсидий'!BA281="+",'Расчет субсидий'!BA281,"-")</f>
        <v>-</v>
      </c>
    </row>
    <row r="282" spans="1:31" ht="15.6" x14ac:dyDescent="0.25">
      <c r="A282" s="16" t="s">
        <v>280</v>
      </c>
      <c r="B282" s="28">
        <f>'Расчет субсидий'!AW282</f>
        <v>-31.363636363636374</v>
      </c>
      <c r="C282" s="26">
        <f>'Расчет субсидий'!D282-1</f>
        <v>-5.8734687028024757E-3</v>
      </c>
      <c r="D282" s="32">
        <f>C282*'Расчет субсидий'!E282</f>
        <v>-5.8734687028024757E-2</v>
      </c>
      <c r="E282" s="39">
        <f t="shared" si="116"/>
        <v>-0.12518136957321874</v>
      </c>
      <c r="F282" s="26" t="s">
        <v>378</v>
      </c>
      <c r="G282" s="32" t="s">
        <v>378</v>
      </c>
      <c r="H282" s="31" t="s">
        <v>378</v>
      </c>
      <c r="I282" s="26" t="s">
        <v>378</v>
      </c>
      <c r="J282" s="32" t="s">
        <v>378</v>
      </c>
      <c r="K282" s="31" t="s">
        <v>378</v>
      </c>
      <c r="L282" s="26">
        <f>'Расчет субсидий'!P282-1</f>
        <v>-0.11799394635215532</v>
      </c>
      <c r="M282" s="32">
        <f>L282*'Расчет субсидий'!Q282</f>
        <v>-2.3598789270431064</v>
      </c>
      <c r="N282" s="39">
        <f t="shared" si="117"/>
        <v>-5.0296152250420647</v>
      </c>
      <c r="O282" s="27">
        <f>'Расчет субсидий'!R282-1</f>
        <v>0</v>
      </c>
      <c r="P282" s="32">
        <f>O282*'Расчет субсидий'!S282</f>
        <v>0</v>
      </c>
      <c r="Q282" s="39">
        <f t="shared" si="118"/>
        <v>0</v>
      </c>
      <c r="R282" s="27">
        <f>'Расчет субсидий'!V282-1</f>
        <v>-1</v>
      </c>
      <c r="S282" s="32">
        <f>R282*'Расчет субсидий'!W282</f>
        <v>-15</v>
      </c>
      <c r="T282" s="39">
        <f t="shared" si="119"/>
        <v>-31.96953348372049</v>
      </c>
      <c r="U282" s="27">
        <f>'Расчет субсидий'!Z282-1</f>
        <v>0.16666666666666674</v>
      </c>
      <c r="V282" s="32">
        <f>U282*'Расчет субсидий'!AA282</f>
        <v>5.8333333333333357</v>
      </c>
      <c r="W282" s="39">
        <f t="shared" si="120"/>
        <v>12.432596354780195</v>
      </c>
      <c r="X282" s="120">
        <f>'Расчет субсидий'!AL282-1</f>
        <v>-0.20869565217391306</v>
      </c>
      <c r="Y282" s="32">
        <f>X282*'Расчет субсидий'!AM282</f>
        <v>-3.1304347826086958</v>
      </c>
      <c r="Z282" s="39">
        <f t="shared" si="103"/>
        <v>-6.6719026400807984</v>
      </c>
      <c r="AA282" s="120">
        <f>'Расчет субсидий'!AP282-1</f>
        <v>0</v>
      </c>
      <c r="AB282" s="32">
        <f>AA282*'Расчет субсидий'!AQ282</f>
        <v>0</v>
      </c>
      <c r="AC282" s="124">
        <f t="shared" si="104"/>
        <v>0</v>
      </c>
      <c r="AD282" s="32">
        <f t="shared" si="105"/>
        <v>-14.71571506334649</v>
      </c>
      <c r="AE282" s="33" t="str">
        <f>IF('Расчет субсидий'!BA282="+",'Расчет субсидий'!BA282,"-")</f>
        <v>-</v>
      </c>
    </row>
    <row r="283" spans="1:31" ht="15.6" x14ac:dyDescent="0.25">
      <c r="A283" s="16" t="s">
        <v>281</v>
      </c>
      <c r="B283" s="28">
        <f>'Расчет субсидий'!AW283</f>
        <v>90.100000000000023</v>
      </c>
      <c r="C283" s="26">
        <f>'Расчет субсидий'!D283-1</f>
        <v>1.0305028854080689E-2</v>
      </c>
      <c r="D283" s="32">
        <f>C283*'Расчет субсидий'!E283</f>
        <v>0.10305028854080689</v>
      </c>
      <c r="E283" s="39">
        <f t="shared" si="116"/>
        <v>0.15621416560663595</v>
      </c>
      <c r="F283" s="26" t="s">
        <v>378</v>
      </c>
      <c r="G283" s="32" t="s">
        <v>378</v>
      </c>
      <c r="H283" s="31" t="s">
        <v>378</v>
      </c>
      <c r="I283" s="26" t="s">
        <v>378</v>
      </c>
      <c r="J283" s="32" t="s">
        <v>378</v>
      </c>
      <c r="K283" s="31" t="s">
        <v>378</v>
      </c>
      <c r="L283" s="26">
        <f>'Расчет субсидий'!P283-1</f>
        <v>1.1108778625954199</v>
      </c>
      <c r="M283" s="32">
        <f>L283*'Расчет субсидий'!Q283</f>
        <v>22.217557251908396</v>
      </c>
      <c r="N283" s="39">
        <f t="shared" si="117"/>
        <v>33.679645317540015</v>
      </c>
      <c r="O283" s="27">
        <f>'Расчет субсидий'!R283-1</f>
        <v>0</v>
      </c>
      <c r="P283" s="32">
        <f>O283*'Расчет субсидий'!S283</f>
        <v>0</v>
      </c>
      <c r="Q283" s="39">
        <f t="shared" si="118"/>
        <v>0</v>
      </c>
      <c r="R283" s="27">
        <f>'Расчет субсидий'!V283-1</f>
        <v>-1</v>
      </c>
      <c r="S283" s="32">
        <f>R283*'Расчет субсидий'!W283</f>
        <v>-25</v>
      </c>
      <c r="T283" s="39">
        <f t="shared" si="119"/>
        <v>-37.89755657617026</v>
      </c>
      <c r="U283" s="27">
        <f>'Расчет субсидий'!Z283-1</f>
        <v>2.3333333333333335</v>
      </c>
      <c r="V283" s="32">
        <f>U283*'Расчет субсидий'!AA283</f>
        <v>58.333333333333336</v>
      </c>
      <c r="W283" s="39">
        <f t="shared" si="120"/>
        <v>88.427632011063949</v>
      </c>
      <c r="X283" s="120">
        <f>'Расчет субсидий'!AL283-1</f>
        <v>0.25217391304347836</v>
      </c>
      <c r="Y283" s="32">
        <f>X283*'Расчет субсидий'!AM283</f>
        <v>3.7826086956521756</v>
      </c>
      <c r="Z283" s="39">
        <f t="shared" si="103"/>
        <v>5.7340650819596775</v>
      </c>
      <c r="AA283" s="120">
        <f>'Расчет субсидий'!AP283-1</f>
        <v>0</v>
      </c>
      <c r="AB283" s="32">
        <f>AA283*'Расчет субсидий'!AQ283</f>
        <v>0</v>
      </c>
      <c r="AC283" s="124">
        <f t="shared" si="104"/>
        <v>0</v>
      </c>
      <c r="AD283" s="32">
        <f t="shared" si="105"/>
        <v>59.436549569434717</v>
      </c>
      <c r="AE283" s="33" t="str">
        <f>IF('Расчет субсидий'!BA283="+",'Расчет субсидий'!BA283,"-")</f>
        <v>-</v>
      </c>
    </row>
    <row r="284" spans="1:31" ht="15.6" x14ac:dyDescent="0.25">
      <c r="A284" s="16" t="s">
        <v>282</v>
      </c>
      <c r="B284" s="28">
        <f>'Расчет субсидий'!AW284</f>
        <v>114.08181818181811</v>
      </c>
      <c r="C284" s="26">
        <f>'Расчет субсидий'!D284-1</f>
        <v>2.4400717167189603</v>
      </c>
      <c r="D284" s="32">
        <f>C284*'Расчет субсидий'!E284</f>
        <v>24.400717167189605</v>
      </c>
      <c r="E284" s="39">
        <f t="shared" si="116"/>
        <v>41.521926770014041</v>
      </c>
      <c r="F284" s="26" t="s">
        <v>378</v>
      </c>
      <c r="G284" s="32" t="s">
        <v>378</v>
      </c>
      <c r="H284" s="31" t="s">
        <v>378</v>
      </c>
      <c r="I284" s="26" t="s">
        <v>378</v>
      </c>
      <c r="J284" s="32" t="s">
        <v>378</v>
      </c>
      <c r="K284" s="31" t="s">
        <v>378</v>
      </c>
      <c r="L284" s="26">
        <f>'Расчет субсидий'!P284-1</f>
        <v>0.23765826460680683</v>
      </c>
      <c r="M284" s="32">
        <f>L284*'Расчет субсидий'!Q284</f>
        <v>4.7531652921361367</v>
      </c>
      <c r="N284" s="39">
        <f t="shared" si="117"/>
        <v>8.0883106768365707</v>
      </c>
      <c r="O284" s="27">
        <f>'Расчет субсидий'!R284-1</f>
        <v>0</v>
      </c>
      <c r="P284" s="32">
        <f>O284*'Расчет субсидий'!S284</f>
        <v>0</v>
      </c>
      <c r="Q284" s="39">
        <f t="shared" si="118"/>
        <v>0</v>
      </c>
      <c r="R284" s="27">
        <f>'Расчет субсидий'!V284-1</f>
        <v>-1</v>
      </c>
      <c r="S284" s="32">
        <f>R284*'Расчет субсидий'!W284</f>
        <v>-5</v>
      </c>
      <c r="T284" s="39">
        <f t="shared" si="119"/>
        <v>-8.5083414732265439</v>
      </c>
      <c r="U284" s="27">
        <f>'Расчет субсидий'!Z284-1</f>
        <v>0.36666666666666647</v>
      </c>
      <c r="V284" s="32">
        <f>U284*'Расчет субсидий'!AA284</f>
        <v>16.499999999999993</v>
      </c>
      <c r="W284" s="39">
        <f t="shared" si="120"/>
        <v>28.077526861647581</v>
      </c>
      <c r="X284" s="120">
        <f>'Расчет субсидий'!AL284-1</f>
        <v>-0.11739130434782608</v>
      </c>
      <c r="Y284" s="32">
        <f>X284*'Расчет субсидий'!AM284</f>
        <v>-1.7608695652173911</v>
      </c>
      <c r="Z284" s="39">
        <f t="shared" si="103"/>
        <v>-2.9964159101363044</v>
      </c>
      <c r="AA284" s="120">
        <f>'Расчет субсидий'!AP284-1</f>
        <v>1.4074074074074074</v>
      </c>
      <c r="AB284" s="32">
        <f>AA284*'Расчет субсидий'!AQ284</f>
        <v>28.148148148148149</v>
      </c>
      <c r="AC284" s="124">
        <f t="shared" si="104"/>
        <v>47.89881125668277</v>
      </c>
      <c r="AD284" s="32">
        <f t="shared" si="105"/>
        <v>67.041161042256491</v>
      </c>
      <c r="AE284" s="33" t="str">
        <f>IF('Расчет субсидий'!BA284="+",'Расчет субсидий'!BA284,"-")</f>
        <v>-</v>
      </c>
    </row>
    <row r="285" spans="1:31" ht="15.6" x14ac:dyDescent="0.25">
      <c r="A285" s="16" t="s">
        <v>283</v>
      </c>
      <c r="B285" s="28">
        <f>'Расчет субсидий'!AW285</f>
        <v>58.627272727272725</v>
      </c>
      <c r="C285" s="26">
        <f>'Расчет субсидий'!D285-1</f>
        <v>1.9792589250733119</v>
      </c>
      <c r="D285" s="32">
        <f>C285*'Расчет субсидий'!E285</f>
        <v>19.792589250733119</v>
      </c>
      <c r="E285" s="39">
        <f t="shared" si="116"/>
        <v>3.3897561199451873</v>
      </c>
      <c r="F285" s="26" t="s">
        <v>378</v>
      </c>
      <c r="G285" s="32" t="s">
        <v>378</v>
      </c>
      <c r="H285" s="31" t="s">
        <v>378</v>
      </c>
      <c r="I285" s="26" t="s">
        <v>378</v>
      </c>
      <c r="J285" s="32" t="s">
        <v>378</v>
      </c>
      <c r="K285" s="31" t="s">
        <v>378</v>
      </c>
      <c r="L285" s="26">
        <f>'Расчет субсидий'!P285-1</f>
        <v>-3.5886159973448351E-2</v>
      </c>
      <c r="M285" s="32">
        <f>L285*'Расчет субсидий'!Q285</f>
        <v>-0.71772319946896701</v>
      </c>
      <c r="N285" s="39">
        <f t="shared" si="117"/>
        <v>-0.12292007766171656</v>
      </c>
      <c r="O285" s="27">
        <f>'Расчет субсидий'!R285-1</f>
        <v>0</v>
      </c>
      <c r="P285" s="32">
        <f>O285*'Расчет субсидий'!S285</f>
        <v>0</v>
      </c>
      <c r="Q285" s="39">
        <f t="shared" si="118"/>
        <v>0</v>
      </c>
      <c r="R285" s="27">
        <f>'Расчет субсидий'!V285-1</f>
        <v>-1</v>
      </c>
      <c r="S285" s="32">
        <f>R285*'Расчет субсидий'!W285</f>
        <v>-10</v>
      </c>
      <c r="T285" s="39">
        <f t="shared" si="119"/>
        <v>-1.7126390473745776</v>
      </c>
      <c r="U285" s="27">
        <f>'Расчет субсидий'!Z285-1</f>
        <v>8.3333333333333339</v>
      </c>
      <c r="V285" s="32">
        <f>U285*'Расчет субсидий'!AA285</f>
        <v>333.33333333333337</v>
      </c>
      <c r="W285" s="39">
        <f t="shared" si="120"/>
        <v>57.087968245819262</v>
      </c>
      <c r="X285" s="120">
        <f>'Расчет субсидий'!AL285-1</f>
        <v>-0.33913043478260874</v>
      </c>
      <c r="Y285" s="32">
        <f>X285*'Расчет субсидий'!AM285</f>
        <v>-5.0869565217391308</v>
      </c>
      <c r="Z285" s="39">
        <f t="shared" si="103"/>
        <v>-0.87121203714271989</v>
      </c>
      <c r="AA285" s="120">
        <f>'Расчет субсидий'!AP285-1</f>
        <v>0.25</v>
      </c>
      <c r="AB285" s="32">
        <f>AA285*'Расчет субсидий'!AQ285</f>
        <v>5</v>
      </c>
      <c r="AC285" s="124">
        <f t="shared" si="104"/>
        <v>0.85631952368728881</v>
      </c>
      <c r="AD285" s="32">
        <f t="shared" si="105"/>
        <v>342.32124286285841</v>
      </c>
      <c r="AE285" s="33" t="str">
        <f>IF('Расчет субсидий'!BA285="+",'Расчет субсидий'!BA285,"-")</f>
        <v>-</v>
      </c>
    </row>
    <row r="286" spans="1:31" ht="15.6" x14ac:dyDescent="0.25">
      <c r="A286" s="16" t="s">
        <v>171</v>
      </c>
      <c r="B286" s="28">
        <f>'Расчет субсидий'!AW286</f>
        <v>-12.336363636363643</v>
      </c>
      <c r="C286" s="26">
        <f>'Расчет субсидий'!D286-1</f>
        <v>-1</v>
      </c>
      <c r="D286" s="32">
        <f>C286*'Расчет субсидий'!E286</f>
        <v>0</v>
      </c>
      <c r="E286" s="39">
        <f t="shared" si="116"/>
        <v>0</v>
      </c>
      <c r="F286" s="26" t="s">
        <v>378</v>
      </c>
      <c r="G286" s="32" t="s">
        <v>378</v>
      </c>
      <c r="H286" s="31" t="s">
        <v>378</v>
      </c>
      <c r="I286" s="26" t="s">
        <v>378</v>
      </c>
      <c r="J286" s="32" t="s">
        <v>378</v>
      </c>
      <c r="K286" s="31" t="s">
        <v>378</v>
      </c>
      <c r="L286" s="26">
        <f>'Расчет субсидий'!P286-1</f>
        <v>-1</v>
      </c>
      <c r="M286" s="32">
        <f>L286*'Расчет субсидий'!Q286</f>
        <v>-20</v>
      </c>
      <c r="N286" s="39">
        <f t="shared" si="117"/>
        <v>-13.237697468470127</v>
      </c>
      <c r="O286" s="27">
        <f>'Расчет субсидий'!R286-1</f>
        <v>0</v>
      </c>
      <c r="P286" s="32">
        <f>O286*'Расчет субсидий'!S286</f>
        <v>0</v>
      </c>
      <c r="Q286" s="39">
        <f t="shared" si="118"/>
        <v>0</v>
      </c>
      <c r="R286" s="27">
        <f>'Расчет субсидий'!V286-1</f>
        <v>-0.15844155844155838</v>
      </c>
      <c r="S286" s="32">
        <f>R286*'Расчет субсидий'!W286</f>
        <v>-3.9610389610389598</v>
      </c>
      <c r="T286" s="39">
        <f t="shared" si="119"/>
        <v>-2.6217517713528489</v>
      </c>
      <c r="U286" s="27">
        <f>'Расчет субсидий'!Z286-1</f>
        <v>0.22222222222222232</v>
      </c>
      <c r="V286" s="32">
        <f>U286*'Расчет субсидий'!AA286</f>
        <v>5.555555555555558</v>
      </c>
      <c r="W286" s="39">
        <f t="shared" si="120"/>
        <v>3.6771381856861485</v>
      </c>
      <c r="X286" s="120">
        <f>'Расчет субсидий'!AL286-1</f>
        <v>-0.13478260869565228</v>
      </c>
      <c r="Y286" s="32">
        <f>X286*'Расчет субсидий'!AM286</f>
        <v>-2.021739130434784</v>
      </c>
      <c r="Z286" s="39">
        <f t="shared" si="103"/>
        <v>-1.3381585484431771</v>
      </c>
      <c r="AA286" s="120">
        <f>'Расчет субсидий'!AP286-1</f>
        <v>8.9449541284403633E-2</v>
      </c>
      <c r="AB286" s="32">
        <f>AA286*'Расчет субсидий'!AQ286</f>
        <v>1.7889908256880727</v>
      </c>
      <c r="AC286" s="124">
        <f t="shared" si="104"/>
        <v>1.1841059662163642</v>
      </c>
      <c r="AD286" s="32">
        <f t="shared" si="105"/>
        <v>-18.638231710230116</v>
      </c>
      <c r="AE286" s="33" t="str">
        <f>IF('Расчет субсидий'!BA286="+",'Расчет субсидий'!BA286,"-")</f>
        <v>-</v>
      </c>
    </row>
    <row r="287" spans="1:31" ht="15.6" x14ac:dyDescent="0.25">
      <c r="A287" s="36" t="s">
        <v>284</v>
      </c>
      <c r="B287" s="44"/>
      <c r="C287" s="45"/>
      <c r="D287" s="46"/>
      <c r="E287" s="42"/>
      <c r="F287" s="45"/>
      <c r="G287" s="46"/>
      <c r="H287" s="42"/>
      <c r="I287" s="45"/>
      <c r="J287" s="46"/>
      <c r="K287" s="42"/>
      <c r="L287" s="45"/>
      <c r="M287" s="46"/>
      <c r="N287" s="42"/>
      <c r="O287" s="47"/>
      <c r="P287" s="46"/>
      <c r="Q287" s="42"/>
      <c r="R287" s="47"/>
      <c r="S287" s="46"/>
      <c r="T287" s="42"/>
      <c r="U287" s="47"/>
      <c r="V287" s="46"/>
      <c r="W287" s="42"/>
      <c r="X287" s="121"/>
      <c r="Y287" s="46"/>
      <c r="Z287" s="42"/>
      <c r="AA287" s="121"/>
      <c r="AB287" s="46"/>
      <c r="AC287" s="125"/>
      <c r="AD287" s="32"/>
      <c r="AE287" s="33"/>
    </row>
    <row r="288" spans="1:31" ht="15.6" x14ac:dyDescent="0.25">
      <c r="A288" s="16" t="s">
        <v>74</v>
      </c>
      <c r="B288" s="28">
        <f>'Расчет субсидий'!AW288</f>
        <v>-16.663636363636357</v>
      </c>
      <c r="C288" s="26">
        <f>'Расчет субсидий'!D288-1</f>
        <v>0.1302557061952978</v>
      </c>
      <c r="D288" s="32">
        <f>C288*'Расчет субсидий'!E288</f>
        <v>1.302557061952978</v>
      </c>
      <c r="E288" s="39">
        <f t="shared" ref="E288:E311" si="121">$B288*D288/$AD288</f>
        <v>1.0373037292354992</v>
      </c>
      <c r="F288" s="26" t="s">
        <v>378</v>
      </c>
      <c r="G288" s="32" t="s">
        <v>378</v>
      </c>
      <c r="H288" s="31" t="s">
        <v>378</v>
      </c>
      <c r="I288" s="26" t="s">
        <v>378</v>
      </c>
      <c r="J288" s="32" t="s">
        <v>378</v>
      </c>
      <c r="K288" s="31" t="s">
        <v>378</v>
      </c>
      <c r="L288" s="26">
        <f>'Расчет субсидий'!P288-1</f>
        <v>-0.88244392884764111</v>
      </c>
      <c r="M288" s="32">
        <f>L288*'Расчет субсидий'!Q288</f>
        <v>-17.648878576952821</v>
      </c>
      <c r="N288" s="39">
        <f t="shared" ref="N288:N311" si="122">$B288*M288/$AD288</f>
        <v>-14.054852642884493</v>
      </c>
      <c r="O288" s="27">
        <f>'Расчет субсидий'!R288-1</f>
        <v>0</v>
      </c>
      <c r="P288" s="32">
        <f>O288*'Расчет субсидий'!S288</f>
        <v>0</v>
      </c>
      <c r="Q288" s="39">
        <f t="shared" ref="Q288:Q311" si="123">$B288*P288/$AD288</f>
        <v>0</v>
      </c>
      <c r="R288" s="27">
        <f>'Расчет субсидий'!V288-1</f>
        <v>-1</v>
      </c>
      <c r="S288" s="32">
        <f>R288*'Расчет субсидий'!W288</f>
        <v>-5</v>
      </c>
      <c r="T288" s="39">
        <f t="shared" ref="T288:T311" si="124">$B288*S288/$AD288</f>
        <v>-3.9817976483894939</v>
      </c>
      <c r="U288" s="27">
        <f>'Расчет субсидий'!Z288-1</f>
        <v>5.3114754098360084E-3</v>
      </c>
      <c r="V288" s="32">
        <f>U288*'Расчет субсидий'!AA288</f>
        <v>0.23901639344262038</v>
      </c>
      <c r="W288" s="39">
        <f t="shared" ref="W288:W311" si="125">$B288*V288/$AD288</f>
        <v>0.19034298266727276</v>
      </c>
      <c r="X288" s="120">
        <f>'Расчет субсидий'!AL288-1</f>
        <v>0.1074074074074074</v>
      </c>
      <c r="Y288" s="32">
        <f>X288*'Расчет субсидий'!AM288</f>
        <v>1.6111111111111109</v>
      </c>
      <c r="Z288" s="39">
        <f t="shared" si="103"/>
        <v>1.2830236867032812</v>
      </c>
      <c r="AA288" s="120">
        <f>'Расчет субсидий'!AP288-1</f>
        <v>-7.1428571428571397E-2</v>
      </c>
      <c r="AB288" s="32">
        <f>AA288*'Расчет субсидий'!AQ288</f>
        <v>-1.4285714285714279</v>
      </c>
      <c r="AC288" s="124">
        <f t="shared" si="104"/>
        <v>-1.1376564709684263</v>
      </c>
      <c r="AD288" s="32">
        <f t="shared" si="105"/>
        <v>-20.924765439017538</v>
      </c>
      <c r="AE288" s="33" t="str">
        <f>IF('Расчет субсидий'!BA288="+",'Расчет субсидий'!BA288,"-")</f>
        <v>-</v>
      </c>
    </row>
    <row r="289" spans="1:31" ht="15.6" x14ac:dyDescent="0.25">
      <c r="A289" s="16" t="s">
        <v>285</v>
      </c>
      <c r="B289" s="28">
        <f>'Расчет субсидий'!AW289</f>
        <v>-37.954545454545467</v>
      </c>
      <c r="C289" s="26">
        <f>'Расчет субсидий'!D289-1</f>
        <v>-0.10277777777777775</v>
      </c>
      <c r="D289" s="32">
        <f>C289*'Расчет субсидий'!E289</f>
        <v>-1.0277777777777775</v>
      </c>
      <c r="E289" s="39">
        <f t="shared" si="121"/>
        <v>-1.0405758056456096</v>
      </c>
      <c r="F289" s="26" t="s">
        <v>378</v>
      </c>
      <c r="G289" s="32" t="s">
        <v>378</v>
      </c>
      <c r="H289" s="31" t="s">
        <v>378</v>
      </c>
      <c r="I289" s="26" t="s">
        <v>378</v>
      </c>
      <c r="J289" s="32" t="s">
        <v>378</v>
      </c>
      <c r="K289" s="31" t="s">
        <v>378</v>
      </c>
      <c r="L289" s="26">
        <f>'Расчет субсидий'!P289-1</f>
        <v>-0.69572553430821149</v>
      </c>
      <c r="M289" s="32">
        <f>L289*'Расчет субсидий'!Q289</f>
        <v>-13.914510686164229</v>
      </c>
      <c r="N289" s="39">
        <f t="shared" si="122"/>
        <v>-14.087776054786824</v>
      </c>
      <c r="O289" s="27">
        <f>'Расчет субсидий'!R289-1</f>
        <v>0</v>
      </c>
      <c r="P289" s="32">
        <f>O289*'Расчет субсидий'!S289</f>
        <v>0</v>
      </c>
      <c r="Q289" s="39">
        <f t="shared" si="123"/>
        <v>0</v>
      </c>
      <c r="R289" s="27">
        <f>'Расчет субсидий'!V289-1</f>
        <v>-1</v>
      </c>
      <c r="S289" s="32">
        <f>R289*'Расчет субсидий'!W289</f>
        <v>-20</v>
      </c>
      <c r="T289" s="39">
        <f t="shared" si="124"/>
        <v>-20.24904270445511</v>
      </c>
      <c r="U289" s="27">
        <f>'Расчет субсидий'!Z289-1</f>
        <v>0</v>
      </c>
      <c r="V289" s="32">
        <f>U289*'Расчет субсидий'!AA289</f>
        <v>0</v>
      </c>
      <c r="W289" s="39">
        <f t="shared" si="125"/>
        <v>0</v>
      </c>
      <c r="X289" s="120">
        <f>'Расчет субсидий'!AL289-1</f>
        <v>0</v>
      </c>
      <c r="Y289" s="32">
        <f>X289*'Расчет субсидий'!AM289</f>
        <v>0</v>
      </c>
      <c r="Z289" s="39">
        <f t="shared" si="103"/>
        <v>0</v>
      </c>
      <c r="AA289" s="120">
        <f>'Расчет субсидий'!AP289-1</f>
        <v>-0.12727272727272732</v>
      </c>
      <c r="AB289" s="32">
        <f>AA289*'Расчет субсидий'!AQ289</f>
        <v>-2.5454545454545463</v>
      </c>
      <c r="AC289" s="124">
        <f t="shared" si="104"/>
        <v>-2.5771508896579243</v>
      </c>
      <c r="AD289" s="32">
        <f t="shared" si="105"/>
        <v>-37.487743009396553</v>
      </c>
      <c r="AE289" s="33" t="str">
        <f>IF('Расчет субсидий'!BA289="+",'Расчет субсидий'!BA289,"-")</f>
        <v>-</v>
      </c>
    </row>
    <row r="290" spans="1:31" ht="15.6" x14ac:dyDescent="0.25">
      <c r="A290" s="16" t="s">
        <v>286</v>
      </c>
      <c r="B290" s="28">
        <f>'Расчет субсидий'!AW290</f>
        <v>-86.054545454545462</v>
      </c>
      <c r="C290" s="26">
        <f>'Расчет субсидий'!D290-1</f>
        <v>-1</v>
      </c>
      <c r="D290" s="32">
        <f>C290*'Расчет субсидий'!E290</f>
        <v>0</v>
      </c>
      <c r="E290" s="39">
        <f t="shared" si="121"/>
        <v>0</v>
      </c>
      <c r="F290" s="26" t="s">
        <v>378</v>
      </c>
      <c r="G290" s="32" t="s">
        <v>378</v>
      </c>
      <c r="H290" s="31" t="s">
        <v>378</v>
      </c>
      <c r="I290" s="26" t="s">
        <v>378</v>
      </c>
      <c r="J290" s="32" t="s">
        <v>378</v>
      </c>
      <c r="K290" s="31" t="s">
        <v>378</v>
      </c>
      <c r="L290" s="26">
        <f>'Расчет субсидий'!P290-1</f>
        <v>-0.78028531337698781</v>
      </c>
      <c r="M290" s="32">
        <f>L290*'Расчет субсидий'!Q290</f>
        <v>-15.605706267539755</v>
      </c>
      <c r="N290" s="39">
        <f t="shared" si="122"/>
        <v>-18.654324884532262</v>
      </c>
      <c r="O290" s="27">
        <f>'Расчет субсидий'!R290-1</f>
        <v>0</v>
      </c>
      <c r="P290" s="32">
        <f>O290*'Расчет субсидий'!S290</f>
        <v>0</v>
      </c>
      <c r="Q290" s="39">
        <f t="shared" si="123"/>
        <v>0</v>
      </c>
      <c r="R290" s="27">
        <f>'Расчет субсидий'!V290-1</f>
        <v>-1</v>
      </c>
      <c r="S290" s="32">
        <f>R290*'Расчет субсидий'!W290</f>
        <v>-25</v>
      </c>
      <c r="T290" s="39">
        <f t="shared" si="124"/>
        <v>-29.883820323040595</v>
      </c>
      <c r="U290" s="27">
        <f>'Расчет субсидий'!Z290-1</f>
        <v>-1</v>
      </c>
      <c r="V290" s="32">
        <f>U290*'Расчет субсидий'!AA290</f>
        <v>-25</v>
      </c>
      <c r="W290" s="39">
        <f t="shared" si="125"/>
        <v>-29.883820323040595</v>
      </c>
      <c r="X290" s="120">
        <f>'Расчет субсидий'!AL290-1</f>
        <v>0.30370370370370381</v>
      </c>
      <c r="Y290" s="32">
        <f>X290*'Расчет субсидий'!AM290</f>
        <v>4.5555555555555571</v>
      </c>
      <c r="Z290" s="39">
        <f t="shared" si="103"/>
        <v>5.4454961477540662</v>
      </c>
      <c r="AA290" s="120">
        <f>'Расчет субсидий'!AP290-1</f>
        <v>-0.54703832752613235</v>
      </c>
      <c r="AB290" s="32">
        <f>AA290*'Расчет субсидий'!AQ290</f>
        <v>-10.940766550522646</v>
      </c>
      <c r="AC290" s="124">
        <f t="shared" si="104"/>
        <v>-13.078076071686057</v>
      </c>
      <c r="AD290" s="32">
        <f t="shared" si="105"/>
        <v>-71.990917262506855</v>
      </c>
      <c r="AE290" s="33" t="str">
        <f>IF('Расчет субсидий'!BA290="+",'Расчет субсидий'!BA290,"-")</f>
        <v>-</v>
      </c>
    </row>
    <row r="291" spans="1:31" ht="15.6" x14ac:dyDescent="0.25">
      <c r="A291" s="16" t="s">
        <v>55</v>
      </c>
      <c r="B291" s="28">
        <f>'Расчет субсидий'!AW291</f>
        <v>1.2545454545454504</v>
      </c>
      <c r="C291" s="26">
        <f>'Расчет субсидий'!D291-1</f>
        <v>1.9758113530540911E-2</v>
      </c>
      <c r="D291" s="32">
        <f>C291*'Расчет субсидий'!E291</f>
        <v>0.19758113530540911</v>
      </c>
      <c r="E291" s="39">
        <f t="shared" si="121"/>
        <v>9.6776915746728795E-2</v>
      </c>
      <c r="F291" s="26" t="s">
        <v>378</v>
      </c>
      <c r="G291" s="32" t="s">
        <v>378</v>
      </c>
      <c r="H291" s="31" t="s">
        <v>378</v>
      </c>
      <c r="I291" s="26" t="s">
        <v>378</v>
      </c>
      <c r="J291" s="32" t="s">
        <v>378</v>
      </c>
      <c r="K291" s="31" t="s">
        <v>378</v>
      </c>
      <c r="L291" s="26">
        <f>'Расчет субсидий'!P291-1</f>
        <v>-0.184980197014319</v>
      </c>
      <c r="M291" s="32">
        <f>L291*'Расчет субсидий'!Q291</f>
        <v>-3.6996039402863801</v>
      </c>
      <c r="N291" s="39">
        <f t="shared" si="122"/>
        <v>-1.8120973860785334</v>
      </c>
      <c r="O291" s="27">
        <f>'Расчет субсидий'!R291-1</f>
        <v>0</v>
      </c>
      <c r="P291" s="32">
        <f>O291*'Расчет субсидий'!S291</f>
        <v>0</v>
      </c>
      <c r="Q291" s="39">
        <f t="shared" si="123"/>
        <v>0</v>
      </c>
      <c r="R291" s="27">
        <f>'Расчет субсидий'!V291-1</f>
        <v>0.28143851508120643</v>
      </c>
      <c r="S291" s="32">
        <f>R291*'Расчет субсидий'!W291</f>
        <v>9.8503480278422249</v>
      </c>
      <c r="T291" s="39">
        <f t="shared" si="124"/>
        <v>4.8247840042669559</v>
      </c>
      <c r="U291" s="27">
        <f>'Расчет субсидий'!Z291-1</f>
        <v>-0.27692307692307694</v>
      </c>
      <c r="V291" s="32">
        <f>U291*'Расчет субсидий'!AA291</f>
        <v>-4.1538461538461542</v>
      </c>
      <c r="W291" s="39">
        <f t="shared" si="125"/>
        <v>-2.0345890746819562</v>
      </c>
      <c r="X291" s="120">
        <f>'Расчет субсидий'!AL291-1</f>
        <v>-0.21481481481481479</v>
      </c>
      <c r="Y291" s="32">
        <f>X291*'Расчет субсидий'!AM291</f>
        <v>-3.2222222222222219</v>
      </c>
      <c r="Z291" s="39">
        <f t="shared" si="103"/>
        <v>-1.5782717719240686</v>
      </c>
      <c r="AA291" s="120">
        <f>'Расчет субсидий'!AP291-1</f>
        <v>0.17945205479452064</v>
      </c>
      <c r="AB291" s="32">
        <f>AA291*'Расчет субсидий'!AQ291</f>
        <v>3.5890410958904129</v>
      </c>
      <c r="AC291" s="124">
        <f t="shared" si="104"/>
        <v>1.7579427672163233</v>
      </c>
      <c r="AD291" s="32">
        <f t="shared" si="105"/>
        <v>2.5612979426832907</v>
      </c>
      <c r="AE291" s="33" t="str">
        <f>IF('Расчет субсидий'!BA291="+",'Расчет субсидий'!BA291,"-")</f>
        <v>-</v>
      </c>
    </row>
    <row r="292" spans="1:31" ht="15.6" x14ac:dyDescent="0.25">
      <c r="A292" s="16" t="s">
        <v>287</v>
      </c>
      <c r="B292" s="28">
        <f>'Расчет субсидий'!AW292</f>
        <v>-34.936363636363637</v>
      </c>
      <c r="C292" s="26">
        <f>'Расчет субсидий'!D292-1</f>
        <v>6.4283044724056104E-2</v>
      </c>
      <c r="D292" s="32">
        <f>C292*'Расчет субсидий'!E292</f>
        <v>0.64283044724056104</v>
      </c>
      <c r="E292" s="39">
        <f t="shared" si="121"/>
        <v>1.0176885467035643</v>
      </c>
      <c r="F292" s="26" t="s">
        <v>378</v>
      </c>
      <c r="G292" s="32" t="s">
        <v>378</v>
      </c>
      <c r="H292" s="31" t="s">
        <v>378</v>
      </c>
      <c r="I292" s="26" t="s">
        <v>378</v>
      </c>
      <c r="J292" s="32" t="s">
        <v>378</v>
      </c>
      <c r="K292" s="31" t="s">
        <v>378</v>
      </c>
      <c r="L292" s="26">
        <f>'Расчет субсидий'!P292-1</f>
        <v>-0.60367722165474968</v>
      </c>
      <c r="M292" s="32">
        <f>L292*'Расчет субсидий'!Q292</f>
        <v>-12.073544433094995</v>
      </c>
      <c r="N292" s="39">
        <f t="shared" si="122"/>
        <v>-19.114072677206675</v>
      </c>
      <c r="O292" s="27">
        <f>'Расчет субсидий'!R292-1</f>
        <v>0</v>
      </c>
      <c r="P292" s="32">
        <f>O292*'Расчет субсидий'!S292</f>
        <v>0</v>
      </c>
      <c r="Q292" s="39">
        <f t="shared" si="123"/>
        <v>0</v>
      </c>
      <c r="R292" s="27">
        <f>'Расчет субсидий'!V292-1</f>
        <v>-0.25</v>
      </c>
      <c r="S292" s="32">
        <f>R292*'Расчет субсидий'!W292</f>
        <v>-8.75</v>
      </c>
      <c r="T292" s="39">
        <f t="shared" si="124"/>
        <v>-13.85244712953652</v>
      </c>
      <c r="U292" s="27">
        <f>'Расчет субсидий'!Z292-1</f>
        <v>0</v>
      </c>
      <c r="V292" s="32">
        <f>U292*'Расчет субсидий'!AA292</f>
        <v>0</v>
      </c>
      <c r="W292" s="39">
        <f t="shared" si="125"/>
        <v>0</v>
      </c>
      <c r="X292" s="120">
        <f>'Расчет субсидий'!AL292-1</f>
        <v>-1.1111111111111183E-2</v>
      </c>
      <c r="Y292" s="32">
        <f>X292*'Расчет субсидий'!AM292</f>
        <v>-0.16666666666666774</v>
      </c>
      <c r="Z292" s="39">
        <f t="shared" si="103"/>
        <v>-0.26385613580069733</v>
      </c>
      <c r="AA292" s="120">
        <f>'Расчет субсидий'!AP292-1</f>
        <v>-8.6021505376344121E-2</v>
      </c>
      <c r="AB292" s="32">
        <f>AA292*'Расчет субсидий'!AQ292</f>
        <v>-1.7204301075268824</v>
      </c>
      <c r="AC292" s="124">
        <f t="shared" si="104"/>
        <v>-2.7236762405233108</v>
      </c>
      <c r="AD292" s="32">
        <f t="shared" si="105"/>
        <v>-22.067810760047983</v>
      </c>
      <c r="AE292" s="33" t="str">
        <f>IF('Расчет субсидий'!BA292="+",'Расчет субсидий'!BA292,"-")</f>
        <v>-</v>
      </c>
    </row>
    <row r="293" spans="1:31" ht="15.6" x14ac:dyDescent="0.25">
      <c r="A293" s="16" t="s">
        <v>288</v>
      </c>
      <c r="B293" s="28">
        <f>'Расчет субсидий'!AW293</f>
        <v>-21.972727272727283</v>
      </c>
      <c r="C293" s="26">
        <f>'Расчет субсидий'!D293-1</f>
        <v>-1</v>
      </c>
      <c r="D293" s="32">
        <f>C293*'Расчет субсидий'!E293</f>
        <v>0</v>
      </c>
      <c r="E293" s="39">
        <f t="shared" si="121"/>
        <v>0</v>
      </c>
      <c r="F293" s="26" t="s">
        <v>378</v>
      </c>
      <c r="G293" s="32" t="s">
        <v>378</v>
      </c>
      <c r="H293" s="31" t="s">
        <v>378</v>
      </c>
      <c r="I293" s="26" t="s">
        <v>378</v>
      </c>
      <c r="J293" s="32" t="s">
        <v>378</v>
      </c>
      <c r="K293" s="31" t="s">
        <v>378</v>
      </c>
      <c r="L293" s="26">
        <f>'Расчет субсидий'!P293-1</f>
        <v>-0.78229157049210596</v>
      </c>
      <c r="M293" s="32">
        <f>L293*'Расчет субсидий'!Q293</f>
        <v>-15.645831409842119</v>
      </c>
      <c r="N293" s="39">
        <f t="shared" si="122"/>
        <v>-19.220821310296142</v>
      </c>
      <c r="O293" s="27">
        <f>'Расчет субсидий'!R293-1</f>
        <v>0</v>
      </c>
      <c r="P293" s="32">
        <f>O293*'Расчет субсидий'!S293</f>
        <v>0</v>
      </c>
      <c r="Q293" s="39">
        <f t="shared" si="123"/>
        <v>0</v>
      </c>
      <c r="R293" s="27">
        <f>'Расчет субсидий'!V293-1</f>
        <v>0.3392523364485982</v>
      </c>
      <c r="S293" s="32">
        <f>R293*'Расчет субсидий'!W293</f>
        <v>10.177570093457946</v>
      </c>
      <c r="T293" s="39">
        <f t="shared" si="124"/>
        <v>12.503091143901264</v>
      </c>
      <c r="U293" s="27">
        <f>'Расчет субсидий'!Z293-1</f>
        <v>-1</v>
      </c>
      <c r="V293" s="32">
        <f>U293*'Расчет субсидий'!AA293</f>
        <v>-20</v>
      </c>
      <c r="W293" s="39">
        <f t="shared" si="125"/>
        <v>-24.569894442560788</v>
      </c>
      <c r="X293" s="120">
        <f>'Расчет субсидий'!AL293-1</f>
        <v>0.53333333333333321</v>
      </c>
      <c r="Y293" s="32">
        <f>X293*'Расчет субсидий'!AM293</f>
        <v>7.9999999999999982</v>
      </c>
      <c r="Z293" s="39">
        <f t="shared" si="103"/>
        <v>9.8279577770243129</v>
      </c>
      <c r="AA293" s="120">
        <f>'Расчет субсидий'!AP293-1</f>
        <v>-2.0881670533642649E-2</v>
      </c>
      <c r="AB293" s="32">
        <f>AA293*'Расчет субсидий'!AQ293</f>
        <v>-0.41763341067285298</v>
      </c>
      <c r="AC293" s="124">
        <f t="shared" si="104"/>
        <v>-0.51306044079593194</v>
      </c>
      <c r="AD293" s="32">
        <f t="shared" si="105"/>
        <v>-17.885894727057025</v>
      </c>
      <c r="AE293" s="33" t="str">
        <f>IF('Расчет субсидий'!BA293="+",'Расчет субсидий'!BA293,"-")</f>
        <v>-</v>
      </c>
    </row>
    <row r="294" spans="1:31" ht="15.6" x14ac:dyDescent="0.25">
      <c r="A294" s="16" t="s">
        <v>289</v>
      </c>
      <c r="B294" s="28">
        <f>'Расчет субсидий'!AW294</f>
        <v>-17.963636363636368</v>
      </c>
      <c r="C294" s="26">
        <f>'Расчет субсидий'!D294-1</f>
        <v>-1</v>
      </c>
      <c r="D294" s="32">
        <f>C294*'Расчет субсидий'!E294</f>
        <v>0</v>
      </c>
      <c r="E294" s="39">
        <f t="shared" si="121"/>
        <v>0</v>
      </c>
      <c r="F294" s="26" t="s">
        <v>378</v>
      </c>
      <c r="G294" s="32" t="s">
        <v>378</v>
      </c>
      <c r="H294" s="31" t="s">
        <v>378</v>
      </c>
      <c r="I294" s="26" t="s">
        <v>378</v>
      </c>
      <c r="J294" s="32" t="s">
        <v>378</v>
      </c>
      <c r="K294" s="31" t="s">
        <v>378</v>
      </c>
      <c r="L294" s="26">
        <f>'Расчет субсидий'!P294-1</f>
        <v>-0.24534053904247211</v>
      </c>
      <c r="M294" s="32">
        <f>L294*'Расчет субсидий'!Q294</f>
        <v>-4.9068107808494421</v>
      </c>
      <c r="N294" s="39">
        <f t="shared" si="122"/>
        <v>-1.8995866546537465</v>
      </c>
      <c r="O294" s="27">
        <f>'Расчет субсидий'!R294-1</f>
        <v>0</v>
      </c>
      <c r="P294" s="32">
        <f>O294*'Расчет субсидий'!S294</f>
        <v>0</v>
      </c>
      <c r="Q294" s="39">
        <f t="shared" si="123"/>
        <v>0</v>
      </c>
      <c r="R294" s="27">
        <f>'Расчет субсидий'!V294-1</f>
        <v>-1</v>
      </c>
      <c r="S294" s="32">
        <f>R294*'Расчет субсидий'!W294</f>
        <v>-35</v>
      </c>
      <c r="T294" s="39">
        <f t="shared" si="124"/>
        <v>-13.549642707308857</v>
      </c>
      <c r="U294" s="27">
        <f>'Расчет субсидий'!Z294-1</f>
        <v>0</v>
      </c>
      <c r="V294" s="32">
        <f>U294*'Расчет субсидий'!AA294</f>
        <v>0</v>
      </c>
      <c r="W294" s="39">
        <f t="shared" si="125"/>
        <v>0</v>
      </c>
      <c r="X294" s="120">
        <f>'Расчет субсидий'!AL294-1</f>
        <v>5.1851851851851816E-2</v>
      </c>
      <c r="Y294" s="32">
        <f>X294*'Расчет субсидий'!AM294</f>
        <v>0.77777777777777724</v>
      </c>
      <c r="Z294" s="39">
        <f t="shared" si="103"/>
        <v>0.30110317127352992</v>
      </c>
      <c r="AA294" s="120">
        <f>'Расчет субсидий'!AP294-1</f>
        <v>-0.36363636363636365</v>
      </c>
      <c r="AB294" s="32">
        <f>AA294*'Расчет субсидий'!AQ294</f>
        <v>-7.2727272727272734</v>
      </c>
      <c r="AC294" s="124">
        <f t="shared" si="104"/>
        <v>-2.8155101729472949</v>
      </c>
      <c r="AD294" s="32">
        <f t="shared" si="105"/>
        <v>-46.401760275798935</v>
      </c>
      <c r="AE294" s="33" t="str">
        <f>IF('Расчет субсидий'!BA294="+",'Расчет субсидий'!BA294,"-")</f>
        <v>-</v>
      </c>
    </row>
    <row r="295" spans="1:31" ht="15.6" x14ac:dyDescent="0.25">
      <c r="A295" s="16" t="s">
        <v>290</v>
      </c>
      <c r="B295" s="28">
        <f>'Расчет субсидий'!AW295</f>
        <v>-43.490909090909071</v>
      </c>
      <c r="C295" s="26">
        <f>'Расчет субсидий'!D295-1</f>
        <v>-1</v>
      </c>
      <c r="D295" s="32">
        <f>C295*'Расчет субсидий'!E295</f>
        <v>0</v>
      </c>
      <c r="E295" s="39">
        <f t="shared" si="121"/>
        <v>0</v>
      </c>
      <c r="F295" s="26" t="s">
        <v>378</v>
      </c>
      <c r="G295" s="32" t="s">
        <v>378</v>
      </c>
      <c r="H295" s="31" t="s">
        <v>378</v>
      </c>
      <c r="I295" s="26" t="s">
        <v>378</v>
      </c>
      <c r="J295" s="32" t="s">
        <v>378</v>
      </c>
      <c r="K295" s="31" t="s">
        <v>378</v>
      </c>
      <c r="L295" s="26">
        <f>'Расчет субсидий'!P295-1</f>
        <v>-0.70239944760918349</v>
      </c>
      <c r="M295" s="32">
        <f>L295*'Расчет субсидий'!Q295</f>
        <v>-14.047988952183669</v>
      </c>
      <c r="N295" s="39">
        <f t="shared" si="122"/>
        <v>-30.305346680483158</v>
      </c>
      <c r="O295" s="27">
        <f>'Расчет субсидий'!R295-1</f>
        <v>0</v>
      </c>
      <c r="P295" s="32">
        <f>O295*'Расчет субсидий'!S295</f>
        <v>0</v>
      </c>
      <c r="Q295" s="39">
        <f t="shared" si="123"/>
        <v>0</v>
      </c>
      <c r="R295" s="27">
        <f>'Расчет субсидий'!V295-1</f>
        <v>0.16802973977695168</v>
      </c>
      <c r="S295" s="32">
        <f>R295*'Расчет субсидий'!W295</f>
        <v>6.7211895910780672</v>
      </c>
      <c r="T295" s="39">
        <f t="shared" si="124"/>
        <v>14.499440550258523</v>
      </c>
      <c r="U295" s="27">
        <f>'Расчет субсидий'!Z295-1</f>
        <v>-1</v>
      </c>
      <c r="V295" s="32">
        <f>U295*'Расчет субсидий'!AA295</f>
        <v>-10</v>
      </c>
      <c r="W295" s="39">
        <f t="shared" si="125"/>
        <v>-21.572729579754107</v>
      </c>
      <c r="X295" s="120">
        <f>'Расчет субсидий'!AL295-1</f>
        <v>-0.21851851851851845</v>
      </c>
      <c r="Y295" s="32">
        <f>X295*'Расчет субсидий'!AM295</f>
        <v>-3.2777777777777768</v>
      </c>
      <c r="Z295" s="39">
        <f t="shared" si="103"/>
        <v>-7.071061362252733</v>
      </c>
      <c r="AA295" s="120">
        <f>'Расчет субсидий'!AP295-1</f>
        <v>2.2222222222222143E-2</v>
      </c>
      <c r="AB295" s="32">
        <f>AA295*'Расчет субсидий'!AQ295</f>
        <v>0.44444444444444287</v>
      </c>
      <c r="AC295" s="124">
        <f t="shared" si="104"/>
        <v>0.95878798132240139</v>
      </c>
      <c r="AD295" s="32">
        <f t="shared" si="105"/>
        <v>-20.160132694438936</v>
      </c>
      <c r="AE295" s="33" t="str">
        <f>IF('Расчет субсидий'!BA295="+",'Расчет субсидий'!BA295,"-")</f>
        <v>-</v>
      </c>
    </row>
    <row r="296" spans="1:31" ht="15.6" x14ac:dyDescent="0.25">
      <c r="A296" s="16" t="s">
        <v>291</v>
      </c>
      <c r="B296" s="28">
        <f>'Расчет субсидий'!AW296</f>
        <v>-41.6</v>
      </c>
      <c r="C296" s="26">
        <f>'Расчет субсидий'!D296-1</f>
        <v>-1</v>
      </c>
      <c r="D296" s="32">
        <f>C296*'Расчет субсидий'!E296</f>
        <v>0</v>
      </c>
      <c r="E296" s="39">
        <f t="shared" si="121"/>
        <v>0</v>
      </c>
      <c r="F296" s="26" t="s">
        <v>378</v>
      </c>
      <c r="G296" s="32" t="s">
        <v>378</v>
      </c>
      <c r="H296" s="31" t="s">
        <v>378</v>
      </c>
      <c r="I296" s="26" t="s">
        <v>378</v>
      </c>
      <c r="J296" s="32" t="s">
        <v>378</v>
      </c>
      <c r="K296" s="31" t="s">
        <v>378</v>
      </c>
      <c r="L296" s="26">
        <f>'Расчет субсидий'!P296-1</f>
        <v>-0.71789617486338808</v>
      </c>
      <c r="M296" s="32">
        <f>L296*'Расчет субсидий'!Q296</f>
        <v>-14.357923497267763</v>
      </c>
      <c r="N296" s="39">
        <f t="shared" si="122"/>
        <v>-10.408335251033575</v>
      </c>
      <c r="O296" s="27">
        <f>'Расчет субсидий'!R296-1</f>
        <v>0</v>
      </c>
      <c r="P296" s="32">
        <f>O296*'Расчет субсидий'!S296</f>
        <v>0</v>
      </c>
      <c r="Q296" s="39">
        <f t="shared" si="123"/>
        <v>0</v>
      </c>
      <c r="R296" s="27">
        <f>'Расчет субсидий'!V296-1</f>
        <v>-1</v>
      </c>
      <c r="S296" s="32">
        <f>R296*'Расчет субсидий'!W296</f>
        <v>-40</v>
      </c>
      <c r="T296" s="39">
        <f t="shared" si="124"/>
        <v>-28.99677032828383</v>
      </c>
      <c r="U296" s="27">
        <f>'Расчет субсидий'!Z296-1</f>
        <v>0</v>
      </c>
      <c r="V296" s="32">
        <f>U296*'Расчет субсидий'!AA296</f>
        <v>0</v>
      </c>
      <c r="W296" s="39">
        <f t="shared" si="125"/>
        <v>0</v>
      </c>
      <c r="X296" s="120">
        <f>'Расчет субсидий'!AL296-1</f>
        <v>-8.1481481481481488E-2</v>
      </c>
      <c r="Y296" s="32">
        <f>X296*'Расчет субсидий'!AM296</f>
        <v>-1.2222222222222223</v>
      </c>
      <c r="Z296" s="39">
        <f t="shared" si="103"/>
        <v>-0.88601242669756153</v>
      </c>
      <c r="AA296" s="120">
        <f>'Расчет субсидий'!AP296-1</f>
        <v>-9.027777777777779E-2</v>
      </c>
      <c r="AB296" s="32">
        <f>AA296*'Расчет субсидий'!AQ296</f>
        <v>-1.8055555555555558</v>
      </c>
      <c r="AC296" s="124">
        <f t="shared" si="104"/>
        <v>-1.3088819939850342</v>
      </c>
      <c r="AD296" s="32">
        <f t="shared" si="105"/>
        <v>-57.385701275045541</v>
      </c>
      <c r="AE296" s="33" t="str">
        <f>IF('Расчет субсидий'!BA296="+",'Расчет субсидий'!BA296,"-")</f>
        <v>-</v>
      </c>
    </row>
    <row r="297" spans="1:31" ht="15.6" x14ac:dyDescent="0.25">
      <c r="A297" s="16" t="s">
        <v>292</v>
      </c>
      <c r="B297" s="28">
        <f>'Расчет субсидий'!AW297</f>
        <v>-54.145454545454555</v>
      </c>
      <c r="C297" s="26">
        <f>'Расчет субсидий'!D297-1</f>
        <v>-5.2219321148825104E-2</v>
      </c>
      <c r="D297" s="32">
        <f>C297*'Расчет субсидий'!E297</f>
        <v>-0.52219321148825104</v>
      </c>
      <c r="E297" s="39">
        <f t="shared" si="121"/>
        <v>-0.80924318035720932</v>
      </c>
      <c r="F297" s="26" t="s">
        <v>378</v>
      </c>
      <c r="G297" s="32" t="s">
        <v>378</v>
      </c>
      <c r="H297" s="31" t="s">
        <v>378</v>
      </c>
      <c r="I297" s="26" t="s">
        <v>378</v>
      </c>
      <c r="J297" s="32" t="s">
        <v>378</v>
      </c>
      <c r="K297" s="31" t="s">
        <v>378</v>
      </c>
      <c r="L297" s="26">
        <f>'Расчет субсидий'!P297-1</f>
        <v>-0.67201380456317505</v>
      </c>
      <c r="M297" s="32">
        <f>L297*'Расчет субсидий'!Q297</f>
        <v>-13.440276091263501</v>
      </c>
      <c r="N297" s="39">
        <f t="shared" si="122"/>
        <v>-20.828405137583353</v>
      </c>
      <c r="O297" s="27">
        <f>'Расчет субсидий'!R297-1</f>
        <v>0</v>
      </c>
      <c r="P297" s="32">
        <f>O297*'Расчет субсидий'!S297</f>
        <v>0</v>
      </c>
      <c r="Q297" s="39">
        <f t="shared" si="123"/>
        <v>0</v>
      </c>
      <c r="R297" s="27">
        <f>'Расчет субсидий'!V297-1</f>
        <v>0.18138461538461526</v>
      </c>
      <c r="S297" s="32">
        <f>R297*'Расчет субсидий'!W297</f>
        <v>6.3484615384615335</v>
      </c>
      <c r="T297" s="39">
        <f t="shared" si="124"/>
        <v>9.8382152290304568</v>
      </c>
      <c r="U297" s="27">
        <f>'Расчет субсидий'!Z297-1</f>
        <v>-1</v>
      </c>
      <c r="V297" s="32">
        <f>U297*'Расчет субсидий'!AA297</f>
        <v>-15</v>
      </c>
      <c r="W297" s="39">
        <f t="shared" si="125"/>
        <v>-23.245510355760821</v>
      </c>
      <c r="X297" s="120">
        <f>'Расчет субсидий'!AL297-1</f>
        <v>-0.75555555555555554</v>
      </c>
      <c r="Y297" s="32">
        <f>X297*'Расчет субсидий'!AM297</f>
        <v>-11.333333333333332</v>
      </c>
      <c r="Z297" s="39">
        <f t="shared" si="103"/>
        <v>-17.563274491019286</v>
      </c>
      <c r="AA297" s="120">
        <f>'Расчет субсидий'!AP297-1</f>
        <v>-4.9597855227882071E-2</v>
      </c>
      <c r="AB297" s="32">
        <f>AA297*'Расчет субсидий'!AQ297</f>
        <v>-0.99195710455764141</v>
      </c>
      <c r="AC297" s="124">
        <f t="shared" si="104"/>
        <v>-1.5372366097643448</v>
      </c>
      <c r="AD297" s="32">
        <f t="shared" si="105"/>
        <v>-34.939298202181192</v>
      </c>
      <c r="AE297" s="33" t="str">
        <f>IF('Расчет субсидий'!BA297="+",'Расчет субсидий'!BA297,"-")</f>
        <v>-</v>
      </c>
    </row>
    <row r="298" spans="1:31" ht="15.6" x14ac:dyDescent="0.25">
      <c r="A298" s="16" t="s">
        <v>293</v>
      </c>
      <c r="B298" s="28">
        <f>'Расчет субсидий'!AW298</f>
        <v>-149.69999999999999</v>
      </c>
      <c r="C298" s="26">
        <f>'Расчет субсидий'!D298-1</f>
        <v>-1</v>
      </c>
      <c r="D298" s="32">
        <f>C298*'Расчет субсидий'!E298</f>
        <v>0</v>
      </c>
      <c r="E298" s="39">
        <f t="shared" si="121"/>
        <v>0</v>
      </c>
      <c r="F298" s="26" t="s">
        <v>378</v>
      </c>
      <c r="G298" s="32" t="s">
        <v>378</v>
      </c>
      <c r="H298" s="31" t="s">
        <v>378</v>
      </c>
      <c r="I298" s="26" t="s">
        <v>378</v>
      </c>
      <c r="J298" s="32" t="s">
        <v>378</v>
      </c>
      <c r="K298" s="31" t="s">
        <v>378</v>
      </c>
      <c r="L298" s="26">
        <f>'Расчет субсидий'!P298-1</f>
        <v>-0.80570589854141816</v>
      </c>
      <c r="M298" s="32">
        <f>L298*'Расчет субсидий'!Q298</f>
        <v>-16.114117970828364</v>
      </c>
      <c r="N298" s="39">
        <f t="shared" si="122"/>
        <v>-34.237914507332583</v>
      </c>
      <c r="O298" s="27">
        <f>'Расчет субсидий'!R298-1</f>
        <v>0</v>
      </c>
      <c r="P298" s="32">
        <f>O298*'Расчет субсидий'!S298</f>
        <v>0</v>
      </c>
      <c r="Q298" s="39">
        <f t="shared" si="123"/>
        <v>0</v>
      </c>
      <c r="R298" s="27">
        <f>'Расчет субсидий'!V298-1</f>
        <v>-1</v>
      </c>
      <c r="S298" s="32">
        <f>R298*'Расчет субсидий'!W298</f>
        <v>-40</v>
      </c>
      <c r="T298" s="39">
        <f t="shared" si="124"/>
        <v>-84.988615745060358</v>
      </c>
      <c r="U298" s="27">
        <f>'Расчет субсидий'!Z298-1</f>
        <v>0</v>
      </c>
      <c r="V298" s="32">
        <f>U298*'Расчет субсидий'!AA298</f>
        <v>0</v>
      </c>
      <c r="W298" s="39">
        <f t="shared" si="125"/>
        <v>0</v>
      </c>
      <c r="X298" s="120">
        <f>'Расчет субсидий'!AL298-1</f>
        <v>-0.55925925925925923</v>
      </c>
      <c r="Y298" s="32">
        <f>X298*'Расчет субсидий'!AM298</f>
        <v>-8.3888888888888893</v>
      </c>
      <c r="Z298" s="39">
        <f t="shared" si="103"/>
        <v>-17.824001357644601</v>
      </c>
      <c r="AA298" s="120">
        <f>'Расчет субсидий'!AP298-1</f>
        <v>-0.29767441860465116</v>
      </c>
      <c r="AB298" s="32">
        <f>AA298*'Расчет субсидий'!AQ298</f>
        <v>-5.9534883720930232</v>
      </c>
      <c r="AC298" s="124">
        <f t="shared" si="104"/>
        <v>-12.64946838996247</v>
      </c>
      <c r="AD298" s="32">
        <f t="shared" si="105"/>
        <v>-70.456495231810266</v>
      </c>
      <c r="AE298" s="33" t="str">
        <f>IF('Расчет субсидий'!BA298="+",'Расчет субсидий'!BA298,"-")</f>
        <v>-</v>
      </c>
    </row>
    <row r="299" spans="1:31" ht="15.6" x14ac:dyDescent="0.25">
      <c r="A299" s="16" t="s">
        <v>294</v>
      </c>
      <c r="B299" s="28">
        <f>'Расчет субсидий'!AW299</f>
        <v>-7.2090909090909108</v>
      </c>
      <c r="C299" s="26">
        <f>'Расчет субсидий'!D299-1</f>
        <v>-1</v>
      </c>
      <c r="D299" s="32">
        <f>C299*'Расчет субсидий'!E299</f>
        <v>0</v>
      </c>
      <c r="E299" s="39">
        <f t="shared" si="121"/>
        <v>0</v>
      </c>
      <c r="F299" s="26" t="s">
        <v>378</v>
      </c>
      <c r="G299" s="32" t="s">
        <v>378</v>
      </c>
      <c r="H299" s="31" t="s">
        <v>378</v>
      </c>
      <c r="I299" s="26" t="s">
        <v>378</v>
      </c>
      <c r="J299" s="32" t="s">
        <v>378</v>
      </c>
      <c r="K299" s="31" t="s">
        <v>378</v>
      </c>
      <c r="L299" s="26">
        <f>'Расчет субсидий'!P299-1</f>
        <v>-0.46069223410731375</v>
      </c>
      <c r="M299" s="32">
        <f>L299*'Расчет субсидий'!Q299</f>
        <v>-9.2138446821462754</v>
      </c>
      <c r="N299" s="39">
        <f t="shared" si="122"/>
        <v>-1.6544445848115727</v>
      </c>
      <c r="O299" s="27">
        <f>'Расчет субсидий'!R299-1</f>
        <v>0</v>
      </c>
      <c r="P299" s="32">
        <f>O299*'Расчет субсидий'!S299</f>
        <v>0</v>
      </c>
      <c r="Q299" s="39">
        <f t="shared" si="123"/>
        <v>0</v>
      </c>
      <c r="R299" s="27">
        <f>'Расчет субсидий'!V299-1</f>
        <v>-1</v>
      </c>
      <c r="S299" s="32">
        <f>R299*'Расчет субсидий'!W299</f>
        <v>-30</v>
      </c>
      <c r="T299" s="39">
        <f t="shared" si="124"/>
        <v>-5.3868215990792647</v>
      </c>
      <c r="U299" s="27">
        <f>'Расчет субсидий'!Z299-1</f>
        <v>0</v>
      </c>
      <c r="V299" s="32">
        <f>U299*'Расчет субсидий'!AA299</f>
        <v>0</v>
      </c>
      <c r="W299" s="39">
        <f t="shared" si="125"/>
        <v>0</v>
      </c>
      <c r="X299" s="120">
        <f>'Расчет субсидий'!AL299-1</f>
        <v>-0.14074074074074072</v>
      </c>
      <c r="Y299" s="32">
        <f>X299*'Расчет субсидий'!AM299</f>
        <v>-2.1111111111111107</v>
      </c>
      <c r="Z299" s="39">
        <f t="shared" si="103"/>
        <v>-0.37907263104631861</v>
      </c>
      <c r="AA299" s="120">
        <f>'Расчет субсидий'!AP299-1</f>
        <v>5.8823529411764719E-2</v>
      </c>
      <c r="AB299" s="32">
        <f>AA299*'Расчет субсидий'!AQ299</f>
        <v>1.1764705882352944</v>
      </c>
      <c r="AC299" s="124">
        <f t="shared" si="104"/>
        <v>0.21124790584624575</v>
      </c>
      <c r="AD299" s="32">
        <f t="shared" si="105"/>
        <v>-40.148485205022091</v>
      </c>
      <c r="AE299" s="33" t="str">
        <f>IF('Расчет субсидий'!BA299="+",'Расчет субсидий'!BA299,"-")</f>
        <v>-</v>
      </c>
    </row>
    <row r="300" spans="1:31" ht="15.6" x14ac:dyDescent="0.25">
      <c r="A300" s="16" t="s">
        <v>295</v>
      </c>
      <c r="B300" s="28">
        <f>'Расчет субсидий'!AW300</f>
        <v>-55.854545454545466</v>
      </c>
      <c r="C300" s="26">
        <f>'Расчет субсидий'!D300-1</f>
        <v>-1</v>
      </c>
      <c r="D300" s="32">
        <f>C300*'Расчет субсидий'!E300</f>
        <v>0</v>
      </c>
      <c r="E300" s="39">
        <f t="shared" si="121"/>
        <v>0</v>
      </c>
      <c r="F300" s="26" t="s">
        <v>378</v>
      </c>
      <c r="G300" s="32" t="s">
        <v>378</v>
      </c>
      <c r="H300" s="31" t="s">
        <v>378</v>
      </c>
      <c r="I300" s="26" t="s">
        <v>378</v>
      </c>
      <c r="J300" s="32" t="s">
        <v>378</v>
      </c>
      <c r="K300" s="31" t="s">
        <v>378</v>
      </c>
      <c r="L300" s="26">
        <f>'Расчет субсидий'!P300-1</f>
        <v>-0.68804224820822335</v>
      </c>
      <c r="M300" s="32">
        <f>L300*'Расчет субсидий'!Q300</f>
        <v>-13.760844964164466</v>
      </c>
      <c r="N300" s="39">
        <f t="shared" si="122"/>
        <v>-11.981433037657002</v>
      </c>
      <c r="O300" s="27">
        <f>'Расчет субсидий'!R300-1</f>
        <v>0</v>
      </c>
      <c r="P300" s="32">
        <f>O300*'Расчет субсидий'!S300</f>
        <v>0</v>
      </c>
      <c r="Q300" s="39">
        <f t="shared" si="123"/>
        <v>0</v>
      </c>
      <c r="R300" s="27">
        <f>'Расчет субсидий'!V300-1</f>
        <v>-1</v>
      </c>
      <c r="S300" s="32">
        <f>R300*'Расчет субсидий'!W300</f>
        <v>-30</v>
      </c>
      <c r="T300" s="39">
        <f t="shared" si="124"/>
        <v>-26.12070640035256</v>
      </c>
      <c r="U300" s="27">
        <f>'Расчет субсидий'!Z300-1</f>
        <v>-1</v>
      </c>
      <c r="V300" s="32">
        <f>U300*'Расчет субсидий'!AA300</f>
        <v>-20</v>
      </c>
      <c r="W300" s="39">
        <f t="shared" si="125"/>
        <v>-17.413804266901707</v>
      </c>
      <c r="X300" s="120">
        <f>'Расчет субсидий'!AL300-1</f>
        <v>-2.5925925925925908E-2</v>
      </c>
      <c r="Y300" s="32">
        <f>X300*'Расчет субсидий'!AM300</f>
        <v>-0.38888888888888862</v>
      </c>
      <c r="Z300" s="39">
        <f t="shared" si="103"/>
        <v>-0.33860174963419964</v>
      </c>
      <c r="AA300" s="120">
        <f>'Расчет субсидий'!AP300-1</f>
        <v>0</v>
      </c>
      <c r="AB300" s="32">
        <f>AA300*'Расчет субсидий'!AQ300</f>
        <v>0</v>
      </c>
      <c r="AC300" s="124">
        <f t="shared" si="104"/>
        <v>0</v>
      </c>
      <c r="AD300" s="32">
        <f t="shared" si="105"/>
        <v>-64.149733853053348</v>
      </c>
      <c r="AE300" s="33" t="str">
        <f>IF('Расчет субсидий'!BA300="+",'Расчет субсидий'!BA300,"-")</f>
        <v>-</v>
      </c>
    </row>
    <row r="301" spans="1:31" ht="15.6" x14ac:dyDescent="0.25">
      <c r="A301" s="16" t="s">
        <v>296</v>
      </c>
      <c r="B301" s="28">
        <f>'Расчет субсидий'!AW301</f>
        <v>-8.336363636363636</v>
      </c>
      <c r="C301" s="26">
        <f>'Расчет субсидий'!D301-1</f>
        <v>-1</v>
      </c>
      <c r="D301" s="32">
        <f>C301*'Расчет субсидий'!E301</f>
        <v>0</v>
      </c>
      <c r="E301" s="39">
        <f t="shared" si="121"/>
        <v>0</v>
      </c>
      <c r="F301" s="26" t="s">
        <v>378</v>
      </c>
      <c r="G301" s="32" t="s">
        <v>378</v>
      </c>
      <c r="H301" s="31" t="s">
        <v>378</v>
      </c>
      <c r="I301" s="26" t="s">
        <v>378</v>
      </c>
      <c r="J301" s="32" t="s">
        <v>378</v>
      </c>
      <c r="K301" s="31" t="s">
        <v>378</v>
      </c>
      <c r="L301" s="26">
        <f>'Расчет субсидий'!P301-1</f>
        <v>-0.222922292229223</v>
      </c>
      <c r="M301" s="32">
        <f>L301*'Расчет субсидий'!Q301</f>
        <v>-4.4584458445844604</v>
      </c>
      <c r="N301" s="39">
        <f t="shared" si="122"/>
        <v>-0.50749784703729139</v>
      </c>
      <c r="O301" s="27">
        <f>'Расчет субсидий'!R301-1</f>
        <v>0</v>
      </c>
      <c r="P301" s="32">
        <f>O301*'Расчет субсидий'!S301</f>
        <v>0</v>
      </c>
      <c r="Q301" s="39">
        <f t="shared" si="123"/>
        <v>0</v>
      </c>
      <c r="R301" s="27">
        <f>'Расчет субсидий'!V301-1</f>
        <v>-1</v>
      </c>
      <c r="S301" s="32">
        <f>R301*'Расчет субсидий'!W301</f>
        <v>-20</v>
      </c>
      <c r="T301" s="39">
        <f t="shared" si="124"/>
        <v>-2.2765684040044301</v>
      </c>
      <c r="U301" s="27">
        <f>'Расчет субсидий'!Z301-1</f>
        <v>-1</v>
      </c>
      <c r="V301" s="32">
        <f>U301*'Расчет субсидий'!AA301</f>
        <v>-30</v>
      </c>
      <c r="W301" s="39">
        <f t="shared" si="125"/>
        <v>-3.4148526060066446</v>
      </c>
      <c r="X301" s="120">
        <f>'Расчет субсидий'!AL301-1</f>
        <v>-1</v>
      </c>
      <c r="Y301" s="32">
        <f>X301*'Расчет субсидий'!AM301</f>
        <v>-15</v>
      </c>
      <c r="Z301" s="39">
        <f t="shared" si="103"/>
        <v>-1.7074263030033223</v>
      </c>
      <c r="AA301" s="120">
        <f>'Расчет субсидий'!AP301-1</f>
        <v>-0.18888888888888888</v>
      </c>
      <c r="AB301" s="32">
        <f>AA301*'Расчет субсидий'!AQ301</f>
        <v>-3.7777777777777777</v>
      </c>
      <c r="AC301" s="124">
        <f t="shared" si="104"/>
        <v>-0.43001847631194784</v>
      </c>
      <c r="AD301" s="32">
        <f t="shared" si="105"/>
        <v>-73.236223622362232</v>
      </c>
      <c r="AE301" s="33" t="str">
        <f>IF('Расчет субсидий'!BA301="+",'Расчет субсидий'!BA301,"-")</f>
        <v>-</v>
      </c>
    </row>
    <row r="302" spans="1:31" ht="15.6" x14ac:dyDescent="0.25">
      <c r="A302" s="16" t="s">
        <v>297</v>
      </c>
      <c r="B302" s="28">
        <f>'Расчет субсидий'!AW302</f>
        <v>-84.127272727272725</v>
      </c>
      <c r="C302" s="26">
        <f>'Расчет субсидий'!D302-1</f>
        <v>0.23279654359780033</v>
      </c>
      <c r="D302" s="32">
        <f>C302*'Расчет субсидий'!E302</f>
        <v>2.3279654359780033</v>
      </c>
      <c r="E302" s="39">
        <f t="shared" si="121"/>
        <v>3.2709703450908538</v>
      </c>
      <c r="F302" s="26" t="s">
        <v>378</v>
      </c>
      <c r="G302" s="32" t="s">
        <v>378</v>
      </c>
      <c r="H302" s="31" t="s">
        <v>378</v>
      </c>
      <c r="I302" s="26" t="s">
        <v>378</v>
      </c>
      <c r="J302" s="32" t="s">
        <v>378</v>
      </c>
      <c r="K302" s="31" t="s">
        <v>378</v>
      </c>
      <c r="L302" s="26">
        <f>'Расчет субсидий'!P302-1</f>
        <v>-0.25175430997141113</v>
      </c>
      <c r="M302" s="32">
        <f>L302*'Расчет субсидий'!Q302</f>
        <v>-5.035086199428223</v>
      </c>
      <c r="N302" s="39">
        <f t="shared" si="122"/>
        <v>-7.0746830639205198</v>
      </c>
      <c r="O302" s="27">
        <f>'Расчет субсидий'!R302-1</f>
        <v>0</v>
      </c>
      <c r="P302" s="32">
        <f>O302*'Расчет субсидий'!S302</f>
        <v>0</v>
      </c>
      <c r="Q302" s="39">
        <f t="shared" si="123"/>
        <v>0</v>
      </c>
      <c r="R302" s="27">
        <f>'Расчет субсидий'!V302-1</f>
        <v>-1</v>
      </c>
      <c r="S302" s="32">
        <f>R302*'Расчет субсидий'!W302</f>
        <v>-20</v>
      </c>
      <c r="T302" s="39">
        <f t="shared" si="124"/>
        <v>-28.101537029192908</v>
      </c>
      <c r="U302" s="27">
        <f>'Расчет субсидий'!Z302-1</f>
        <v>-1</v>
      </c>
      <c r="V302" s="32">
        <f>U302*'Расчет субсидий'!AA302</f>
        <v>-30</v>
      </c>
      <c r="W302" s="39">
        <f t="shared" si="125"/>
        <v>-42.152305543789367</v>
      </c>
      <c r="X302" s="120">
        <f>'Расчет субсидий'!AL302-1</f>
        <v>-0.44444444444444442</v>
      </c>
      <c r="Y302" s="32">
        <f>X302*'Расчет субсидий'!AM302</f>
        <v>-6.6666666666666661</v>
      </c>
      <c r="Z302" s="39">
        <f t="shared" si="103"/>
        <v>-9.3671790097309682</v>
      </c>
      <c r="AA302" s="120">
        <f>'Расчет субсидий'!AP302-1</f>
        <v>-2.5000000000000022E-2</v>
      </c>
      <c r="AB302" s="32">
        <f>AA302*'Расчет субсидий'!AQ302</f>
        <v>-0.50000000000000044</v>
      </c>
      <c r="AC302" s="124">
        <f t="shared" si="104"/>
        <v>-0.70253842572982328</v>
      </c>
      <c r="AD302" s="32">
        <f t="shared" si="105"/>
        <v>-59.873787430116884</v>
      </c>
      <c r="AE302" s="33" t="str">
        <f>IF('Расчет субсидий'!BA302="+",'Расчет субсидий'!BA302,"-")</f>
        <v>-</v>
      </c>
    </row>
    <row r="303" spans="1:31" ht="15.6" x14ac:dyDescent="0.25">
      <c r="A303" s="16" t="s">
        <v>298</v>
      </c>
      <c r="B303" s="28">
        <f>'Расчет субсидий'!AW303</f>
        <v>-5.4090909090909118</v>
      </c>
      <c r="C303" s="26">
        <f>'Расчет субсидий'!D303-1</f>
        <v>-5.7038739557361051E-2</v>
      </c>
      <c r="D303" s="32">
        <f>C303*'Расчет субсидий'!E303</f>
        <v>-0.57038739557361051</v>
      </c>
      <c r="E303" s="39">
        <f t="shared" si="121"/>
        <v>-9.080084487667256E-2</v>
      </c>
      <c r="F303" s="26" t="s">
        <v>378</v>
      </c>
      <c r="G303" s="32" t="s">
        <v>378</v>
      </c>
      <c r="H303" s="31" t="s">
        <v>378</v>
      </c>
      <c r="I303" s="26" t="s">
        <v>378</v>
      </c>
      <c r="J303" s="32" t="s">
        <v>378</v>
      </c>
      <c r="K303" s="31" t="s">
        <v>378</v>
      </c>
      <c r="L303" s="26">
        <f>'Расчет субсидий'!P303-1</f>
        <v>-0.48702325180352368</v>
      </c>
      <c r="M303" s="32">
        <f>L303*'Расчет субсидий'!Q303</f>
        <v>-9.7404650360704732</v>
      </c>
      <c r="N303" s="39">
        <f t="shared" si="122"/>
        <v>-1.5505995778140356</v>
      </c>
      <c r="O303" s="27">
        <f>'Расчет субсидий'!R303-1</f>
        <v>0</v>
      </c>
      <c r="P303" s="32">
        <f>O303*'Расчет субсидий'!S303</f>
        <v>0</v>
      </c>
      <c r="Q303" s="39">
        <f t="shared" si="123"/>
        <v>0</v>
      </c>
      <c r="R303" s="27">
        <f>'Расчет субсидий'!V303-1</f>
        <v>-0.30771704180064308</v>
      </c>
      <c r="S303" s="32">
        <f>R303*'Расчет субсидий'!W303</f>
        <v>-12.308681672025724</v>
      </c>
      <c r="T303" s="39">
        <f t="shared" si="124"/>
        <v>-1.9594379255418086</v>
      </c>
      <c r="U303" s="27">
        <f>'Расчет субсидий'!Z303-1</f>
        <v>-1</v>
      </c>
      <c r="V303" s="32">
        <f>U303*'Расчет субсидий'!AA303</f>
        <v>-10</v>
      </c>
      <c r="W303" s="39">
        <f t="shared" si="125"/>
        <v>-1.5919153470310932</v>
      </c>
      <c r="X303" s="120">
        <f>'Расчет субсидий'!AL303-1</f>
        <v>-0.24444444444444446</v>
      </c>
      <c r="Y303" s="32">
        <f>X303*'Расчет субсидий'!AM303</f>
        <v>-3.666666666666667</v>
      </c>
      <c r="Z303" s="39">
        <f t="shared" ref="Z303:Z366" si="126">$B303*Y303/$AD303</f>
        <v>-0.58370229391140094</v>
      </c>
      <c r="AA303" s="120">
        <f>'Расчет субсидий'!AP303-1</f>
        <v>0.11538461538461542</v>
      </c>
      <c r="AB303" s="32">
        <f>AA303*'Расчет субсидий'!AQ303</f>
        <v>2.3076923076923084</v>
      </c>
      <c r="AC303" s="124">
        <f t="shared" ref="AC303:AC366" si="127">$B303*AB303/$AD303</f>
        <v>0.36736508008409852</v>
      </c>
      <c r="AD303" s="32">
        <f t="shared" si="105"/>
        <v>-33.978508462644164</v>
      </c>
      <c r="AE303" s="33" t="str">
        <f>IF('Расчет субсидий'!BA303="+",'Расчет субсидий'!BA303,"-")</f>
        <v>-</v>
      </c>
    </row>
    <row r="304" spans="1:31" ht="15.6" x14ac:dyDescent="0.25">
      <c r="A304" s="16" t="s">
        <v>299</v>
      </c>
      <c r="B304" s="28">
        <f>'Расчет субсидий'!AW304</f>
        <v>-8.0090909090909097</v>
      </c>
      <c r="C304" s="26">
        <f>'Расчет субсидий'!D304-1</f>
        <v>0.48327183271832719</v>
      </c>
      <c r="D304" s="32">
        <f>C304*'Расчет субсидий'!E304</f>
        <v>4.8327183271832723</v>
      </c>
      <c r="E304" s="39">
        <f t="shared" si="121"/>
        <v>0.72778565360251279</v>
      </c>
      <c r="F304" s="26" t="s">
        <v>378</v>
      </c>
      <c r="G304" s="32" t="s">
        <v>378</v>
      </c>
      <c r="H304" s="31" t="s">
        <v>378</v>
      </c>
      <c r="I304" s="26" t="s">
        <v>378</v>
      </c>
      <c r="J304" s="32" t="s">
        <v>378</v>
      </c>
      <c r="K304" s="31" t="s">
        <v>378</v>
      </c>
      <c r="L304" s="26">
        <f>'Расчет субсидий'!P304-1</f>
        <v>-0.35001844791538561</v>
      </c>
      <c r="M304" s="32">
        <f>L304*'Расчет субсидий'!Q304</f>
        <v>-7.0003689583077122</v>
      </c>
      <c r="N304" s="39">
        <f t="shared" si="122"/>
        <v>-1.0542240935341627</v>
      </c>
      <c r="O304" s="27">
        <f>'Расчет субсидий'!R304-1</f>
        <v>0</v>
      </c>
      <c r="P304" s="32">
        <f>O304*'Расчет субсидий'!S304</f>
        <v>0</v>
      </c>
      <c r="Q304" s="39">
        <f t="shared" si="123"/>
        <v>0</v>
      </c>
      <c r="R304" s="27">
        <f>'Расчет субсидий'!V304-1</f>
        <v>-1</v>
      </c>
      <c r="S304" s="32">
        <f>R304*'Расчет субсидий'!W304</f>
        <v>-10</v>
      </c>
      <c r="T304" s="39">
        <f t="shared" si="124"/>
        <v>-1.5059550429596409</v>
      </c>
      <c r="U304" s="27">
        <f>'Расчет субсидий'!Z304-1</f>
        <v>-1</v>
      </c>
      <c r="V304" s="32">
        <f>U304*'Расчет субсидий'!AA304</f>
        <v>-40</v>
      </c>
      <c r="W304" s="39">
        <f t="shared" si="125"/>
        <v>-6.0238201718385636</v>
      </c>
      <c r="X304" s="120">
        <f>'Расчет субсидий'!AL304-1</f>
        <v>-0.18888888888888899</v>
      </c>
      <c r="Y304" s="32">
        <f>X304*'Расчет субсидий'!AM304</f>
        <v>-2.8333333333333348</v>
      </c>
      <c r="Z304" s="39">
        <f t="shared" si="126"/>
        <v>-0.42668726217189845</v>
      </c>
      <c r="AA304" s="120">
        <f>'Расчет субсидий'!AP304-1</f>
        <v>9.0909090909090828E-2</v>
      </c>
      <c r="AB304" s="32">
        <f>AA304*'Расчет субсидий'!AQ304</f>
        <v>1.8181818181818166</v>
      </c>
      <c r="AC304" s="124">
        <f t="shared" si="127"/>
        <v>0.27381000781084358</v>
      </c>
      <c r="AD304" s="32">
        <f t="shared" ref="AD304:AD367" si="128">D304+M304+P304+S304+V304+Y304+AB304</f>
        <v>-53.182802146275961</v>
      </c>
      <c r="AE304" s="33" t="str">
        <f>IF('Расчет субсидий'!BA304="+",'Расчет субсидий'!BA304,"-")</f>
        <v>-</v>
      </c>
    </row>
    <row r="305" spans="1:31" ht="15.6" x14ac:dyDescent="0.25">
      <c r="A305" s="16" t="s">
        <v>300</v>
      </c>
      <c r="B305" s="28">
        <f>'Расчет субсидий'!AW305</f>
        <v>-5.0181818181818167</v>
      </c>
      <c r="C305" s="26">
        <f>'Расчет субсидий'!D305-1</f>
        <v>-1</v>
      </c>
      <c r="D305" s="32">
        <f>C305*'Расчет субсидий'!E305</f>
        <v>0</v>
      </c>
      <c r="E305" s="39">
        <f t="shared" si="121"/>
        <v>0</v>
      </c>
      <c r="F305" s="26" t="s">
        <v>378</v>
      </c>
      <c r="G305" s="32" t="s">
        <v>378</v>
      </c>
      <c r="H305" s="31" t="s">
        <v>378</v>
      </c>
      <c r="I305" s="26" t="s">
        <v>378</v>
      </c>
      <c r="J305" s="32" t="s">
        <v>378</v>
      </c>
      <c r="K305" s="31" t="s">
        <v>378</v>
      </c>
      <c r="L305" s="26">
        <f>'Расчет субсидий'!P305-1</f>
        <v>-0.8572528487834925</v>
      </c>
      <c r="M305" s="32">
        <f>L305*'Расчет субсидий'!Q305</f>
        <v>-17.145056975669849</v>
      </c>
      <c r="N305" s="39">
        <f t="shared" si="122"/>
        <v>-1.8246619373785051</v>
      </c>
      <c r="O305" s="27">
        <f>'Расчет субсидий'!R305-1</f>
        <v>0</v>
      </c>
      <c r="P305" s="32">
        <f>O305*'Расчет субсидий'!S305</f>
        <v>0</v>
      </c>
      <c r="Q305" s="39">
        <f t="shared" si="123"/>
        <v>0</v>
      </c>
      <c r="R305" s="27">
        <f>'Расчет субсидий'!V305-1</f>
        <v>-1</v>
      </c>
      <c r="S305" s="32">
        <f>R305*'Расчет субсидий'!W305</f>
        <v>-30</v>
      </c>
      <c r="T305" s="39">
        <f t="shared" si="124"/>
        <v>-3.1927486854686578</v>
      </c>
      <c r="U305" s="27">
        <f>'Расчет субсидий'!Z305-1</f>
        <v>0</v>
      </c>
      <c r="V305" s="32">
        <f>U305*'Расчет субсидий'!AA305</f>
        <v>0</v>
      </c>
      <c r="W305" s="39">
        <f t="shared" si="125"/>
        <v>0</v>
      </c>
      <c r="X305" s="120">
        <f>'Расчет субсидий'!AL305-1</f>
        <v>-7.7777777777777835E-2</v>
      </c>
      <c r="Y305" s="32">
        <f>X305*'Расчет субсидий'!AM305</f>
        <v>-1.1666666666666674</v>
      </c>
      <c r="Z305" s="39">
        <f t="shared" si="126"/>
        <v>-0.12416244887933676</v>
      </c>
      <c r="AA305" s="120">
        <f>'Расчет субсидий'!AP305-1</f>
        <v>5.7971014492753659E-2</v>
      </c>
      <c r="AB305" s="32">
        <f>AA305*'Расчет субсидий'!AQ305</f>
        <v>1.1594202898550732</v>
      </c>
      <c r="AC305" s="124">
        <f t="shared" si="127"/>
        <v>0.1233912535446825</v>
      </c>
      <c r="AD305" s="32">
        <f t="shared" si="128"/>
        <v>-47.152303352481439</v>
      </c>
      <c r="AE305" s="33" t="str">
        <f>IF('Расчет субсидий'!BA305="+",'Расчет субсидий'!BA305,"-")</f>
        <v>-</v>
      </c>
    </row>
    <row r="306" spans="1:31" ht="15.6" x14ac:dyDescent="0.25">
      <c r="A306" s="16" t="s">
        <v>301</v>
      </c>
      <c r="B306" s="28">
        <f>'Расчет субсидий'!AW306</f>
        <v>-159.88181818181818</v>
      </c>
      <c r="C306" s="26">
        <f>'Расчет субсидий'!D306-1</f>
        <v>-0.22013969732246796</v>
      </c>
      <c r="D306" s="32">
        <f>C306*'Расчет субсидий'!E306</f>
        <v>-2.2013969732246794</v>
      </c>
      <c r="E306" s="39">
        <f t="shared" si="121"/>
        <v>-4.8626503174124407</v>
      </c>
      <c r="F306" s="26" t="s">
        <v>378</v>
      </c>
      <c r="G306" s="32" t="s">
        <v>378</v>
      </c>
      <c r="H306" s="31" t="s">
        <v>378</v>
      </c>
      <c r="I306" s="26" t="s">
        <v>378</v>
      </c>
      <c r="J306" s="32" t="s">
        <v>378</v>
      </c>
      <c r="K306" s="31" t="s">
        <v>378</v>
      </c>
      <c r="L306" s="26">
        <f>'Расчет субсидий'!P306-1</f>
        <v>-0.63599889319313774</v>
      </c>
      <c r="M306" s="32">
        <f>L306*'Расчет субсидий'!Q306</f>
        <v>-12.719977863862756</v>
      </c>
      <c r="N306" s="39">
        <f t="shared" si="122"/>
        <v>-28.097069792272585</v>
      </c>
      <c r="O306" s="27">
        <f>'Расчет субсидий'!R306-1</f>
        <v>0</v>
      </c>
      <c r="P306" s="32">
        <f>O306*'Расчет субсидий'!S306</f>
        <v>0</v>
      </c>
      <c r="Q306" s="39">
        <f t="shared" si="123"/>
        <v>0</v>
      </c>
      <c r="R306" s="27">
        <f>'Расчет субсидий'!V306-1</f>
        <v>-1</v>
      </c>
      <c r="S306" s="32">
        <f>R306*'Расчет субсидий'!W306</f>
        <v>-35</v>
      </c>
      <c r="T306" s="39">
        <f t="shared" si="124"/>
        <v>-77.311254253307794</v>
      </c>
      <c r="U306" s="27">
        <f>'Расчет субсидий'!Z306-1</f>
        <v>-1</v>
      </c>
      <c r="V306" s="32">
        <f>U306*'Расчет субсидий'!AA306</f>
        <v>-15</v>
      </c>
      <c r="W306" s="39">
        <f t="shared" si="125"/>
        <v>-33.133394679989053</v>
      </c>
      <c r="X306" s="120">
        <f>'Расчет субсидий'!AL306-1</f>
        <v>-0.52962962962962967</v>
      </c>
      <c r="Y306" s="32">
        <f>X306*'Расчет субсидий'!AM306</f>
        <v>-7.9444444444444446</v>
      </c>
      <c r="Z306" s="39">
        <f t="shared" si="126"/>
        <v>-17.548427552734946</v>
      </c>
      <c r="AA306" s="120">
        <f>'Расчет субсидий'!AP306-1</f>
        <v>2.4242424242424176E-2</v>
      </c>
      <c r="AB306" s="32">
        <f>AA306*'Расчет субсидий'!AQ306</f>
        <v>0.48484848484848353</v>
      </c>
      <c r="AC306" s="124">
        <f t="shared" si="127"/>
        <v>1.0709784138986334</v>
      </c>
      <c r="AD306" s="32">
        <f t="shared" si="128"/>
        <v>-72.380970796683386</v>
      </c>
      <c r="AE306" s="33" t="str">
        <f>IF('Расчет субсидий'!BA306="+",'Расчет субсидий'!BA306,"-")</f>
        <v>-</v>
      </c>
    </row>
    <row r="307" spans="1:31" ht="15.6" x14ac:dyDescent="0.25">
      <c r="A307" s="16" t="s">
        <v>302</v>
      </c>
      <c r="B307" s="28">
        <f>'Расчет субсидий'!AW307</f>
        <v>44.563636363636363</v>
      </c>
      <c r="C307" s="26">
        <f>'Расчет субсидий'!D307-1</f>
        <v>9.3717447916666661</v>
      </c>
      <c r="D307" s="32">
        <f>C307*'Расчет субсидий'!E307</f>
        <v>93.717447916666657</v>
      </c>
      <c r="E307" s="39">
        <f t="shared" si="121"/>
        <v>104.41850227625821</v>
      </c>
      <c r="F307" s="26" t="s">
        <v>378</v>
      </c>
      <c r="G307" s="32" t="s">
        <v>378</v>
      </c>
      <c r="H307" s="31" t="s">
        <v>378</v>
      </c>
      <c r="I307" s="26" t="s">
        <v>378</v>
      </c>
      <c r="J307" s="32" t="s">
        <v>378</v>
      </c>
      <c r="K307" s="31" t="s">
        <v>378</v>
      </c>
      <c r="L307" s="26">
        <f>'Расчет субсидий'!P307-1</f>
        <v>-0.6659197848980507</v>
      </c>
      <c r="M307" s="32">
        <f>L307*'Расчет субсидий'!Q307</f>
        <v>-13.318395697961014</v>
      </c>
      <c r="N307" s="39">
        <f t="shared" si="122"/>
        <v>-14.839146417433874</v>
      </c>
      <c r="O307" s="27">
        <f>'Расчет субсидий'!R307-1</f>
        <v>0</v>
      </c>
      <c r="P307" s="32">
        <f>O307*'Расчет субсидий'!S307</f>
        <v>0</v>
      </c>
      <c r="Q307" s="39">
        <f t="shared" si="123"/>
        <v>0</v>
      </c>
      <c r="R307" s="27">
        <f>'Расчет субсидий'!V307-1</f>
        <v>-1</v>
      </c>
      <c r="S307" s="32">
        <f>R307*'Расчет субсидий'!W307</f>
        <v>-20</v>
      </c>
      <c r="T307" s="39">
        <f t="shared" si="124"/>
        <v>-22.283684542734647</v>
      </c>
      <c r="U307" s="27">
        <f>'Расчет субсидий'!Z307-1</f>
        <v>-1</v>
      </c>
      <c r="V307" s="32">
        <f>U307*'Расчет субсидий'!AA307</f>
        <v>-30</v>
      </c>
      <c r="W307" s="39">
        <f t="shared" si="125"/>
        <v>-33.425526814101971</v>
      </c>
      <c r="X307" s="120">
        <f>'Расчет субсидий'!AL307-1</f>
        <v>-5.9259259259259345E-2</v>
      </c>
      <c r="Y307" s="32">
        <f>X307*'Расчет субсидий'!AM307</f>
        <v>-0.88888888888889017</v>
      </c>
      <c r="Z307" s="39">
        <f t="shared" si="126"/>
        <v>-0.99038597967709685</v>
      </c>
      <c r="AA307" s="120">
        <f>'Расчет субсидий'!AP307-1</f>
        <v>0.5243243243243243</v>
      </c>
      <c r="AB307" s="32">
        <f>AA307*'Расчет субсидий'!AQ307</f>
        <v>10.486486486486486</v>
      </c>
      <c r="AC307" s="124">
        <f t="shared" si="127"/>
        <v>11.683877841325733</v>
      </c>
      <c r="AD307" s="32">
        <f t="shared" si="128"/>
        <v>39.996649816303247</v>
      </c>
      <c r="AE307" s="33" t="str">
        <f>IF('Расчет субсидий'!BA307="+",'Расчет субсидий'!BA307,"-")</f>
        <v>-</v>
      </c>
    </row>
    <row r="308" spans="1:31" ht="15.6" x14ac:dyDescent="0.25">
      <c r="A308" s="16" t="s">
        <v>303</v>
      </c>
      <c r="B308" s="28">
        <f>'Расчет субсидий'!AW308</f>
        <v>2.1090909090909093</v>
      </c>
      <c r="C308" s="26">
        <f>'Расчет субсидий'!D308-1</f>
        <v>-7.7716884093391392E-2</v>
      </c>
      <c r="D308" s="32">
        <f>C308*'Расчет субсидий'!E308</f>
        <v>-0.77716884093391392</v>
      </c>
      <c r="E308" s="39">
        <f t="shared" si="121"/>
        <v>-0.1678876147904374</v>
      </c>
      <c r="F308" s="26" t="s">
        <v>378</v>
      </c>
      <c r="G308" s="32" t="s">
        <v>378</v>
      </c>
      <c r="H308" s="31" t="s">
        <v>378</v>
      </c>
      <c r="I308" s="26" t="s">
        <v>378</v>
      </c>
      <c r="J308" s="32" t="s">
        <v>378</v>
      </c>
      <c r="K308" s="31" t="s">
        <v>378</v>
      </c>
      <c r="L308" s="26">
        <f>'Расчет субсидий'!P308-1</f>
        <v>-0.56444690025358435</v>
      </c>
      <c r="M308" s="32">
        <f>L308*'Расчет субсидий'!Q308</f>
        <v>-11.288938005071687</v>
      </c>
      <c r="N308" s="39">
        <f t="shared" si="122"/>
        <v>-2.4386887061903808</v>
      </c>
      <c r="O308" s="27">
        <f>'Расчет субсидий'!R308-1</f>
        <v>0</v>
      </c>
      <c r="P308" s="32">
        <f>O308*'Расчет субсидий'!S308</f>
        <v>0</v>
      </c>
      <c r="Q308" s="39">
        <f t="shared" si="123"/>
        <v>0</v>
      </c>
      <c r="R308" s="27">
        <f>'Расчет субсидий'!V308-1</f>
        <v>0.7660493827160495</v>
      </c>
      <c r="S308" s="32">
        <f>R308*'Расчет субсидий'!W308</f>
        <v>30.641975308641982</v>
      </c>
      <c r="T308" s="39">
        <f t="shared" si="124"/>
        <v>6.6194215157331948</v>
      </c>
      <c r="U308" s="27">
        <f>'Расчет субсидий'!Z308-1</f>
        <v>-1</v>
      </c>
      <c r="V308" s="32">
        <f>U308*'Расчет субсидий'!AA308</f>
        <v>-10</v>
      </c>
      <c r="W308" s="39">
        <f t="shared" si="125"/>
        <v>-2.1602463447799707</v>
      </c>
      <c r="X308" s="120">
        <f>'Расчет субсидий'!AL308-1</f>
        <v>-0.19999999999999996</v>
      </c>
      <c r="Y308" s="32">
        <f>X308*'Расчет субсидий'!AM308</f>
        <v>-2.9999999999999991</v>
      </c>
      <c r="Z308" s="39">
        <f t="shared" si="126"/>
        <v>-0.64807390343399107</v>
      </c>
      <c r="AA308" s="120">
        <f>'Расчет субсидий'!AP308-1</f>
        <v>0.2093663911845729</v>
      </c>
      <c r="AB308" s="32">
        <f>AA308*'Расчет субсидий'!AQ308</f>
        <v>4.187327823691458</v>
      </c>
      <c r="AC308" s="124">
        <f t="shared" si="127"/>
        <v>0.90456596255249411</v>
      </c>
      <c r="AD308" s="32">
        <f t="shared" si="128"/>
        <v>9.7631962863278368</v>
      </c>
      <c r="AE308" s="33" t="str">
        <f>IF('Расчет субсидий'!BA308="+",'Расчет субсидий'!BA308,"-")</f>
        <v>-</v>
      </c>
    </row>
    <row r="309" spans="1:31" ht="15.6" x14ac:dyDescent="0.25">
      <c r="A309" s="16" t="s">
        <v>304</v>
      </c>
      <c r="B309" s="28">
        <f>'Расчет субсидий'!AW309</f>
        <v>-49.609090909090924</v>
      </c>
      <c r="C309" s="26">
        <f>'Расчет субсидий'!D309-1</f>
        <v>0.78626250000000009</v>
      </c>
      <c r="D309" s="32">
        <f>C309*'Расчет субсидий'!E309</f>
        <v>7.8626250000000013</v>
      </c>
      <c r="E309" s="39">
        <f t="shared" si="121"/>
        <v>14.076424358422576</v>
      </c>
      <c r="F309" s="26" t="s">
        <v>378</v>
      </c>
      <c r="G309" s="32" t="s">
        <v>378</v>
      </c>
      <c r="H309" s="31" t="s">
        <v>378</v>
      </c>
      <c r="I309" s="26" t="s">
        <v>378</v>
      </c>
      <c r="J309" s="32" t="s">
        <v>378</v>
      </c>
      <c r="K309" s="31" t="s">
        <v>378</v>
      </c>
      <c r="L309" s="26">
        <f>'Расчет субсидий'!P309-1</f>
        <v>-0.33385744234800829</v>
      </c>
      <c r="M309" s="32">
        <f>L309*'Расчет субсидий'!Q309</f>
        <v>-6.6771488469601659</v>
      </c>
      <c r="N309" s="39">
        <f t="shared" si="122"/>
        <v>-11.954071404163784</v>
      </c>
      <c r="O309" s="27">
        <f>'Расчет субсидий'!R309-1</f>
        <v>0</v>
      </c>
      <c r="P309" s="32">
        <f>O309*'Расчет субсидий'!S309</f>
        <v>0</v>
      </c>
      <c r="Q309" s="39">
        <f t="shared" si="123"/>
        <v>0</v>
      </c>
      <c r="R309" s="27">
        <f>'Расчет субсидий'!V309-1</f>
        <v>-3.4740259740259738E-2</v>
      </c>
      <c r="S309" s="32">
        <f>R309*'Расчет субсидий'!W309</f>
        <v>-1.0422077922077921</v>
      </c>
      <c r="T309" s="39">
        <f t="shared" si="124"/>
        <v>-1.8658602124317996</v>
      </c>
      <c r="U309" s="27">
        <f>'Расчет субсидий'!Z309-1</f>
        <v>-1</v>
      </c>
      <c r="V309" s="32">
        <f>U309*'Расчет субсидий'!AA309</f>
        <v>-20</v>
      </c>
      <c r="W309" s="39">
        <f t="shared" si="125"/>
        <v>-35.805915603052604</v>
      </c>
      <c r="X309" s="120">
        <f>'Расчет субсидий'!AL309-1</f>
        <v>-0.65925925925925921</v>
      </c>
      <c r="Y309" s="32">
        <f>X309*'Расчет субсидий'!AM309</f>
        <v>-9.8888888888888875</v>
      </c>
      <c r="Z309" s="39">
        <f t="shared" si="126"/>
        <v>-17.704036048176008</v>
      </c>
      <c r="AA309" s="120">
        <f>'Расчет субсидий'!AP309-1</f>
        <v>0.10178117048346058</v>
      </c>
      <c r="AB309" s="32">
        <f>AA309*'Расчет субсидий'!AQ309</f>
        <v>2.0356234096692116</v>
      </c>
      <c r="AC309" s="124">
        <f t="shared" si="127"/>
        <v>3.6443680003106982</v>
      </c>
      <c r="AD309" s="32">
        <f t="shared" si="128"/>
        <v>-27.709997118387633</v>
      </c>
      <c r="AE309" s="33" t="str">
        <f>IF('Расчет субсидий'!BA309="+",'Расчет субсидий'!BA309,"-")</f>
        <v>-</v>
      </c>
    </row>
    <row r="310" spans="1:31" ht="15.6" x14ac:dyDescent="0.25">
      <c r="A310" s="16" t="s">
        <v>305</v>
      </c>
      <c r="B310" s="28">
        <f>'Расчет субсидий'!AW310</f>
        <v>-100.64545454545456</v>
      </c>
      <c r="C310" s="26">
        <f>'Расчет субсидий'!D310-1</f>
        <v>-7.4736379142038789E-2</v>
      </c>
      <c r="D310" s="32">
        <f>C310*'Расчет субсидий'!E310</f>
        <v>-0.74736379142038789</v>
      </c>
      <c r="E310" s="39">
        <f t="shared" si="121"/>
        <v>-1.9173085775355645</v>
      </c>
      <c r="F310" s="26" t="s">
        <v>378</v>
      </c>
      <c r="G310" s="32" t="s">
        <v>378</v>
      </c>
      <c r="H310" s="31" t="s">
        <v>378</v>
      </c>
      <c r="I310" s="26" t="s">
        <v>378</v>
      </c>
      <c r="J310" s="32" t="s">
        <v>378</v>
      </c>
      <c r="K310" s="31" t="s">
        <v>378</v>
      </c>
      <c r="L310" s="26">
        <f>'Расчет субсидий'!P310-1</f>
        <v>-0.24135983736164435</v>
      </c>
      <c r="M310" s="32">
        <f>L310*'Расчет субсидий'!Q310</f>
        <v>-4.8271967472328869</v>
      </c>
      <c r="N310" s="39">
        <f t="shared" si="122"/>
        <v>-12.383829448482576</v>
      </c>
      <c r="O310" s="27">
        <f>'Расчет субсидий'!R310-1</f>
        <v>0</v>
      </c>
      <c r="P310" s="32">
        <f>O310*'Расчет субсидий'!S310</f>
        <v>0</v>
      </c>
      <c r="Q310" s="39">
        <f t="shared" si="123"/>
        <v>0</v>
      </c>
      <c r="R310" s="27">
        <f>'Расчет субсидий'!V310-1</f>
        <v>-1.0900473933649346E-2</v>
      </c>
      <c r="S310" s="32">
        <f>R310*'Расчет субсидий'!W310</f>
        <v>-0.32701421800948038</v>
      </c>
      <c r="T310" s="39">
        <f t="shared" si="124"/>
        <v>-0.83893168543000096</v>
      </c>
      <c r="U310" s="27">
        <f>'Расчет субсидий'!Z310-1</f>
        <v>-1</v>
      </c>
      <c r="V310" s="32">
        <f>U310*'Расчет субсидий'!AA310</f>
        <v>-20</v>
      </c>
      <c r="W310" s="39">
        <f t="shared" si="125"/>
        <v>-51.308575543689642</v>
      </c>
      <c r="X310" s="120">
        <f>'Расчет субсидий'!AL310-1</f>
        <v>-0.6074074074074074</v>
      </c>
      <c r="Y310" s="32">
        <f>X310*'Расчет субсидий'!AM310</f>
        <v>-9.1111111111111107</v>
      </c>
      <c r="Z310" s="39">
        <f t="shared" si="126"/>
        <v>-23.373906636569728</v>
      </c>
      <c r="AA310" s="120">
        <f>'Расчет субсидий'!AP310-1</f>
        <v>-0.2109375</v>
      </c>
      <c r="AB310" s="32">
        <f>AA310*'Расчет субсидий'!AQ310</f>
        <v>-4.21875</v>
      </c>
      <c r="AC310" s="124">
        <f t="shared" si="127"/>
        <v>-10.822902653747036</v>
      </c>
      <c r="AD310" s="32">
        <f t="shared" si="128"/>
        <v>-39.231435867773868</v>
      </c>
      <c r="AE310" s="33" t="str">
        <f>IF('Расчет субсидий'!BA310="+",'Расчет субсидий'!BA310,"-")</f>
        <v>-</v>
      </c>
    </row>
    <row r="311" spans="1:31" ht="15.6" x14ac:dyDescent="0.25">
      <c r="A311" s="16" t="s">
        <v>306</v>
      </c>
      <c r="B311" s="28">
        <f>'Расчет субсидий'!AW311</f>
        <v>7.8090909090909122</v>
      </c>
      <c r="C311" s="26">
        <f>'Расчет субсидий'!D311-1</f>
        <v>-2.6447787640774933E-2</v>
      </c>
      <c r="D311" s="32">
        <f>C311*'Расчет субсидий'!E311</f>
        <v>-0.26447787640774933</v>
      </c>
      <c r="E311" s="39">
        <f t="shared" si="121"/>
        <v>-0.11544192491615801</v>
      </c>
      <c r="F311" s="26" t="s">
        <v>378</v>
      </c>
      <c r="G311" s="32" t="s">
        <v>378</v>
      </c>
      <c r="H311" s="31" t="s">
        <v>378</v>
      </c>
      <c r="I311" s="26" t="s">
        <v>378</v>
      </c>
      <c r="J311" s="32" t="s">
        <v>378</v>
      </c>
      <c r="K311" s="31" t="s">
        <v>378</v>
      </c>
      <c r="L311" s="26">
        <f>'Расчет субсидий'!P311-1</f>
        <v>-0.55367785125316349</v>
      </c>
      <c r="M311" s="32">
        <f>L311*'Расчет субсидий'!Q311</f>
        <v>-11.07355702506327</v>
      </c>
      <c r="N311" s="39">
        <f t="shared" si="122"/>
        <v>-4.8334959279213709</v>
      </c>
      <c r="O311" s="27">
        <f>'Расчет субсидий'!R311-1</f>
        <v>0</v>
      </c>
      <c r="P311" s="32">
        <f>O311*'Расчет субсидий'!S311</f>
        <v>0</v>
      </c>
      <c r="Q311" s="39">
        <f t="shared" si="123"/>
        <v>0</v>
      </c>
      <c r="R311" s="27">
        <f>'Расчет субсидий'!V311-1</f>
        <v>0.34999999999999987</v>
      </c>
      <c r="S311" s="32">
        <f>R311*'Расчет субсидий'!W311</f>
        <v>12.249999999999995</v>
      </c>
      <c r="T311" s="39">
        <f t="shared" si="124"/>
        <v>5.3470014181552887</v>
      </c>
      <c r="U311" s="27">
        <f>'Расчет субсидий'!Z311-1</f>
        <v>0</v>
      </c>
      <c r="V311" s="32">
        <f>U311*'Расчет субсидий'!AA311</f>
        <v>0</v>
      </c>
      <c r="W311" s="39">
        <f t="shared" si="125"/>
        <v>0</v>
      </c>
      <c r="X311" s="120">
        <f>'Расчет субсидий'!AL311-1</f>
        <v>-3.703703703703709E-2</v>
      </c>
      <c r="Y311" s="32">
        <f>X311*'Расчет субсидий'!AM311</f>
        <v>-0.55555555555555636</v>
      </c>
      <c r="Z311" s="39">
        <f t="shared" si="126"/>
        <v>-0.24249439538119269</v>
      </c>
      <c r="AA311" s="120">
        <f>'Расчет субсидий'!AP311-1</f>
        <v>0.87671232876712324</v>
      </c>
      <c r="AB311" s="32">
        <f>AA311*'Расчет субсидий'!AQ311</f>
        <v>17.534246575342465</v>
      </c>
      <c r="AC311" s="124">
        <f t="shared" si="127"/>
        <v>7.6535217391543435</v>
      </c>
      <c r="AD311" s="32">
        <f t="shared" si="128"/>
        <v>17.890656118315885</v>
      </c>
      <c r="AE311" s="33" t="str">
        <f>IF('Расчет субсидий'!BA311="+",'Расчет субсидий'!BA311,"-")</f>
        <v>-</v>
      </c>
    </row>
    <row r="312" spans="1:31" ht="15.6" x14ac:dyDescent="0.25">
      <c r="A312" s="36" t="s">
        <v>307</v>
      </c>
      <c r="B312" s="44"/>
      <c r="C312" s="45"/>
      <c r="D312" s="46"/>
      <c r="E312" s="42"/>
      <c r="F312" s="45"/>
      <c r="G312" s="46"/>
      <c r="H312" s="42"/>
      <c r="I312" s="45"/>
      <c r="J312" s="46"/>
      <c r="K312" s="42"/>
      <c r="L312" s="45"/>
      <c r="M312" s="46"/>
      <c r="N312" s="42"/>
      <c r="O312" s="47"/>
      <c r="P312" s="46"/>
      <c r="Q312" s="42"/>
      <c r="R312" s="47"/>
      <c r="S312" s="46"/>
      <c r="T312" s="42"/>
      <c r="U312" s="47"/>
      <c r="V312" s="46"/>
      <c r="W312" s="42"/>
      <c r="X312" s="121"/>
      <c r="Y312" s="46"/>
      <c r="Z312" s="42"/>
      <c r="AA312" s="121"/>
      <c r="AB312" s="46"/>
      <c r="AC312" s="125"/>
      <c r="AD312" s="32"/>
      <c r="AE312" s="33"/>
    </row>
    <row r="313" spans="1:31" ht="15.6" x14ac:dyDescent="0.25">
      <c r="A313" s="16" t="s">
        <v>308</v>
      </c>
      <c r="B313" s="28">
        <f>'Расчет субсидий'!AW313</f>
        <v>-38.645454545454527</v>
      </c>
      <c r="C313" s="26">
        <f>'Расчет субсидий'!D313-1</f>
        <v>6.6437852414807708E-2</v>
      </c>
      <c r="D313" s="32">
        <f>C313*'Расчет субсидий'!E313</f>
        <v>0.66437852414807708</v>
      </c>
      <c r="E313" s="39">
        <f t="shared" ref="E313:E327" si="129">$B313*D313/$AD313</f>
        <v>0.67730570931214185</v>
      </c>
      <c r="F313" s="26" t="s">
        <v>378</v>
      </c>
      <c r="G313" s="32" t="s">
        <v>378</v>
      </c>
      <c r="H313" s="31" t="s">
        <v>378</v>
      </c>
      <c r="I313" s="26" t="s">
        <v>378</v>
      </c>
      <c r="J313" s="32" t="s">
        <v>378</v>
      </c>
      <c r="K313" s="31" t="s">
        <v>378</v>
      </c>
      <c r="L313" s="26">
        <f>'Расчет субсидий'!P313-1</f>
        <v>-0.26057432708827621</v>
      </c>
      <c r="M313" s="32">
        <f>L313*'Расчет субсидий'!Q313</f>
        <v>-5.2114865417655238</v>
      </c>
      <c r="N313" s="39">
        <f t="shared" ref="N313:N327" si="130">$B313*M313/$AD313</f>
        <v>-5.3128893551569139</v>
      </c>
      <c r="O313" s="27">
        <f>'Расчет субсидий'!R313-1</f>
        <v>0</v>
      </c>
      <c r="P313" s="32">
        <f>O313*'Расчет субсидий'!S313</f>
        <v>0</v>
      </c>
      <c r="Q313" s="39">
        <f t="shared" ref="Q313:Q327" si="131">$B313*P313/$AD313</f>
        <v>0</v>
      </c>
      <c r="R313" s="27">
        <f>'Расчет субсидий'!V313-1</f>
        <v>-1</v>
      </c>
      <c r="S313" s="32">
        <f>R313*'Расчет субсидий'!W313</f>
        <v>-20</v>
      </c>
      <c r="T313" s="39">
        <f t="shared" ref="T313:T327" si="132">$B313*S313/$AD313</f>
        <v>-20.389151205049597</v>
      </c>
      <c r="U313" s="27">
        <f>'Расчет субсидий'!Z313-1</f>
        <v>0</v>
      </c>
      <c r="V313" s="32">
        <f>U313*'Расчет субсидий'!AA313</f>
        <v>0</v>
      </c>
      <c r="W313" s="39">
        <f t="shared" ref="W313:W327" si="133">$B313*V313/$AD313</f>
        <v>0</v>
      </c>
      <c r="X313" s="120">
        <f>'Расчет субсидий'!AL313-1</f>
        <v>-0.78260869565217395</v>
      </c>
      <c r="Y313" s="32">
        <f>X313*'Расчет субсидий'!AM313</f>
        <v>-11.739130434782609</v>
      </c>
      <c r="Z313" s="39">
        <f t="shared" si="126"/>
        <v>-11.96754527252911</v>
      </c>
      <c r="AA313" s="120">
        <f>'Расчет субсидий'!AP313-1</f>
        <v>-8.108108108108103E-2</v>
      </c>
      <c r="AB313" s="32">
        <f>AA313*'Расчет субсидий'!AQ313</f>
        <v>-1.6216216216216206</v>
      </c>
      <c r="AC313" s="124">
        <f t="shared" si="127"/>
        <v>-1.6531744220310474</v>
      </c>
      <c r="AD313" s="32">
        <f t="shared" si="128"/>
        <v>-37.907860074021677</v>
      </c>
      <c r="AE313" s="33" t="str">
        <f>IF('Расчет субсидий'!BA313="+",'Расчет субсидий'!BA313,"-")</f>
        <v>-</v>
      </c>
    </row>
    <row r="314" spans="1:31" ht="15.6" x14ac:dyDescent="0.25">
      <c r="A314" s="16" t="s">
        <v>309</v>
      </c>
      <c r="B314" s="28">
        <f>'Расчет субсидий'!AW314</f>
        <v>-14.545454545454533</v>
      </c>
      <c r="C314" s="26">
        <f>'Расчет субсидий'!D314-1</f>
        <v>9.9425713151293227E-3</v>
      </c>
      <c r="D314" s="32">
        <f>C314*'Расчет субсидий'!E314</f>
        <v>9.9425713151293227E-2</v>
      </c>
      <c r="E314" s="39">
        <f t="shared" si="129"/>
        <v>7.3867523154100792E-2</v>
      </c>
      <c r="F314" s="26" t="s">
        <v>378</v>
      </c>
      <c r="G314" s="32" t="s">
        <v>378</v>
      </c>
      <c r="H314" s="31" t="s">
        <v>378</v>
      </c>
      <c r="I314" s="26" t="s">
        <v>378</v>
      </c>
      <c r="J314" s="32" t="s">
        <v>378</v>
      </c>
      <c r="K314" s="31" t="s">
        <v>378</v>
      </c>
      <c r="L314" s="26">
        <f>'Расчет субсидий'!P314-1</f>
        <v>-0.20924296110031615</v>
      </c>
      <c r="M314" s="32">
        <f>L314*'Расчет субсидий'!Q314</f>
        <v>-4.184859222006323</v>
      </c>
      <c r="N314" s="39">
        <f t="shared" si="130"/>
        <v>-3.109107047669021</v>
      </c>
      <c r="O314" s="27">
        <f>'Расчет субсидий'!R314-1</f>
        <v>0</v>
      </c>
      <c r="P314" s="32">
        <f>O314*'Расчет субсидий'!S314</f>
        <v>0</v>
      </c>
      <c r="Q314" s="39">
        <f t="shared" si="131"/>
        <v>0</v>
      </c>
      <c r="R314" s="27">
        <f>'Расчет субсидий'!V314-1</f>
        <v>-1</v>
      </c>
      <c r="S314" s="32">
        <f>R314*'Расчет субсидий'!W314</f>
        <v>-15</v>
      </c>
      <c r="T314" s="39">
        <f t="shared" si="132"/>
        <v>-11.144127733089334</v>
      </c>
      <c r="U314" s="27">
        <f>'Расчет субсидий'!Z314-1</f>
        <v>0</v>
      </c>
      <c r="V314" s="32">
        <f>U314*'Расчет субсидий'!AA314</f>
        <v>0</v>
      </c>
      <c r="W314" s="39">
        <f t="shared" si="133"/>
        <v>0</v>
      </c>
      <c r="X314" s="120">
        <f>'Расчет субсидий'!AL314-1</f>
        <v>0.17826086956521747</v>
      </c>
      <c r="Y314" s="32">
        <f>X314*'Расчет субсидий'!AM314</f>
        <v>2.6739130434782621</v>
      </c>
      <c r="Z314" s="39">
        <f t="shared" si="126"/>
        <v>1.9865619002463604</v>
      </c>
      <c r="AA314" s="120">
        <f>'Расчет субсидий'!AP314-1</f>
        <v>-0.15833333333333333</v>
      </c>
      <c r="AB314" s="32">
        <f>AA314*'Расчет субсидий'!AQ314</f>
        <v>-3.1666666666666665</v>
      </c>
      <c r="AC314" s="124">
        <f t="shared" si="127"/>
        <v>-2.3526491880966374</v>
      </c>
      <c r="AD314" s="32">
        <f t="shared" si="128"/>
        <v>-19.578187132043436</v>
      </c>
      <c r="AE314" s="33" t="str">
        <f>IF('Расчет субсидий'!BA314="+",'Расчет субсидий'!BA314,"-")</f>
        <v>-</v>
      </c>
    </row>
    <row r="315" spans="1:31" ht="15.6" x14ac:dyDescent="0.25">
      <c r="A315" s="16" t="s">
        <v>310</v>
      </c>
      <c r="B315" s="28">
        <f>'Расчет субсидий'!AW315</f>
        <v>-69.863636363636374</v>
      </c>
      <c r="C315" s="26">
        <f>'Расчет субсидий'!D315-1</f>
        <v>-0.11937804257792628</v>
      </c>
      <c r="D315" s="32">
        <f>C315*'Расчет субсидий'!E315</f>
        <v>-1.1937804257792628</v>
      </c>
      <c r="E315" s="39">
        <f t="shared" si="129"/>
        <v>-1.9406768643159393</v>
      </c>
      <c r="F315" s="26" t="s">
        <v>378</v>
      </c>
      <c r="G315" s="32" t="s">
        <v>378</v>
      </c>
      <c r="H315" s="31" t="s">
        <v>378</v>
      </c>
      <c r="I315" s="26" t="s">
        <v>378</v>
      </c>
      <c r="J315" s="32" t="s">
        <v>378</v>
      </c>
      <c r="K315" s="31" t="s">
        <v>378</v>
      </c>
      <c r="L315" s="26">
        <f>'Расчет субсидий'!P315-1</f>
        <v>0.16786885245901639</v>
      </c>
      <c r="M315" s="32">
        <f>L315*'Расчет субсидий'!Q315</f>
        <v>3.3573770491803279</v>
      </c>
      <c r="N315" s="39">
        <f t="shared" si="130"/>
        <v>5.4579416980106785</v>
      </c>
      <c r="O315" s="27">
        <f>'Расчет субсидий'!R315-1</f>
        <v>0</v>
      </c>
      <c r="P315" s="32">
        <f>O315*'Расчет субсидий'!S315</f>
        <v>0</v>
      </c>
      <c r="Q315" s="39">
        <f t="shared" si="131"/>
        <v>0</v>
      </c>
      <c r="R315" s="27">
        <f>'Расчет субсидий'!V315-1</f>
        <v>-1</v>
      </c>
      <c r="S315" s="32">
        <f>R315*'Расчет субсидий'!W315</f>
        <v>-10</v>
      </c>
      <c r="T315" s="39">
        <f t="shared" si="132"/>
        <v>-16.256564627863838</v>
      </c>
      <c r="U315" s="27">
        <f>'Расчет субсидий'!Z315-1</f>
        <v>-0.65714285714285714</v>
      </c>
      <c r="V315" s="32">
        <f>U315*'Расчет субсидий'!AA315</f>
        <v>-26.285714285714285</v>
      </c>
      <c r="W315" s="39">
        <f t="shared" si="133"/>
        <v>-42.731541307527799</v>
      </c>
      <c r="X315" s="120">
        <f>'Расчет субсидий'!AL315-1</f>
        <v>-0.78695652173913044</v>
      </c>
      <c r="Y315" s="32">
        <f>X315*'Расчет субсидий'!AM315</f>
        <v>-11.804347826086957</v>
      </c>
      <c r="Z315" s="39">
        <f t="shared" si="126"/>
        <v>-19.189814332456663</v>
      </c>
      <c r="AA315" s="120">
        <f>'Расчет субсидий'!AP315-1</f>
        <v>0.14754098360655732</v>
      </c>
      <c r="AB315" s="32">
        <f>AA315*'Расчет субсидий'!AQ315</f>
        <v>2.9508196721311464</v>
      </c>
      <c r="AC315" s="124">
        <f t="shared" si="127"/>
        <v>4.7970190705171962</v>
      </c>
      <c r="AD315" s="32">
        <f t="shared" si="128"/>
        <v>-42.975645816269036</v>
      </c>
      <c r="AE315" s="33" t="str">
        <f>IF('Расчет субсидий'!BA315="+",'Расчет субсидий'!BA315,"-")</f>
        <v>-</v>
      </c>
    </row>
    <row r="316" spans="1:31" ht="15.6" x14ac:dyDescent="0.25">
      <c r="A316" s="16" t="s">
        <v>311</v>
      </c>
      <c r="B316" s="28">
        <f>'Расчет субсидий'!AW316</f>
        <v>-113.68181818181819</v>
      </c>
      <c r="C316" s="26">
        <f>'Расчет субсидий'!D316-1</f>
        <v>0.30708176003698862</v>
      </c>
      <c r="D316" s="32">
        <f>C316*'Расчет субсидий'!E316</f>
        <v>3.0708176003698862</v>
      </c>
      <c r="E316" s="39">
        <f t="shared" si="129"/>
        <v>5.2963419671543619</v>
      </c>
      <c r="F316" s="26" t="s">
        <v>378</v>
      </c>
      <c r="G316" s="32" t="s">
        <v>378</v>
      </c>
      <c r="H316" s="31" t="s">
        <v>378</v>
      </c>
      <c r="I316" s="26" t="s">
        <v>378</v>
      </c>
      <c r="J316" s="32" t="s">
        <v>378</v>
      </c>
      <c r="K316" s="31" t="s">
        <v>378</v>
      </c>
      <c r="L316" s="26">
        <f>'Расчет субсидий'!P316-1</f>
        <v>-0.3035230352303524</v>
      </c>
      <c r="M316" s="32">
        <f>L316*'Расчет субсидий'!Q316</f>
        <v>-6.070460704607048</v>
      </c>
      <c r="N316" s="39">
        <f t="shared" si="130"/>
        <v>-10.469926896960299</v>
      </c>
      <c r="O316" s="27">
        <f>'Расчет субсидий'!R316-1</f>
        <v>0</v>
      </c>
      <c r="P316" s="32">
        <f>O316*'Расчет субсидий'!S316</f>
        <v>0</v>
      </c>
      <c r="Q316" s="39">
        <f t="shared" si="131"/>
        <v>0</v>
      </c>
      <c r="R316" s="27">
        <f>'Расчет субсидий'!V316-1</f>
        <v>-1</v>
      </c>
      <c r="S316" s="32">
        <f>R316*'Расчет субсидий'!W316</f>
        <v>-20</v>
      </c>
      <c r="T316" s="39">
        <f t="shared" si="132"/>
        <v>-34.494669865878116</v>
      </c>
      <c r="U316" s="27">
        <f>'Расчет субсидий'!Z316-1</f>
        <v>-1</v>
      </c>
      <c r="V316" s="32">
        <f>U316*'Расчет субсидий'!AA316</f>
        <v>-30</v>
      </c>
      <c r="W316" s="39">
        <f t="shared" si="133"/>
        <v>-51.74200479881717</v>
      </c>
      <c r="X316" s="120">
        <f>'Расчет субсидий'!AL316-1</f>
        <v>-0.86086956521739133</v>
      </c>
      <c r="Y316" s="32">
        <f>X316*'Расчет субсидий'!AM316</f>
        <v>-12.913043478260869</v>
      </c>
      <c r="Z316" s="39">
        <f t="shared" si="126"/>
        <v>-22.271558587316953</v>
      </c>
      <c r="AA316" s="120">
        <f>'Расчет субсидий'!AP316-1</f>
        <v>0</v>
      </c>
      <c r="AB316" s="32">
        <f>AA316*'Расчет субсидий'!AQ316</f>
        <v>0</v>
      </c>
      <c r="AC316" s="124">
        <f t="shared" si="127"/>
        <v>0</v>
      </c>
      <c r="AD316" s="32">
        <f t="shared" si="128"/>
        <v>-65.91268658249804</v>
      </c>
      <c r="AE316" s="33" t="str">
        <f>IF('Расчет субсидий'!BA316="+",'Расчет субсидий'!BA316,"-")</f>
        <v>-</v>
      </c>
    </row>
    <row r="317" spans="1:31" ht="15.6" x14ac:dyDescent="0.25">
      <c r="A317" s="16" t="s">
        <v>312</v>
      </c>
      <c r="B317" s="28">
        <f>'Расчет субсидий'!AW317</f>
        <v>-59.654545454545428</v>
      </c>
      <c r="C317" s="26">
        <f>'Расчет субсидий'!D317-1</f>
        <v>-1</v>
      </c>
      <c r="D317" s="32">
        <f>C317*'Расчет субсидий'!E317</f>
        <v>0</v>
      </c>
      <c r="E317" s="39">
        <f t="shared" si="129"/>
        <v>0</v>
      </c>
      <c r="F317" s="26" t="s">
        <v>378</v>
      </c>
      <c r="G317" s="32" t="s">
        <v>378</v>
      </c>
      <c r="H317" s="31" t="s">
        <v>378</v>
      </c>
      <c r="I317" s="26" t="s">
        <v>378</v>
      </c>
      <c r="J317" s="32" t="s">
        <v>378</v>
      </c>
      <c r="K317" s="31" t="s">
        <v>378</v>
      </c>
      <c r="L317" s="26">
        <f>'Расчет субсидий'!P317-1</f>
        <v>0.59971910112359561</v>
      </c>
      <c r="M317" s="32">
        <f>L317*'Расчет субсидий'!Q317</f>
        <v>11.994382022471912</v>
      </c>
      <c r="N317" s="39">
        <f t="shared" si="130"/>
        <v>21.226558213189648</v>
      </c>
      <c r="O317" s="27">
        <f>'Расчет субсидий'!R317-1</f>
        <v>0</v>
      </c>
      <c r="P317" s="32">
        <f>O317*'Расчет субсидий'!S317</f>
        <v>0</v>
      </c>
      <c r="Q317" s="39">
        <f t="shared" si="131"/>
        <v>0</v>
      </c>
      <c r="R317" s="27">
        <f>'Расчет субсидий'!V317-1</f>
        <v>-1</v>
      </c>
      <c r="S317" s="32">
        <f>R317*'Расчет субсидий'!W317</f>
        <v>-20</v>
      </c>
      <c r="T317" s="39">
        <f t="shared" si="132"/>
        <v>-35.394167325037536</v>
      </c>
      <c r="U317" s="27">
        <f>'Расчет субсидий'!Z317-1</f>
        <v>-0.98</v>
      </c>
      <c r="V317" s="32">
        <f>U317*'Расчет субсидий'!AA317</f>
        <v>-29.4</v>
      </c>
      <c r="W317" s="39">
        <f t="shared" si="133"/>
        <v>-52.029425967805182</v>
      </c>
      <c r="X317" s="120">
        <f>'Расчет субсидий'!AL317-1</f>
        <v>-0.12608695652173907</v>
      </c>
      <c r="Y317" s="32">
        <f>X317*'Расчет субсидий'!AM317</f>
        <v>-1.891304347826086</v>
      </c>
      <c r="Z317" s="39">
        <f t="shared" si="126"/>
        <v>-3.3470571274763743</v>
      </c>
      <c r="AA317" s="120">
        <f>'Расчет субсидий'!AP317-1</f>
        <v>0.27941176470588225</v>
      </c>
      <c r="AB317" s="32">
        <f>AA317*'Расчет субсидий'!AQ317</f>
        <v>5.588235294117645</v>
      </c>
      <c r="AC317" s="124">
        <f t="shared" si="127"/>
        <v>9.8895467525840139</v>
      </c>
      <c r="AD317" s="32">
        <f t="shared" si="128"/>
        <v>-33.708687031236529</v>
      </c>
      <c r="AE317" s="33" t="str">
        <f>IF('Расчет субсидий'!BA317="+",'Расчет субсидий'!BA317,"-")</f>
        <v>-</v>
      </c>
    </row>
    <row r="318" spans="1:31" ht="15.6" x14ac:dyDescent="0.25">
      <c r="A318" s="16" t="s">
        <v>313</v>
      </c>
      <c r="B318" s="28">
        <f>'Расчет субсидий'!AW318</f>
        <v>-56.190909090909095</v>
      </c>
      <c r="C318" s="26">
        <f>'Расчет субсидий'!D318-1</f>
        <v>-7.9874627167483947E-2</v>
      </c>
      <c r="D318" s="32">
        <f>C318*'Расчет субсидий'!E318</f>
        <v>-0.79874627167483947</v>
      </c>
      <c r="E318" s="39">
        <f t="shared" si="129"/>
        <v>-0.70656783928897926</v>
      </c>
      <c r="F318" s="26" t="s">
        <v>378</v>
      </c>
      <c r="G318" s="32" t="s">
        <v>378</v>
      </c>
      <c r="H318" s="31" t="s">
        <v>378</v>
      </c>
      <c r="I318" s="26" t="s">
        <v>378</v>
      </c>
      <c r="J318" s="32" t="s">
        <v>378</v>
      </c>
      <c r="K318" s="31" t="s">
        <v>378</v>
      </c>
      <c r="L318" s="26">
        <f>'Расчет субсидий'!P318-1</f>
        <v>0.13685789276340454</v>
      </c>
      <c r="M318" s="32">
        <f>L318*'Расчет субсидий'!Q318</f>
        <v>2.7371578552680909</v>
      </c>
      <c r="N318" s="39">
        <f t="shared" si="130"/>
        <v>2.4212791723388927</v>
      </c>
      <c r="O318" s="27">
        <f>'Расчет субсидий'!R318-1</f>
        <v>0</v>
      </c>
      <c r="P318" s="32">
        <f>O318*'Расчет субсидий'!S318</f>
        <v>0</v>
      </c>
      <c r="Q318" s="39">
        <f t="shared" si="131"/>
        <v>0</v>
      </c>
      <c r="R318" s="27">
        <f>'Расчет субсидий'!V318-1</f>
        <v>-1</v>
      </c>
      <c r="S318" s="32">
        <f>R318*'Расчет субсидий'!W318</f>
        <v>-20</v>
      </c>
      <c r="T318" s="39">
        <f t="shared" si="132"/>
        <v>-17.691922061994052</v>
      </c>
      <c r="U318" s="27">
        <f>'Расчет субсидий'!Z318-1</f>
        <v>-1</v>
      </c>
      <c r="V318" s="32">
        <f>U318*'Расчет субсидий'!AA318</f>
        <v>-30</v>
      </c>
      <c r="W318" s="39">
        <f t="shared" si="133"/>
        <v>-26.537883092991073</v>
      </c>
      <c r="X318" s="120">
        <f>'Расчет субсидий'!AL318-1</f>
        <v>-0.90434782608695652</v>
      </c>
      <c r="Y318" s="32">
        <f>X318*'Расчет субсидий'!AM318</f>
        <v>-13.565217391304348</v>
      </c>
      <c r="Z318" s="39">
        <f t="shared" si="126"/>
        <v>-11.999738442048137</v>
      </c>
      <c r="AA318" s="120">
        <f>'Расчет субсидий'!AP318-1</f>
        <v>-9.4736842105263119E-2</v>
      </c>
      <c r="AB318" s="32">
        <f>AA318*'Расчет субсидий'!AQ318</f>
        <v>-1.8947368421052624</v>
      </c>
      <c r="AC318" s="124">
        <f t="shared" si="127"/>
        <v>-1.6760768269257513</v>
      </c>
      <c r="AD318" s="32">
        <f t="shared" si="128"/>
        <v>-63.521542649816354</v>
      </c>
      <c r="AE318" s="33" t="str">
        <f>IF('Расчет субсидий'!BA318="+",'Расчет субсидий'!BA318,"-")</f>
        <v>-</v>
      </c>
    </row>
    <row r="319" spans="1:31" ht="15.6" x14ac:dyDescent="0.25">
      <c r="A319" s="16" t="s">
        <v>314</v>
      </c>
      <c r="B319" s="28">
        <f>'Расчет субсидий'!AW319</f>
        <v>-82.827272727272714</v>
      </c>
      <c r="C319" s="26">
        <f>'Расчет субсидий'!D319-1</f>
        <v>0.28244723483836487</v>
      </c>
      <c r="D319" s="32">
        <f>C319*'Расчет субсидий'!E319</f>
        <v>2.8244723483836487</v>
      </c>
      <c r="E319" s="39">
        <f t="shared" si="129"/>
        <v>3.3849871083713716</v>
      </c>
      <c r="F319" s="26" t="s">
        <v>378</v>
      </c>
      <c r="G319" s="32" t="s">
        <v>378</v>
      </c>
      <c r="H319" s="31" t="s">
        <v>378</v>
      </c>
      <c r="I319" s="26" t="s">
        <v>378</v>
      </c>
      <c r="J319" s="32" t="s">
        <v>378</v>
      </c>
      <c r="K319" s="31" t="s">
        <v>378</v>
      </c>
      <c r="L319" s="26">
        <f>'Расчет субсидий'!P319-1</f>
        <v>-0.34948228365156275</v>
      </c>
      <c r="M319" s="32">
        <f>L319*'Расчет субсидий'!Q319</f>
        <v>-6.9896456730312551</v>
      </c>
      <c r="N319" s="39">
        <f t="shared" si="130"/>
        <v>-8.3767364579916279</v>
      </c>
      <c r="O319" s="27">
        <f>'Расчет субсидий'!R319-1</f>
        <v>0</v>
      </c>
      <c r="P319" s="32">
        <f>O319*'Расчет субсидий'!S319</f>
        <v>0</v>
      </c>
      <c r="Q319" s="39">
        <f t="shared" si="131"/>
        <v>0</v>
      </c>
      <c r="R319" s="27">
        <f>'Расчет субсидий'!V319-1</f>
        <v>-1</v>
      </c>
      <c r="S319" s="32">
        <f>R319*'Расчет субсидий'!W319</f>
        <v>-20</v>
      </c>
      <c r="T319" s="39">
        <f t="shared" si="132"/>
        <v>-23.968987413231268</v>
      </c>
      <c r="U319" s="27">
        <f>'Расчет субсидий'!Z319-1</f>
        <v>-1</v>
      </c>
      <c r="V319" s="32">
        <f>U319*'Расчет субсидий'!AA319</f>
        <v>-30</v>
      </c>
      <c r="W319" s="39">
        <f t="shared" si="133"/>
        <v>-35.953481119846906</v>
      </c>
      <c r="X319" s="120">
        <f>'Расчет субсидий'!AL319-1</f>
        <v>-0.62608695652173907</v>
      </c>
      <c r="Y319" s="32">
        <f>X319*'Расчет субсидий'!AM319</f>
        <v>-9.391304347826086</v>
      </c>
      <c r="Z319" s="39">
        <f t="shared" si="126"/>
        <v>-11.255002785343377</v>
      </c>
      <c r="AA319" s="120">
        <f>'Расчет субсидий'!AP319-1</f>
        <v>-0.27777777777777779</v>
      </c>
      <c r="AB319" s="32">
        <f>AA319*'Расчет субсидий'!AQ319</f>
        <v>-5.5555555555555554</v>
      </c>
      <c r="AC319" s="124">
        <f t="shared" si="127"/>
        <v>-6.6580520592309078</v>
      </c>
      <c r="AD319" s="32">
        <f t="shared" si="128"/>
        <v>-69.112033228029247</v>
      </c>
      <c r="AE319" s="33" t="str">
        <f>IF('Расчет субсидий'!BA319="+",'Расчет субсидий'!BA319,"-")</f>
        <v>-</v>
      </c>
    </row>
    <row r="320" spans="1:31" ht="15.6" x14ac:dyDescent="0.25">
      <c r="A320" s="16" t="s">
        <v>315</v>
      </c>
      <c r="B320" s="28">
        <f>'Расчет субсидий'!AW320</f>
        <v>23.818181818181813</v>
      </c>
      <c r="C320" s="26">
        <f>'Расчет субсидий'!D320-1</f>
        <v>0.44065407386523825</v>
      </c>
      <c r="D320" s="32">
        <f>C320*'Расчет субсидий'!E320</f>
        <v>4.4065407386523825</v>
      </c>
      <c r="E320" s="39">
        <f t="shared" si="129"/>
        <v>0.76141118752236603</v>
      </c>
      <c r="F320" s="26" t="s">
        <v>378</v>
      </c>
      <c r="G320" s="32" t="s">
        <v>378</v>
      </c>
      <c r="H320" s="31" t="s">
        <v>378</v>
      </c>
      <c r="I320" s="26" t="s">
        <v>378</v>
      </c>
      <c r="J320" s="32" t="s">
        <v>378</v>
      </c>
      <c r="K320" s="31" t="s">
        <v>378</v>
      </c>
      <c r="L320" s="26">
        <f>'Расчет субсидий'!P320-1</f>
        <v>2.1857923497267784E-2</v>
      </c>
      <c r="M320" s="32">
        <f>L320*'Расчет субсидий'!Q320</f>
        <v>0.43715846994535568</v>
      </c>
      <c r="N320" s="39">
        <f t="shared" si="130"/>
        <v>7.5537109373995937E-2</v>
      </c>
      <c r="O320" s="27">
        <f>'Расчет субсидий'!R320-1</f>
        <v>0</v>
      </c>
      <c r="P320" s="32">
        <f>O320*'Расчет субсидий'!S320</f>
        <v>0</v>
      </c>
      <c r="Q320" s="39">
        <f t="shared" si="131"/>
        <v>0</v>
      </c>
      <c r="R320" s="27">
        <f>'Расчет субсидий'!V320-1</f>
        <v>-0.78907103825136615</v>
      </c>
      <c r="S320" s="32">
        <f>R320*'Расчет субсидий'!W320</f>
        <v>-23.672131147540984</v>
      </c>
      <c r="T320" s="39">
        <f t="shared" si="132"/>
        <v>-4.0903344726018753</v>
      </c>
      <c r="U320" s="27">
        <f>'Расчет субсидий'!Z320-1</f>
        <v>8.75</v>
      </c>
      <c r="V320" s="32">
        <f>U320*'Расчет субсидий'!AA320</f>
        <v>175</v>
      </c>
      <c r="W320" s="39">
        <f t="shared" si="133"/>
        <v>30.238449096277712</v>
      </c>
      <c r="X320" s="120">
        <f>'Расчет субсидий'!AL320-1</f>
        <v>-0.45217391304347831</v>
      </c>
      <c r="Y320" s="32">
        <f>X320*'Расчет субсидий'!AM320</f>
        <v>-6.7826086956521747</v>
      </c>
      <c r="Z320" s="39">
        <f t="shared" si="126"/>
        <v>-1.1719746730482792</v>
      </c>
      <c r="AA320" s="120">
        <f>'Расчет субсидий'!AP320-1</f>
        <v>-0.57725947521865884</v>
      </c>
      <c r="AB320" s="32">
        <f>AA320*'Расчет субсидий'!AQ320</f>
        <v>-11.545189504373177</v>
      </c>
      <c r="AC320" s="124">
        <f t="shared" si="127"/>
        <v>-1.994906429342103</v>
      </c>
      <c r="AD320" s="32">
        <f t="shared" si="128"/>
        <v>137.84376986103138</v>
      </c>
      <c r="AE320" s="33" t="str">
        <f>IF('Расчет субсидий'!BA320="+",'Расчет субсидий'!BA320,"-")</f>
        <v>-</v>
      </c>
    </row>
    <row r="321" spans="1:31" ht="15.6" x14ac:dyDescent="0.25">
      <c r="A321" s="16" t="s">
        <v>316</v>
      </c>
      <c r="B321" s="28">
        <f>'Расчет субсидий'!AW321</f>
        <v>-8.0454545454545467</v>
      </c>
      <c r="C321" s="26">
        <f>'Расчет субсидий'!D321-1</f>
        <v>-1</v>
      </c>
      <c r="D321" s="32">
        <f>C321*'Расчет субсидий'!E321</f>
        <v>0</v>
      </c>
      <c r="E321" s="39">
        <f t="shared" si="129"/>
        <v>0</v>
      </c>
      <c r="F321" s="26" t="s">
        <v>378</v>
      </c>
      <c r="G321" s="32" t="s">
        <v>378</v>
      </c>
      <c r="H321" s="31" t="s">
        <v>378</v>
      </c>
      <c r="I321" s="26" t="s">
        <v>378</v>
      </c>
      <c r="J321" s="32" t="s">
        <v>378</v>
      </c>
      <c r="K321" s="31" t="s">
        <v>378</v>
      </c>
      <c r="L321" s="26">
        <f>'Расчет субсидий'!P321-1</f>
        <v>2.1514762516046213</v>
      </c>
      <c r="M321" s="32">
        <f>L321*'Расчет субсидий'!Q321</f>
        <v>43.029525032092423</v>
      </c>
      <c r="N321" s="39">
        <f t="shared" si="130"/>
        <v>17.427052430606551</v>
      </c>
      <c r="O321" s="27">
        <f>'Расчет субсидий'!R321-1</f>
        <v>0</v>
      </c>
      <c r="P321" s="32">
        <f>O321*'Расчет субсидий'!S321</f>
        <v>0</v>
      </c>
      <c r="Q321" s="39">
        <f t="shared" si="131"/>
        <v>0</v>
      </c>
      <c r="R321" s="27">
        <f>'Расчет субсидий'!V321-1</f>
        <v>-1</v>
      </c>
      <c r="S321" s="32">
        <f>R321*'Расчет субсидий'!W321</f>
        <v>-10</v>
      </c>
      <c r="T321" s="39">
        <f t="shared" si="132"/>
        <v>-4.0500220296666178</v>
      </c>
      <c r="U321" s="27">
        <f>'Расчет субсидий'!Z321-1</f>
        <v>-1</v>
      </c>
      <c r="V321" s="32">
        <f>U321*'Расчет субсидий'!AA321</f>
        <v>-40</v>
      </c>
      <c r="W321" s="39">
        <f t="shared" si="133"/>
        <v>-16.200088118666471</v>
      </c>
      <c r="X321" s="120">
        <f>'Расчет субсидий'!AL321-1</f>
        <v>-1</v>
      </c>
      <c r="Y321" s="32">
        <f>X321*'Расчет субсидий'!AM321</f>
        <v>-15</v>
      </c>
      <c r="Z321" s="39">
        <f t="shared" si="126"/>
        <v>-6.0750330444999276</v>
      </c>
      <c r="AA321" s="120">
        <f>'Расчет субсидий'!AP321-1</f>
        <v>0.10526315789473695</v>
      </c>
      <c r="AB321" s="32">
        <f>AA321*'Расчет субсидий'!AQ321</f>
        <v>2.1052631578947389</v>
      </c>
      <c r="AC321" s="124">
        <f t="shared" si="127"/>
        <v>0.85263621677192047</v>
      </c>
      <c r="AD321" s="32">
        <f t="shared" si="128"/>
        <v>-19.865211810012838</v>
      </c>
      <c r="AE321" s="33" t="str">
        <f>IF('Расчет субсидий'!BA321="+",'Расчет субсидий'!BA321,"-")</f>
        <v>-</v>
      </c>
    </row>
    <row r="322" spans="1:31" ht="15.6" x14ac:dyDescent="0.25">
      <c r="A322" s="16" t="s">
        <v>317</v>
      </c>
      <c r="B322" s="28">
        <f>'Расчет субсидий'!AW322</f>
        <v>4.9636363636363683</v>
      </c>
      <c r="C322" s="26">
        <f>'Расчет субсидий'!D322-1</f>
        <v>-1</v>
      </c>
      <c r="D322" s="32">
        <f>C322*'Расчет субсидий'!E322</f>
        <v>0</v>
      </c>
      <c r="E322" s="39">
        <f t="shared" si="129"/>
        <v>0</v>
      </c>
      <c r="F322" s="26" t="s">
        <v>378</v>
      </c>
      <c r="G322" s="32" t="s">
        <v>378</v>
      </c>
      <c r="H322" s="31" t="s">
        <v>378</v>
      </c>
      <c r="I322" s="26" t="s">
        <v>378</v>
      </c>
      <c r="J322" s="32" t="s">
        <v>378</v>
      </c>
      <c r="K322" s="31" t="s">
        <v>378</v>
      </c>
      <c r="L322" s="26">
        <f>'Расчет субсидий'!P322-1</f>
        <v>-0.32843245633429141</v>
      </c>
      <c r="M322" s="32">
        <f>L322*'Расчет субсидий'!Q322</f>
        <v>-6.5686491266858287</v>
      </c>
      <c r="N322" s="39">
        <f t="shared" si="130"/>
        <v>-2.3429954034154297</v>
      </c>
      <c r="O322" s="27">
        <f>'Расчет субсидий'!R322-1</f>
        <v>0</v>
      </c>
      <c r="P322" s="32">
        <f>O322*'Расчет субсидий'!S322</f>
        <v>0</v>
      </c>
      <c r="Q322" s="39">
        <f t="shared" si="131"/>
        <v>0</v>
      </c>
      <c r="R322" s="27">
        <f>'Расчет субсидий'!V322-1</f>
        <v>0.8561497326203209</v>
      </c>
      <c r="S322" s="32">
        <f>R322*'Расчет субсидий'!W322</f>
        <v>34.245989304812838</v>
      </c>
      <c r="T322" s="39">
        <f t="shared" si="132"/>
        <v>12.215326771012071</v>
      </c>
      <c r="U322" s="27">
        <f>'Расчет субсидий'!Z322-1</f>
        <v>-1</v>
      </c>
      <c r="V322" s="32">
        <f>U322*'Расчет субсидий'!AA322</f>
        <v>-10</v>
      </c>
      <c r="W322" s="39">
        <f t="shared" si="133"/>
        <v>-3.566936455620326</v>
      </c>
      <c r="X322" s="120">
        <f>'Расчет субсидий'!AL322-1</f>
        <v>-0.33913043478260874</v>
      </c>
      <c r="Y322" s="32">
        <f>X322*'Расчет субсидий'!AM322</f>
        <v>-5.0869565217391308</v>
      </c>
      <c r="Z322" s="39">
        <f t="shared" si="126"/>
        <v>-1.8144850665546877</v>
      </c>
      <c r="AA322" s="120">
        <f>'Расчет субсидий'!AP322-1</f>
        <v>6.6265060240963791E-2</v>
      </c>
      <c r="AB322" s="32">
        <f>AA322*'Расчет субсидий'!AQ322</f>
        <v>1.3253012048192758</v>
      </c>
      <c r="AC322" s="124">
        <f t="shared" si="127"/>
        <v>0.4727265182147416</v>
      </c>
      <c r="AD322" s="32">
        <f t="shared" si="128"/>
        <v>13.915684861207156</v>
      </c>
      <c r="AE322" s="33" t="str">
        <f>IF('Расчет субсидий'!BA322="+",'Расчет субсидий'!BA322,"-")</f>
        <v>-</v>
      </c>
    </row>
    <row r="323" spans="1:31" ht="15.6" x14ac:dyDescent="0.25">
      <c r="A323" s="16" t="s">
        <v>318</v>
      </c>
      <c r="B323" s="28">
        <f>'Расчет субсидий'!AW323</f>
        <v>-107.37272727272727</v>
      </c>
      <c r="C323" s="26">
        <f>'Расчет субсидий'!D323-1</f>
        <v>1.2658227848101333E-3</v>
      </c>
      <c r="D323" s="32">
        <f>C323*'Расчет субсидий'!E323</f>
        <v>1.2658227848101333E-2</v>
      </c>
      <c r="E323" s="39">
        <f t="shared" si="129"/>
        <v>2.1935993355627334E-2</v>
      </c>
      <c r="F323" s="26" t="s">
        <v>378</v>
      </c>
      <c r="G323" s="32" t="s">
        <v>378</v>
      </c>
      <c r="H323" s="31" t="s">
        <v>378</v>
      </c>
      <c r="I323" s="26" t="s">
        <v>378</v>
      </c>
      <c r="J323" s="32" t="s">
        <v>378</v>
      </c>
      <c r="K323" s="31" t="s">
        <v>378</v>
      </c>
      <c r="L323" s="26">
        <f>'Расчет субсидий'!P323-1</f>
        <v>-0.23956194387405882</v>
      </c>
      <c r="M323" s="32">
        <f>L323*'Расчет субсидий'!Q323</f>
        <v>-4.7912388774811765</v>
      </c>
      <c r="N323" s="39">
        <f t="shared" si="130"/>
        <v>-8.3029461503503423</v>
      </c>
      <c r="O323" s="27">
        <f>'Расчет субсидий'!R323-1</f>
        <v>0</v>
      </c>
      <c r="P323" s="32">
        <f>O323*'Расчет субсидий'!S323</f>
        <v>0</v>
      </c>
      <c r="Q323" s="39">
        <f t="shared" si="131"/>
        <v>0</v>
      </c>
      <c r="R323" s="27">
        <f>'Расчет субсидий'!V323-1</f>
        <v>-1</v>
      </c>
      <c r="S323" s="32">
        <f>R323*'Расчет субсидий'!W323</f>
        <v>-15</v>
      </c>
      <c r="T323" s="39">
        <f t="shared" si="132"/>
        <v>-25.99415212641825</v>
      </c>
      <c r="U323" s="27">
        <f>'Расчет субсидий'!Z323-1</f>
        <v>-1</v>
      </c>
      <c r="V323" s="32">
        <f>U323*'Расчет субсидий'!AA323</f>
        <v>-35</v>
      </c>
      <c r="W323" s="39">
        <f t="shared" si="133"/>
        <v>-60.653021628309254</v>
      </c>
      <c r="X323" s="120">
        <f>'Расчет субсидий'!AL323-1</f>
        <v>-0.65652173913043477</v>
      </c>
      <c r="Y323" s="32">
        <f>X323*'Расчет субсидий'!AM323</f>
        <v>-9.8478260869565215</v>
      </c>
      <c r="Z323" s="39">
        <f t="shared" si="126"/>
        <v>-17.065725961257201</v>
      </c>
      <c r="AA323" s="120">
        <f>'Расчет субсидий'!AP323-1</f>
        <v>0.1333333333333333</v>
      </c>
      <c r="AB323" s="32">
        <f>AA323*'Расчет субсидий'!AQ323</f>
        <v>2.6666666666666661</v>
      </c>
      <c r="AC323" s="124">
        <f t="shared" si="127"/>
        <v>4.6211826002521326</v>
      </c>
      <c r="AD323" s="32">
        <f t="shared" si="128"/>
        <v>-61.959740069922923</v>
      </c>
      <c r="AE323" s="33" t="str">
        <f>IF('Расчет субсидий'!BA323="+",'Расчет субсидий'!BA323,"-")</f>
        <v>-</v>
      </c>
    </row>
    <row r="324" spans="1:31" ht="15.6" x14ac:dyDescent="0.25">
      <c r="A324" s="16" t="s">
        <v>319</v>
      </c>
      <c r="B324" s="28">
        <f>'Расчет субсидий'!AW324</f>
        <v>-113.69999999999999</v>
      </c>
      <c r="C324" s="26">
        <f>'Расчет субсидий'!D324-1</f>
        <v>-0.17496007829804761</v>
      </c>
      <c r="D324" s="32">
        <f>C324*'Расчет субсидий'!E324</f>
        <v>-1.7496007829804761</v>
      </c>
      <c r="E324" s="39">
        <f t="shared" si="129"/>
        <v>-3.9576596435105134</v>
      </c>
      <c r="F324" s="26" t="s">
        <v>378</v>
      </c>
      <c r="G324" s="32" t="s">
        <v>378</v>
      </c>
      <c r="H324" s="31" t="s">
        <v>378</v>
      </c>
      <c r="I324" s="26" t="s">
        <v>378</v>
      </c>
      <c r="J324" s="32" t="s">
        <v>378</v>
      </c>
      <c r="K324" s="31" t="s">
        <v>378</v>
      </c>
      <c r="L324" s="26">
        <f>'Расчет субсидий'!P324-1</f>
        <v>0.5489573889392565</v>
      </c>
      <c r="M324" s="32">
        <f>L324*'Расчет субсидий'!Q324</f>
        <v>10.97914777878513</v>
      </c>
      <c r="N324" s="39">
        <f t="shared" si="130"/>
        <v>24.835225559407451</v>
      </c>
      <c r="O324" s="27">
        <f>'Расчет субсидий'!R324-1</f>
        <v>0</v>
      </c>
      <c r="P324" s="32">
        <f>O324*'Расчет субсидий'!S324</f>
        <v>0</v>
      </c>
      <c r="Q324" s="39">
        <f t="shared" si="131"/>
        <v>0</v>
      </c>
      <c r="R324" s="27">
        <f>'Расчет субсидий'!V324-1</f>
        <v>-1</v>
      </c>
      <c r="S324" s="32">
        <f>R324*'Расчет субсидий'!W324</f>
        <v>-20</v>
      </c>
      <c r="T324" s="39">
        <f t="shared" si="132"/>
        <v>-45.240716419531665</v>
      </c>
      <c r="U324" s="27">
        <f>'Расчет субсидий'!Z324-1</f>
        <v>-1</v>
      </c>
      <c r="V324" s="32">
        <f>U324*'Расчет субсидий'!AA324</f>
        <v>-30</v>
      </c>
      <c r="W324" s="39">
        <f t="shared" si="133"/>
        <v>-67.861074629297491</v>
      </c>
      <c r="X324" s="120">
        <f>'Расчет субсидий'!AL324-1</f>
        <v>-0.58695652173913038</v>
      </c>
      <c r="Y324" s="32">
        <f>X324*'Расчет субсидий'!AM324</f>
        <v>-8.8043478260869552</v>
      </c>
      <c r="Z324" s="39">
        <f t="shared" si="126"/>
        <v>-19.915750162945997</v>
      </c>
      <c r="AA324" s="120">
        <f>'Расчет субсидий'!AP324-1</f>
        <v>-3.4482758620689613E-2</v>
      </c>
      <c r="AB324" s="32">
        <f>AA324*'Расчет субсидий'!AQ324</f>
        <v>-0.68965517241379226</v>
      </c>
      <c r="AC324" s="124">
        <f t="shared" si="127"/>
        <v>-1.5600247041217794</v>
      </c>
      <c r="AD324" s="32">
        <f t="shared" si="128"/>
        <v>-50.264456002696093</v>
      </c>
      <c r="AE324" s="33" t="str">
        <f>IF('Расчет субсидий'!BA324="+",'Расчет субсидий'!BA324,"-")</f>
        <v>-</v>
      </c>
    </row>
    <row r="325" spans="1:31" ht="15.6" x14ac:dyDescent="0.25">
      <c r="A325" s="16" t="s">
        <v>320</v>
      </c>
      <c r="B325" s="28">
        <f>'Расчет субсидий'!AW325</f>
        <v>-98.963636363636368</v>
      </c>
      <c r="C325" s="26">
        <f>'Расчет субсидий'!D325-1</f>
        <v>-1</v>
      </c>
      <c r="D325" s="32">
        <f>C325*'Расчет субсидий'!E325</f>
        <v>0</v>
      </c>
      <c r="E325" s="39">
        <f t="shared" si="129"/>
        <v>0</v>
      </c>
      <c r="F325" s="26" t="s">
        <v>378</v>
      </c>
      <c r="G325" s="32" t="s">
        <v>378</v>
      </c>
      <c r="H325" s="31" t="s">
        <v>378</v>
      </c>
      <c r="I325" s="26" t="s">
        <v>378</v>
      </c>
      <c r="J325" s="32" t="s">
        <v>378</v>
      </c>
      <c r="K325" s="31" t="s">
        <v>378</v>
      </c>
      <c r="L325" s="26">
        <f>'Расчет субсидий'!P325-1</f>
        <v>-7.9865016872890937E-2</v>
      </c>
      <c r="M325" s="32">
        <f>L325*'Расчет субсидий'!Q325</f>
        <v>-1.5973003374578187</v>
      </c>
      <c r="N325" s="39">
        <f t="shared" si="130"/>
        <v>-2.9729858312521533</v>
      </c>
      <c r="O325" s="27">
        <f>'Расчет субсидий'!R325-1</f>
        <v>0</v>
      </c>
      <c r="P325" s="32">
        <f>O325*'Расчет субсидий'!S325</f>
        <v>0</v>
      </c>
      <c r="Q325" s="39">
        <f t="shared" si="131"/>
        <v>0</v>
      </c>
      <c r="R325" s="27">
        <f>'Расчет субсидий'!V325-1</f>
        <v>-1</v>
      </c>
      <c r="S325" s="32">
        <f>R325*'Расчет субсидий'!W325</f>
        <v>-20</v>
      </c>
      <c r="T325" s="39">
        <f t="shared" si="132"/>
        <v>-37.225132450467079</v>
      </c>
      <c r="U325" s="27">
        <f>'Расчет субсидий'!Z325-1</f>
        <v>-1</v>
      </c>
      <c r="V325" s="32">
        <f>U325*'Расчет субсидий'!AA325</f>
        <v>-30</v>
      </c>
      <c r="W325" s="39">
        <f t="shared" si="133"/>
        <v>-55.837698675700622</v>
      </c>
      <c r="X325" s="120">
        <f>'Расчет субсидий'!AL325-1</f>
        <v>0</v>
      </c>
      <c r="Y325" s="32">
        <f>X325*'Расчет субсидий'!AM325</f>
        <v>0</v>
      </c>
      <c r="Z325" s="39">
        <f t="shared" si="126"/>
        <v>0</v>
      </c>
      <c r="AA325" s="120">
        <f>'Расчет субсидий'!AP325-1</f>
        <v>-7.8651685393258397E-2</v>
      </c>
      <c r="AB325" s="32">
        <f>AA325*'Расчет субсидий'!AQ325</f>
        <v>-1.5730337078651679</v>
      </c>
      <c r="AC325" s="124">
        <f t="shared" si="127"/>
        <v>-2.927819406216511</v>
      </c>
      <c r="AD325" s="32">
        <f t="shared" si="128"/>
        <v>-53.170334045322988</v>
      </c>
      <c r="AE325" s="33" t="str">
        <f>IF('Расчет субсидий'!BA325="+",'Расчет субсидий'!BA325,"-")</f>
        <v>-</v>
      </c>
    </row>
    <row r="326" spans="1:31" ht="15.6" x14ac:dyDescent="0.25">
      <c r="A326" s="16" t="s">
        <v>321</v>
      </c>
      <c r="B326" s="28">
        <f>'Расчет субсидий'!AW326</f>
        <v>-22.572727272727263</v>
      </c>
      <c r="C326" s="26">
        <f>'Расчет субсидий'!D326-1</f>
        <v>0.77150031387319529</v>
      </c>
      <c r="D326" s="32">
        <f>C326*'Расчет субсидий'!E326</f>
        <v>7.7150031387319533</v>
      </c>
      <c r="E326" s="39">
        <f t="shared" si="129"/>
        <v>19.071716134527993</v>
      </c>
      <c r="F326" s="26" t="s">
        <v>378</v>
      </c>
      <c r="G326" s="32" t="s">
        <v>378</v>
      </c>
      <c r="H326" s="31" t="s">
        <v>378</v>
      </c>
      <c r="I326" s="26" t="s">
        <v>378</v>
      </c>
      <c r="J326" s="32" t="s">
        <v>378</v>
      </c>
      <c r="K326" s="31" t="s">
        <v>378</v>
      </c>
      <c r="L326" s="26">
        <f>'Расчет субсидий'!P326-1</f>
        <v>6.2449310624493215E-2</v>
      </c>
      <c r="M326" s="32">
        <f>L326*'Расчет субсидий'!Q326</f>
        <v>1.2489862124898643</v>
      </c>
      <c r="N326" s="39">
        <f t="shared" si="130"/>
        <v>3.0875308891269078</v>
      </c>
      <c r="O326" s="27">
        <f>'Расчет субсидий'!R326-1</f>
        <v>0</v>
      </c>
      <c r="P326" s="32">
        <f>O326*'Расчет субсидий'!S326</f>
        <v>0</v>
      </c>
      <c r="Q326" s="39">
        <f t="shared" si="131"/>
        <v>0</v>
      </c>
      <c r="R326" s="27">
        <f>'Расчет субсидий'!V326-1</f>
        <v>-0.17882441597588539</v>
      </c>
      <c r="S326" s="32">
        <f>R326*'Расчет субсидий'!W326</f>
        <v>-7.1529766390354155</v>
      </c>
      <c r="T326" s="39">
        <f t="shared" si="132"/>
        <v>-17.682369990456753</v>
      </c>
      <c r="U326" s="27">
        <f>'Расчет субсидий'!Z326-1</f>
        <v>0.23636363636363633</v>
      </c>
      <c r="V326" s="32">
        <f>U326*'Расчет субсидий'!AA326</f>
        <v>2.3636363636363633</v>
      </c>
      <c r="W326" s="39">
        <f t="shared" si="133"/>
        <v>5.8429790580655387</v>
      </c>
      <c r="X326" s="120">
        <f>'Расчет субсидий'!AL326-1</f>
        <v>-0.87391304347826093</v>
      </c>
      <c r="Y326" s="32">
        <f>X326*'Расчет субсидий'!AM326</f>
        <v>-13.108695652173914</v>
      </c>
      <c r="Z326" s="39">
        <f t="shared" si="126"/>
        <v>-32.405083689087562</v>
      </c>
      <c r="AA326" s="120">
        <f>'Расчет субсидий'!AP326-1</f>
        <v>-9.8603122432210366E-3</v>
      </c>
      <c r="AB326" s="32">
        <f>AA326*'Расчет субсидий'!AQ326</f>
        <v>-0.19720624486442073</v>
      </c>
      <c r="AC326" s="124">
        <f t="shared" si="127"/>
        <v>-0.48749967490338869</v>
      </c>
      <c r="AD326" s="32">
        <f t="shared" si="128"/>
        <v>-9.1312528212155684</v>
      </c>
      <c r="AE326" s="33" t="str">
        <f>IF('Расчет субсидий'!BA326="+",'Расчет субсидий'!BA326,"-")</f>
        <v>-</v>
      </c>
    </row>
    <row r="327" spans="1:31" ht="15.6" x14ac:dyDescent="0.25">
      <c r="A327" s="16" t="s">
        <v>322</v>
      </c>
      <c r="B327" s="28">
        <f>'Расчет субсидий'!AW327</f>
        <v>-63.490909090909092</v>
      </c>
      <c r="C327" s="26">
        <f>'Расчет субсидий'!D327-1</f>
        <v>-1</v>
      </c>
      <c r="D327" s="32">
        <f>C327*'Расчет субсидий'!E327</f>
        <v>0</v>
      </c>
      <c r="E327" s="39">
        <f t="shared" si="129"/>
        <v>0</v>
      </c>
      <c r="F327" s="26" t="s">
        <v>378</v>
      </c>
      <c r="G327" s="32" t="s">
        <v>378</v>
      </c>
      <c r="H327" s="31" t="s">
        <v>378</v>
      </c>
      <c r="I327" s="26" t="s">
        <v>378</v>
      </c>
      <c r="J327" s="32" t="s">
        <v>378</v>
      </c>
      <c r="K327" s="31" t="s">
        <v>378</v>
      </c>
      <c r="L327" s="26">
        <f>'Расчет субсидий'!P327-1</f>
        <v>-0.65059021922428339</v>
      </c>
      <c r="M327" s="32">
        <f>L327*'Расчет субсидий'!Q327</f>
        <v>-13.011804384485668</v>
      </c>
      <c r="N327" s="39">
        <f t="shared" si="130"/>
        <v>-10.521831990498477</v>
      </c>
      <c r="O327" s="27">
        <f>'Расчет субсидий'!R327-1</f>
        <v>0</v>
      </c>
      <c r="P327" s="32">
        <f>O327*'Расчет субсидий'!S327</f>
        <v>0</v>
      </c>
      <c r="Q327" s="39">
        <f t="shared" si="131"/>
        <v>0</v>
      </c>
      <c r="R327" s="27">
        <f>'Расчет субсидий'!V327-1</f>
        <v>-1</v>
      </c>
      <c r="S327" s="32">
        <f>R327*'Расчет субсидий'!W327</f>
        <v>-25</v>
      </c>
      <c r="T327" s="39">
        <f t="shared" si="132"/>
        <v>-20.215935621972513</v>
      </c>
      <c r="U327" s="27">
        <f>'Расчет субсидий'!Z327-1</f>
        <v>-1</v>
      </c>
      <c r="V327" s="32">
        <f>U327*'Расчет субсидий'!AA327</f>
        <v>-25</v>
      </c>
      <c r="W327" s="39">
        <f t="shared" si="133"/>
        <v>-20.215935621972513</v>
      </c>
      <c r="X327" s="120">
        <f>'Расчет субсидий'!AL327-1</f>
        <v>-0.81739130434782603</v>
      </c>
      <c r="Y327" s="32">
        <f>X327*'Расчет субсидий'!AM327</f>
        <v>-12.260869565217391</v>
      </c>
      <c r="Z327" s="39">
        <f t="shared" si="126"/>
        <v>-9.9145979919934746</v>
      </c>
      <c r="AA327" s="120">
        <f>'Расчет субсидий'!AP327-1</f>
        <v>-0.16216216216216217</v>
      </c>
      <c r="AB327" s="32">
        <f>AA327*'Расчет субсидий'!AQ327</f>
        <v>-3.2432432432432434</v>
      </c>
      <c r="AC327" s="124">
        <f t="shared" si="127"/>
        <v>-2.6226078644721103</v>
      </c>
      <c r="AD327" s="32">
        <f t="shared" si="128"/>
        <v>-78.515917192946304</v>
      </c>
      <c r="AE327" s="33" t="str">
        <f>IF('Расчет субсидий'!BA327="+",'Расчет субсидий'!BA327,"-")</f>
        <v>-</v>
      </c>
    </row>
    <row r="328" spans="1:31" ht="15.6" x14ac:dyDescent="0.25">
      <c r="A328" s="36" t="s">
        <v>323</v>
      </c>
      <c r="B328" s="44"/>
      <c r="C328" s="45"/>
      <c r="D328" s="46"/>
      <c r="E328" s="42"/>
      <c r="F328" s="45"/>
      <c r="G328" s="46"/>
      <c r="H328" s="42"/>
      <c r="I328" s="45"/>
      <c r="J328" s="46"/>
      <c r="K328" s="42"/>
      <c r="L328" s="45"/>
      <c r="M328" s="46"/>
      <c r="N328" s="42"/>
      <c r="O328" s="47"/>
      <c r="P328" s="46"/>
      <c r="Q328" s="42"/>
      <c r="R328" s="47"/>
      <c r="S328" s="46"/>
      <c r="T328" s="42"/>
      <c r="U328" s="47"/>
      <c r="V328" s="46"/>
      <c r="W328" s="42"/>
      <c r="X328" s="121"/>
      <c r="Y328" s="46"/>
      <c r="Z328" s="42"/>
      <c r="AA328" s="121"/>
      <c r="AB328" s="46"/>
      <c r="AC328" s="125"/>
      <c r="AD328" s="32"/>
      <c r="AE328" s="33"/>
    </row>
    <row r="329" spans="1:31" ht="15.6" x14ac:dyDescent="0.25">
      <c r="A329" s="16" t="s">
        <v>324</v>
      </c>
      <c r="B329" s="28">
        <f>'Расчет субсидий'!AW329</f>
        <v>-34.454545454545467</v>
      </c>
      <c r="C329" s="26">
        <f>'Расчет субсидий'!D329-1</f>
        <v>0.12443267776096834</v>
      </c>
      <c r="D329" s="32">
        <f>C329*'Расчет субсидий'!E329</f>
        <v>1.2443267776096834</v>
      </c>
      <c r="E329" s="39">
        <f t="shared" ref="E329:E339" si="134">$B329*D329/$AD329</f>
        <v>1.4001085827305892</v>
      </c>
      <c r="F329" s="26" t="s">
        <v>378</v>
      </c>
      <c r="G329" s="32" t="s">
        <v>378</v>
      </c>
      <c r="H329" s="31" t="s">
        <v>378</v>
      </c>
      <c r="I329" s="26" t="s">
        <v>378</v>
      </c>
      <c r="J329" s="32" t="s">
        <v>378</v>
      </c>
      <c r="K329" s="31" t="s">
        <v>378</v>
      </c>
      <c r="L329" s="26">
        <f>'Расчет субсидий'!P329-1</f>
        <v>-0.40232793522267207</v>
      </c>
      <c r="M329" s="32">
        <f>L329*'Расчет субсидий'!Q329</f>
        <v>-8.0465587044534423</v>
      </c>
      <c r="N329" s="39">
        <f t="shared" ref="N329:N339" si="135">$B329*M329/$AD329</f>
        <v>-9.0539367200572265</v>
      </c>
      <c r="O329" s="27">
        <f>'Расчет субсидий'!R329-1</f>
        <v>0</v>
      </c>
      <c r="P329" s="32">
        <f>O329*'Расчет субсидий'!S329</f>
        <v>0</v>
      </c>
      <c r="Q329" s="39">
        <f t="shared" ref="Q329:Q339" si="136">$B329*P329/$AD329</f>
        <v>0</v>
      </c>
      <c r="R329" s="27">
        <f>'Расчет субсидий'!V329-1</f>
        <v>-0.6588235294117647</v>
      </c>
      <c r="S329" s="32">
        <f>R329*'Расчет субсидий'!W329</f>
        <v>-19.764705882352942</v>
      </c>
      <c r="T329" s="39">
        <f t="shared" ref="T329:T339" si="137">$B329*S329/$AD329</f>
        <v>-22.239121458260875</v>
      </c>
      <c r="U329" s="27">
        <f>'Расчет субсидий'!Z329-1</f>
        <v>0</v>
      </c>
      <c r="V329" s="32">
        <f>U329*'Расчет субсидий'!AA329</f>
        <v>0</v>
      </c>
      <c r="W329" s="39">
        <f t="shared" ref="W329:W339" si="138">$B329*V329/$AD329</f>
        <v>0</v>
      </c>
      <c r="X329" s="120">
        <f>'Расчет субсидий'!AL329-1</f>
        <v>-0.27027027027027029</v>
      </c>
      <c r="Y329" s="32">
        <f>X329*'Расчет субсидий'!AM329</f>
        <v>-4.0540540540540544</v>
      </c>
      <c r="Z329" s="39">
        <f t="shared" si="126"/>
        <v>-4.5615958589579506</v>
      </c>
      <c r="AA329" s="120">
        <f>'Расчет субсидий'!AP329-1</f>
        <v>0</v>
      </c>
      <c r="AB329" s="32">
        <f>AA329*'Расчет субсидий'!AQ329</f>
        <v>0</v>
      </c>
      <c r="AC329" s="124">
        <f t="shared" si="127"/>
        <v>0</v>
      </c>
      <c r="AD329" s="32">
        <f t="shared" si="128"/>
        <v>-30.620991863250758</v>
      </c>
      <c r="AE329" s="33" t="str">
        <f>IF('Расчет субсидий'!BA329="+",'Расчет субсидий'!BA329,"-")</f>
        <v>-</v>
      </c>
    </row>
    <row r="330" spans="1:31" ht="15.6" x14ac:dyDescent="0.25">
      <c r="A330" s="16" t="s">
        <v>325</v>
      </c>
      <c r="B330" s="28">
        <f>'Расчет субсидий'!AW330</f>
        <v>10.636363636363626</v>
      </c>
      <c r="C330" s="26">
        <f>'Расчет субсидий'!D330-1</f>
        <v>1.8731117824773325E-2</v>
      </c>
      <c r="D330" s="32">
        <f>C330*'Расчет субсидий'!E330</f>
        <v>0.18731117824773325</v>
      </c>
      <c r="E330" s="39">
        <f t="shared" si="134"/>
        <v>0.32910517637721198</v>
      </c>
      <c r="F330" s="26" t="s">
        <v>378</v>
      </c>
      <c r="G330" s="32" t="s">
        <v>378</v>
      </c>
      <c r="H330" s="31" t="s">
        <v>378</v>
      </c>
      <c r="I330" s="26" t="s">
        <v>378</v>
      </c>
      <c r="J330" s="32" t="s">
        <v>378</v>
      </c>
      <c r="K330" s="31" t="s">
        <v>378</v>
      </c>
      <c r="L330" s="26">
        <f>'Расчет субсидий'!P330-1</f>
        <v>1.2159047253169417</v>
      </c>
      <c r="M330" s="32">
        <f>L330*'Расчет субсидий'!Q330</f>
        <v>24.318094506338834</v>
      </c>
      <c r="N330" s="39">
        <f t="shared" si="135"/>
        <v>42.726818850509282</v>
      </c>
      <c r="O330" s="27">
        <f>'Расчет субсидий'!R330-1</f>
        <v>0</v>
      </c>
      <c r="P330" s="32">
        <f>O330*'Расчет субсидий'!S330</f>
        <v>0</v>
      </c>
      <c r="Q330" s="39">
        <f t="shared" si="136"/>
        <v>0</v>
      </c>
      <c r="R330" s="27">
        <f>'Расчет субсидий'!V330-1</f>
        <v>-0.74146341463414633</v>
      </c>
      <c r="S330" s="32">
        <f>R330*'Расчет субсидий'!W330</f>
        <v>-14.829268292682926</v>
      </c>
      <c r="T330" s="39">
        <f t="shared" si="137"/>
        <v>-26.054979754351486</v>
      </c>
      <c r="U330" s="27">
        <f>'Расчет субсидий'!Z330-1</f>
        <v>6.6666666666666652E-2</v>
      </c>
      <c r="V330" s="32">
        <f>U330*'Расчет субсидий'!AA330</f>
        <v>1.9999999999999996</v>
      </c>
      <c r="W330" s="39">
        <f t="shared" si="138"/>
        <v>3.5139939800276667</v>
      </c>
      <c r="X330" s="120">
        <f>'Расчет субсидий'!AL330-1</f>
        <v>-0.55405405405405406</v>
      </c>
      <c r="Y330" s="32">
        <f>X330*'Расчет субсидий'!AM330</f>
        <v>-8.3108108108108105</v>
      </c>
      <c r="Z330" s="39">
        <f t="shared" si="126"/>
        <v>-14.602069579169022</v>
      </c>
      <c r="AA330" s="120">
        <f>'Расчет субсидий'!AP330-1</f>
        <v>0.1344195519348268</v>
      </c>
      <c r="AB330" s="32">
        <f>AA330*'Расчет субсидий'!AQ330</f>
        <v>2.688391038696536</v>
      </c>
      <c r="AC330" s="124">
        <f t="shared" si="127"/>
        <v>4.7234949629699772</v>
      </c>
      <c r="AD330" s="32">
        <f t="shared" si="128"/>
        <v>6.0537176197893663</v>
      </c>
      <c r="AE330" s="33" t="str">
        <f>IF('Расчет субсидий'!BA330="+",'Расчет субсидий'!BA330,"-")</f>
        <v>-</v>
      </c>
    </row>
    <row r="331" spans="1:31" ht="15.6" x14ac:dyDescent="0.25">
      <c r="A331" s="16" t="s">
        <v>278</v>
      </c>
      <c r="B331" s="28">
        <f>'Расчет субсидий'!AW331</f>
        <v>-24.718181818181819</v>
      </c>
      <c r="C331" s="26">
        <f>'Расчет субсидий'!D331-1</f>
        <v>-2.2535211267605604E-2</v>
      </c>
      <c r="D331" s="32">
        <f>C331*'Расчет субсидий'!E331</f>
        <v>-0.22535211267605604</v>
      </c>
      <c r="E331" s="39">
        <f t="shared" si="134"/>
        <v>-0.17324187414795125</v>
      </c>
      <c r="F331" s="26" t="s">
        <v>378</v>
      </c>
      <c r="G331" s="32" t="s">
        <v>378</v>
      </c>
      <c r="H331" s="31" t="s">
        <v>378</v>
      </c>
      <c r="I331" s="26" t="s">
        <v>378</v>
      </c>
      <c r="J331" s="32" t="s">
        <v>378</v>
      </c>
      <c r="K331" s="31" t="s">
        <v>378</v>
      </c>
      <c r="L331" s="26">
        <f>'Расчет субсидий'!P331-1</f>
        <v>-1</v>
      </c>
      <c r="M331" s="32">
        <f>L331*'Расчет субсидий'!Q331</f>
        <v>-20</v>
      </c>
      <c r="N331" s="39">
        <f t="shared" si="135"/>
        <v>-15.375216330630694</v>
      </c>
      <c r="O331" s="27">
        <f>'Расчет субсидий'!R331-1</f>
        <v>0</v>
      </c>
      <c r="P331" s="32">
        <f>O331*'Расчет субсидий'!S331</f>
        <v>0</v>
      </c>
      <c r="Q331" s="39">
        <f t="shared" si="136"/>
        <v>0</v>
      </c>
      <c r="R331" s="27">
        <f>'Расчет субсидий'!V331-1</f>
        <v>-0.71111111111111103</v>
      </c>
      <c r="S331" s="32">
        <f>R331*'Расчет субсидий'!W331</f>
        <v>-21.333333333333332</v>
      </c>
      <c r="T331" s="39">
        <f t="shared" si="137"/>
        <v>-16.400230752672737</v>
      </c>
      <c r="U331" s="27">
        <f>'Расчет субсидий'!Z331-1</f>
        <v>0</v>
      </c>
      <c r="V331" s="32">
        <f>U331*'Расчет субсидий'!AA331</f>
        <v>0</v>
      </c>
      <c r="W331" s="39">
        <f t="shared" si="138"/>
        <v>0</v>
      </c>
      <c r="X331" s="120">
        <f>'Расчет субсидий'!AL331-1</f>
        <v>0</v>
      </c>
      <c r="Y331" s="32">
        <f>X331*'Расчет субсидий'!AM331</f>
        <v>0</v>
      </c>
      <c r="Z331" s="39">
        <f t="shared" si="126"/>
        <v>0</v>
      </c>
      <c r="AA331" s="120">
        <f>'Расчет субсидий'!AP331-1</f>
        <v>0.47027027027027035</v>
      </c>
      <c r="AB331" s="32">
        <f>AA331*'Расчет субсидий'!AQ331</f>
        <v>9.405405405405407</v>
      </c>
      <c r="AC331" s="124">
        <f t="shared" si="127"/>
        <v>7.2305071392695703</v>
      </c>
      <c r="AD331" s="32">
        <f t="shared" si="128"/>
        <v>-32.153280040603988</v>
      </c>
      <c r="AE331" s="33" t="str">
        <f>IF('Расчет субсидий'!BA331="+",'Расчет субсидий'!BA331,"-")</f>
        <v>-</v>
      </c>
    </row>
    <row r="332" spans="1:31" ht="15.6" x14ac:dyDescent="0.25">
      <c r="A332" s="16" t="s">
        <v>326</v>
      </c>
      <c r="B332" s="28">
        <f>'Расчет субсидий'!AW332</f>
        <v>21.418181818181836</v>
      </c>
      <c r="C332" s="26">
        <f>'Расчет субсидий'!D332-1</f>
        <v>4.5991045991045976E-2</v>
      </c>
      <c r="D332" s="32">
        <f>C332*'Расчет субсидий'!E332</f>
        <v>0.45991045991045976</v>
      </c>
      <c r="E332" s="39">
        <f t="shared" si="134"/>
        <v>1.188354810583933</v>
      </c>
      <c r="F332" s="26" t="s">
        <v>378</v>
      </c>
      <c r="G332" s="32" t="s">
        <v>378</v>
      </c>
      <c r="H332" s="31" t="s">
        <v>378</v>
      </c>
      <c r="I332" s="26" t="s">
        <v>378</v>
      </c>
      <c r="J332" s="32" t="s">
        <v>378</v>
      </c>
      <c r="K332" s="31" t="s">
        <v>378</v>
      </c>
      <c r="L332" s="26">
        <f>'Расчет субсидий'!P332-1</f>
        <v>2.3289617486338798</v>
      </c>
      <c r="M332" s="32">
        <f>L332*'Расчет субсидий'!Q332</f>
        <v>46.579234972677597</v>
      </c>
      <c r="N332" s="39">
        <f t="shared" si="135"/>
        <v>120.35529255820239</v>
      </c>
      <c r="O332" s="27">
        <f>'Расчет субсидий'!R332-1</f>
        <v>0</v>
      </c>
      <c r="P332" s="32">
        <f>O332*'Расчет субсидий'!S332</f>
        <v>0</v>
      </c>
      <c r="Q332" s="39">
        <f t="shared" si="136"/>
        <v>0</v>
      </c>
      <c r="R332" s="27">
        <f>'Расчет субсидий'!V332-1</f>
        <v>-0.6785714285714286</v>
      </c>
      <c r="S332" s="32">
        <f>R332*'Расчет субсидий'!W332</f>
        <v>-23.75</v>
      </c>
      <c r="T332" s="39">
        <f t="shared" si="137"/>
        <v>-61.367220821338236</v>
      </c>
      <c r="U332" s="27">
        <f>'Расчет субсидий'!Z332-1</f>
        <v>0</v>
      </c>
      <c r="V332" s="32">
        <f>U332*'Расчет субсидий'!AA332</f>
        <v>0</v>
      </c>
      <c r="W332" s="39">
        <f t="shared" si="138"/>
        <v>0</v>
      </c>
      <c r="X332" s="120">
        <f>'Расчет субсидий'!AL332-1</f>
        <v>-1</v>
      </c>
      <c r="Y332" s="32">
        <f>X332*'Расчет субсидий'!AM332</f>
        <v>-15</v>
      </c>
      <c r="Z332" s="39">
        <f t="shared" si="126"/>
        <v>-38.758244729266259</v>
      </c>
      <c r="AA332" s="120">
        <f>'Расчет субсидий'!AP332-1</f>
        <v>0</v>
      </c>
      <c r="AB332" s="32">
        <f>AA332*'Расчет субсидий'!AQ332</f>
        <v>0</v>
      </c>
      <c r="AC332" s="124">
        <f t="shared" si="127"/>
        <v>0</v>
      </c>
      <c r="AD332" s="32">
        <f t="shared" si="128"/>
        <v>8.2891454325880574</v>
      </c>
      <c r="AE332" s="33" t="str">
        <f>IF('Расчет субсидий'!BA332="+",'Расчет субсидий'!BA332,"-")</f>
        <v>-</v>
      </c>
    </row>
    <row r="333" spans="1:31" ht="15.6" x14ac:dyDescent="0.25">
      <c r="A333" s="16" t="s">
        <v>327</v>
      </c>
      <c r="B333" s="28">
        <f>'Расчет субсидий'!AW333</f>
        <v>75.545454545454561</v>
      </c>
      <c r="C333" s="26">
        <f>'Расчет субсидий'!D333-1</f>
        <v>-1</v>
      </c>
      <c r="D333" s="32">
        <f>C333*'Расчет субсидий'!E333</f>
        <v>0</v>
      </c>
      <c r="E333" s="39">
        <f t="shared" si="134"/>
        <v>0</v>
      </c>
      <c r="F333" s="26" t="s">
        <v>378</v>
      </c>
      <c r="G333" s="32" t="s">
        <v>378</v>
      </c>
      <c r="H333" s="31" t="s">
        <v>378</v>
      </c>
      <c r="I333" s="26" t="s">
        <v>378</v>
      </c>
      <c r="J333" s="32" t="s">
        <v>378</v>
      </c>
      <c r="K333" s="31" t="s">
        <v>378</v>
      </c>
      <c r="L333" s="26">
        <f>'Расчет субсидий'!P333-1</f>
        <v>0.32015007034547427</v>
      </c>
      <c r="M333" s="32">
        <f>L333*'Расчет субсидий'!Q333</f>
        <v>6.4030014069094854</v>
      </c>
      <c r="N333" s="39">
        <f t="shared" si="135"/>
        <v>12.654308526437083</v>
      </c>
      <c r="O333" s="27">
        <f>'Расчет субсидий'!R333-1</f>
        <v>0</v>
      </c>
      <c r="P333" s="32">
        <f>O333*'Расчет субсидий'!S333</f>
        <v>0</v>
      </c>
      <c r="Q333" s="39">
        <f t="shared" si="136"/>
        <v>0</v>
      </c>
      <c r="R333" s="27">
        <f>'Расчет субсидий'!V333-1</f>
        <v>0.53333333333333344</v>
      </c>
      <c r="S333" s="32">
        <f>R333*'Расчет субсидий'!W333</f>
        <v>16.000000000000004</v>
      </c>
      <c r="T333" s="39">
        <f t="shared" si="137"/>
        <v>31.620942048288313</v>
      </c>
      <c r="U333" s="27">
        <f>'Расчет субсидий'!Z333-1</f>
        <v>1.3000000000000003</v>
      </c>
      <c r="V333" s="32">
        <f>U333*'Расчет субсидий'!AA333</f>
        <v>26.000000000000007</v>
      </c>
      <c r="W333" s="39">
        <f t="shared" si="138"/>
        <v>51.384030828468518</v>
      </c>
      <c r="X333" s="120">
        <f>'Расчет субсидий'!AL333-1</f>
        <v>-0.68918918918918926</v>
      </c>
      <c r="Y333" s="32">
        <f>X333*'Расчет субсидий'!AM333</f>
        <v>-10.337837837837839</v>
      </c>
      <c r="Z333" s="39">
        <f t="shared" si="126"/>
        <v>-20.430760698429523</v>
      </c>
      <c r="AA333" s="120">
        <f>'Расчет субсидий'!AP333-1</f>
        <v>8.0183276059564434E-3</v>
      </c>
      <c r="AB333" s="32">
        <f>AA333*'Расчет субсидий'!AQ333</f>
        <v>0.16036655211912887</v>
      </c>
      <c r="AC333" s="124">
        <f t="shared" si="127"/>
        <v>0.31693384069017377</v>
      </c>
      <c r="AD333" s="32">
        <f t="shared" si="128"/>
        <v>38.225530121190786</v>
      </c>
      <c r="AE333" s="33" t="str">
        <f>IF('Расчет субсидий'!BA333="+",'Расчет субсидий'!BA333,"-")</f>
        <v>-</v>
      </c>
    </row>
    <row r="334" spans="1:31" ht="15.6" x14ac:dyDescent="0.25">
      <c r="A334" s="16" t="s">
        <v>328</v>
      </c>
      <c r="B334" s="28">
        <f>'Расчет субсидий'!AW334</f>
        <v>11.481818181818198</v>
      </c>
      <c r="C334" s="26">
        <f>'Расчет субсидий'!D334-1</f>
        <v>0</v>
      </c>
      <c r="D334" s="32">
        <f>C334*'Расчет субсидий'!E334</f>
        <v>0</v>
      </c>
      <c r="E334" s="39">
        <f t="shared" si="134"/>
        <v>0</v>
      </c>
      <c r="F334" s="26" t="s">
        <v>378</v>
      </c>
      <c r="G334" s="32" t="s">
        <v>378</v>
      </c>
      <c r="H334" s="31" t="s">
        <v>378</v>
      </c>
      <c r="I334" s="26" t="s">
        <v>378</v>
      </c>
      <c r="J334" s="32" t="s">
        <v>378</v>
      </c>
      <c r="K334" s="31" t="s">
        <v>378</v>
      </c>
      <c r="L334" s="26">
        <f>'Расчет субсидий'!P334-1</f>
        <v>1.3255395683453237</v>
      </c>
      <c r="M334" s="32">
        <f>L334*'Расчет субсидий'!Q334</f>
        <v>26.510791366906474</v>
      </c>
      <c r="N334" s="39">
        <f t="shared" si="135"/>
        <v>43.118446457540969</v>
      </c>
      <c r="O334" s="27">
        <f>'Расчет субсидий'!R334-1</f>
        <v>0</v>
      </c>
      <c r="P334" s="32">
        <f>O334*'Расчет субсидий'!S334</f>
        <v>0</v>
      </c>
      <c r="Q334" s="39">
        <f t="shared" si="136"/>
        <v>0</v>
      </c>
      <c r="R334" s="27">
        <f>'Расчет субсидий'!V334-1</f>
        <v>-0.52</v>
      </c>
      <c r="S334" s="32">
        <f>R334*'Расчет субсидий'!W334</f>
        <v>-15.600000000000001</v>
      </c>
      <c r="T334" s="39">
        <f t="shared" si="137"/>
        <v>-25.372602251976076</v>
      </c>
      <c r="U334" s="27">
        <f>'Расчет субсидий'!Z334-1</f>
        <v>0</v>
      </c>
      <c r="V334" s="32">
        <f>U334*'Расчет субсидий'!AA334</f>
        <v>0</v>
      </c>
      <c r="W334" s="39">
        <f t="shared" si="138"/>
        <v>0</v>
      </c>
      <c r="X334" s="120">
        <f>'Расчет субсидий'!AL334-1</f>
        <v>-0.2567567567567568</v>
      </c>
      <c r="Y334" s="32">
        <f>X334*'Расчет субсидий'!AM334</f>
        <v>-3.8513513513513518</v>
      </c>
      <c r="Z334" s="39">
        <f t="shared" si="126"/>
        <v>-6.2640260237466929</v>
      </c>
      <c r="AA334" s="120">
        <f>'Расчет субсидий'!AP334-1</f>
        <v>0</v>
      </c>
      <c r="AB334" s="32">
        <f>AA334*'Расчет субсидий'!AQ334</f>
        <v>0</v>
      </c>
      <c r="AC334" s="124">
        <f t="shared" si="127"/>
        <v>0</v>
      </c>
      <c r="AD334" s="32">
        <f t="shared" si="128"/>
        <v>7.0594400155551211</v>
      </c>
      <c r="AE334" s="33" t="str">
        <f>IF('Расчет субсидий'!BA334="+",'Расчет субсидий'!BA334,"-")</f>
        <v>-</v>
      </c>
    </row>
    <row r="335" spans="1:31" ht="15.6" x14ac:dyDescent="0.25">
      <c r="A335" s="16" t="s">
        <v>329</v>
      </c>
      <c r="B335" s="28">
        <f>'Расчет субсидий'!AW335</f>
        <v>-24.345454545454544</v>
      </c>
      <c r="C335" s="26">
        <f>'Расчет субсидий'!D335-1</f>
        <v>-1</v>
      </c>
      <c r="D335" s="32">
        <f>C335*'Расчет субсидий'!E335</f>
        <v>0</v>
      </c>
      <c r="E335" s="39">
        <f t="shared" si="134"/>
        <v>0</v>
      </c>
      <c r="F335" s="26" t="s">
        <v>378</v>
      </c>
      <c r="G335" s="32" t="s">
        <v>378</v>
      </c>
      <c r="H335" s="31" t="s">
        <v>378</v>
      </c>
      <c r="I335" s="26" t="s">
        <v>378</v>
      </c>
      <c r="J335" s="32" t="s">
        <v>378</v>
      </c>
      <c r="K335" s="31" t="s">
        <v>378</v>
      </c>
      <c r="L335" s="26">
        <f>'Расчет субсидий'!P335-1</f>
        <v>-0.11673977642564026</v>
      </c>
      <c r="M335" s="32">
        <f>L335*'Расчет субсидий'!Q335</f>
        <v>-2.3347955285128053</v>
      </c>
      <c r="N335" s="39">
        <f t="shared" si="135"/>
        <v>-3.6344747594635458</v>
      </c>
      <c r="O335" s="27">
        <f>'Расчет субсидий'!R335-1</f>
        <v>0</v>
      </c>
      <c r="P335" s="32">
        <f>O335*'Расчет субсидий'!S335</f>
        <v>0</v>
      </c>
      <c r="Q335" s="39">
        <f t="shared" si="136"/>
        <v>0</v>
      </c>
      <c r="R335" s="27">
        <f>'Расчет субсидий'!V335-1</f>
        <v>-0.65925925925925921</v>
      </c>
      <c r="S335" s="32">
        <f>R335*'Расчет субсидий'!W335</f>
        <v>-13.185185185185183</v>
      </c>
      <c r="T335" s="39">
        <f t="shared" si="137"/>
        <v>-20.524804921539577</v>
      </c>
      <c r="U335" s="27">
        <f>'Расчет субсидий'!Z335-1</f>
        <v>0</v>
      </c>
      <c r="V335" s="32">
        <f>U335*'Расчет субсидий'!AA335</f>
        <v>0</v>
      </c>
      <c r="W335" s="39">
        <f t="shared" si="138"/>
        <v>0</v>
      </c>
      <c r="X335" s="120">
        <f>'Расчет субсидий'!AL335-1</f>
        <v>0.10540540540540544</v>
      </c>
      <c r="Y335" s="32">
        <f>X335*'Расчет субсидий'!AM335</f>
        <v>1.5810810810810816</v>
      </c>
      <c r="Z335" s="39">
        <f t="shared" si="126"/>
        <v>2.4612002257494514</v>
      </c>
      <c r="AA335" s="120">
        <f>'Расчет субсидий'!AP335-1</f>
        <v>-8.503401360544216E-2</v>
      </c>
      <c r="AB335" s="32">
        <f>AA335*'Расчет субсидий'!AQ335</f>
        <v>-1.7006802721088432</v>
      </c>
      <c r="AC335" s="124">
        <f t="shared" si="127"/>
        <v>-2.6473750902008737</v>
      </c>
      <c r="AD335" s="32">
        <f t="shared" si="128"/>
        <v>-15.63957990472575</v>
      </c>
      <c r="AE335" s="33" t="str">
        <f>IF('Расчет субсидий'!BA335="+",'Расчет субсидий'!BA335,"-")</f>
        <v>-</v>
      </c>
    </row>
    <row r="336" spans="1:31" ht="15.6" x14ac:dyDescent="0.25">
      <c r="A336" s="16" t="s">
        <v>330</v>
      </c>
      <c r="B336" s="28">
        <f>'Расчет субсидий'!AW336</f>
        <v>37.836363636363615</v>
      </c>
      <c r="C336" s="26">
        <f>'Расчет субсидий'!D336-1</f>
        <v>0</v>
      </c>
      <c r="D336" s="32">
        <f>C336*'Расчет субсидий'!E336</f>
        <v>0</v>
      </c>
      <c r="E336" s="39">
        <f t="shared" si="134"/>
        <v>0</v>
      </c>
      <c r="F336" s="26" t="s">
        <v>378</v>
      </c>
      <c r="G336" s="32" t="s">
        <v>378</v>
      </c>
      <c r="H336" s="31" t="s">
        <v>378</v>
      </c>
      <c r="I336" s="26" t="s">
        <v>378</v>
      </c>
      <c r="J336" s="32" t="s">
        <v>378</v>
      </c>
      <c r="K336" s="31" t="s">
        <v>378</v>
      </c>
      <c r="L336" s="26">
        <f>'Расчет субсидий'!P336-1</f>
        <v>1.8052959501557631</v>
      </c>
      <c r="M336" s="32">
        <f>L336*'Расчет субсидий'!Q336</f>
        <v>36.105919003115261</v>
      </c>
      <c r="N336" s="39">
        <f t="shared" si="135"/>
        <v>36.878795683305398</v>
      </c>
      <c r="O336" s="27">
        <f>'Расчет субсидий'!R336-1</f>
        <v>0</v>
      </c>
      <c r="P336" s="32">
        <f>O336*'Расчет субсидий'!S336</f>
        <v>0</v>
      </c>
      <c r="Q336" s="39">
        <f t="shared" si="136"/>
        <v>0</v>
      </c>
      <c r="R336" s="27">
        <f>'Расчет субсидий'!V336-1</f>
        <v>3.125E-2</v>
      </c>
      <c r="S336" s="32">
        <f>R336*'Расчет субсидий'!W336</f>
        <v>0.9375</v>
      </c>
      <c r="T336" s="39">
        <f t="shared" si="137"/>
        <v>0.95756795305821574</v>
      </c>
      <c r="U336" s="27">
        <f>'Расчет субсидий'!Z336-1</f>
        <v>0</v>
      </c>
      <c r="V336" s="32">
        <f>U336*'Расчет субсидий'!AA336</f>
        <v>0</v>
      </c>
      <c r="W336" s="39">
        <f t="shared" si="138"/>
        <v>0</v>
      </c>
      <c r="X336" s="120">
        <f>'Расчет субсидий'!AL336-1</f>
        <v>0</v>
      </c>
      <c r="Y336" s="32">
        <f>X336*'Расчет субсидий'!AM336</f>
        <v>0</v>
      </c>
      <c r="Z336" s="39">
        <f t="shared" si="126"/>
        <v>0</v>
      </c>
      <c r="AA336" s="120">
        <f>'Расчет субсидий'!AP336-1</f>
        <v>0</v>
      </c>
      <c r="AB336" s="32">
        <f>AA336*'Расчет субсидий'!AQ336</f>
        <v>0</v>
      </c>
      <c r="AC336" s="124">
        <f t="shared" si="127"/>
        <v>0</v>
      </c>
      <c r="AD336" s="32">
        <f t="shared" si="128"/>
        <v>37.043419003115261</v>
      </c>
      <c r="AE336" s="33" t="str">
        <f>IF('Расчет субсидий'!BA336="+",'Расчет субсидий'!BA336,"-")</f>
        <v>-</v>
      </c>
    </row>
    <row r="337" spans="1:31" ht="15.6" x14ac:dyDescent="0.25">
      <c r="A337" s="16" t="s">
        <v>331</v>
      </c>
      <c r="B337" s="28">
        <f>'Расчет субсидий'!AW337</f>
        <v>-15.127272727272725</v>
      </c>
      <c r="C337" s="26">
        <f>'Расчет субсидий'!D337-1</f>
        <v>-0.13463514902363816</v>
      </c>
      <c r="D337" s="32">
        <f>C337*'Расчет субсидий'!E337</f>
        <v>-1.3463514902363816</v>
      </c>
      <c r="E337" s="39">
        <f t="shared" si="134"/>
        <v>-1.1458067229099311</v>
      </c>
      <c r="F337" s="26" t="s">
        <v>378</v>
      </c>
      <c r="G337" s="32" t="s">
        <v>378</v>
      </c>
      <c r="H337" s="31" t="s">
        <v>378</v>
      </c>
      <c r="I337" s="26" t="s">
        <v>378</v>
      </c>
      <c r="J337" s="32" t="s">
        <v>378</v>
      </c>
      <c r="K337" s="31" t="s">
        <v>378</v>
      </c>
      <c r="L337" s="26">
        <f>'Расчет субсидий'!P337-1</f>
        <v>-1</v>
      </c>
      <c r="M337" s="32">
        <f>L337*'Расчет субсидий'!Q337</f>
        <v>-20</v>
      </c>
      <c r="N337" s="39">
        <f t="shared" si="135"/>
        <v>-17.020915135746009</v>
      </c>
      <c r="O337" s="27">
        <f>'Расчет субсидий'!R337-1</f>
        <v>0</v>
      </c>
      <c r="P337" s="32">
        <f>O337*'Расчет субсидий'!S337</f>
        <v>0</v>
      </c>
      <c r="Q337" s="39">
        <f t="shared" si="136"/>
        <v>0</v>
      </c>
      <c r="R337" s="27">
        <f>'Расчет субсидий'!V337-1</f>
        <v>0.14285714285714279</v>
      </c>
      <c r="S337" s="32">
        <f>R337*'Расчет субсидий'!W337</f>
        <v>3.5714285714285698</v>
      </c>
      <c r="T337" s="39">
        <f t="shared" si="137"/>
        <v>3.0394491313832148</v>
      </c>
      <c r="U337" s="27">
        <f>'Расчет субсидий'!Z337-1</f>
        <v>0</v>
      </c>
      <c r="V337" s="32">
        <f>U337*'Расчет субсидий'!AA337</f>
        <v>0</v>
      </c>
      <c r="W337" s="39">
        <f t="shared" si="138"/>
        <v>0</v>
      </c>
      <c r="X337" s="120">
        <f>'Расчет субсидий'!AL337-1</f>
        <v>0</v>
      </c>
      <c r="Y337" s="32">
        <f>X337*'Расчет субсидий'!AM337</f>
        <v>0</v>
      </c>
      <c r="Z337" s="39">
        <f t="shared" si="126"/>
        <v>0</v>
      </c>
      <c r="AA337" s="120">
        <f>'Расчет субсидий'!AP337-1</f>
        <v>0</v>
      </c>
      <c r="AB337" s="32">
        <f>AA337*'Расчет субсидий'!AQ337</f>
        <v>0</v>
      </c>
      <c r="AC337" s="124">
        <f t="shared" si="127"/>
        <v>0</v>
      </c>
      <c r="AD337" s="32">
        <f t="shared" si="128"/>
        <v>-17.77492291880781</v>
      </c>
      <c r="AE337" s="33" t="str">
        <f>IF('Расчет субсидий'!BA337="+",'Расчет субсидий'!BA337,"-")</f>
        <v>-</v>
      </c>
    </row>
    <row r="338" spans="1:31" ht="15.6" x14ac:dyDescent="0.25">
      <c r="A338" s="16" t="s">
        <v>332</v>
      </c>
      <c r="B338" s="28">
        <f>'Расчет субсидий'!AW338</f>
        <v>11.918181818181807</v>
      </c>
      <c r="C338" s="26">
        <f>'Расчет субсидий'!D338-1</f>
        <v>0</v>
      </c>
      <c r="D338" s="32">
        <f>C338*'Расчет субсидий'!E338</f>
        <v>0</v>
      </c>
      <c r="E338" s="39">
        <f t="shared" si="134"/>
        <v>0</v>
      </c>
      <c r="F338" s="26" t="s">
        <v>378</v>
      </c>
      <c r="G338" s="32" t="s">
        <v>378</v>
      </c>
      <c r="H338" s="31" t="s">
        <v>378</v>
      </c>
      <c r="I338" s="26" t="s">
        <v>378</v>
      </c>
      <c r="J338" s="32" t="s">
        <v>378</v>
      </c>
      <c r="K338" s="31" t="s">
        <v>378</v>
      </c>
      <c r="L338" s="26">
        <f>'Расчет субсидий'!P338-1</f>
        <v>0.6889818688981868</v>
      </c>
      <c r="M338" s="32">
        <f>L338*'Расчет субсидий'!Q338</f>
        <v>13.779637377963736</v>
      </c>
      <c r="N338" s="39">
        <f t="shared" si="135"/>
        <v>22.556545508180999</v>
      </c>
      <c r="O338" s="27">
        <f>'Расчет субсидий'!R338-1</f>
        <v>0</v>
      </c>
      <c r="P338" s="32">
        <f>O338*'Расчет субсидий'!S338</f>
        <v>0</v>
      </c>
      <c r="Q338" s="39">
        <f t="shared" si="136"/>
        <v>0</v>
      </c>
      <c r="R338" s="27">
        <f>'Расчет субсидий'!V338-1</f>
        <v>0</v>
      </c>
      <c r="S338" s="32">
        <f>R338*'Расчет субсидий'!W338</f>
        <v>0</v>
      </c>
      <c r="T338" s="39">
        <f t="shared" si="137"/>
        <v>0</v>
      </c>
      <c r="U338" s="27">
        <f>'Расчет субсидий'!Z338-1</f>
        <v>0.1875</v>
      </c>
      <c r="V338" s="32">
        <f>U338*'Расчет субсидий'!AA338</f>
        <v>5.625</v>
      </c>
      <c r="W338" s="39">
        <f t="shared" si="138"/>
        <v>9.2078307290164467</v>
      </c>
      <c r="X338" s="120">
        <f>'Расчет субсидий'!AL338-1</f>
        <v>-0.79189189189189191</v>
      </c>
      <c r="Y338" s="32">
        <f>X338*'Расчет субсидий'!AM338</f>
        <v>-11.878378378378379</v>
      </c>
      <c r="Z338" s="39">
        <f t="shared" si="126"/>
        <v>-19.444283989923022</v>
      </c>
      <c r="AA338" s="120">
        <f>'Расчет субсидий'!AP338-1</f>
        <v>-1.2276214833759624E-2</v>
      </c>
      <c r="AB338" s="32">
        <f>AA338*'Расчет субсидий'!AQ338</f>
        <v>-0.24552429667519249</v>
      </c>
      <c r="AC338" s="124">
        <f t="shared" si="127"/>
        <v>-0.40191042909262015</v>
      </c>
      <c r="AD338" s="32">
        <f t="shared" si="128"/>
        <v>7.2807347029101663</v>
      </c>
      <c r="AE338" s="33" t="str">
        <f>IF('Расчет субсидий'!BA338="+",'Расчет субсидий'!BA338,"-")</f>
        <v>-</v>
      </c>
    </row>
    <row r="339" spans="1:31" ht="15.6" x14ac:dyDescent="0.25">
      <c r="A339" s="16" t="s">
        <v>333</v>
      </c>
      <c r="B339" s="28">
        <f>'Расчет субсидий'!AW339</f>
        <v>123.80909090909086</v>
      </c>
      <c r="C339" s="26">
        <f>'Расчет субсидий'!D339-1</f>
        <v>0.24834090729297587</v>
      </c>
      <c r="D339" s="32">
        <f>C339*'Расчет субсидий'!E339</f>
        <v>2.4834090729297587</v>
      </c>
      <c r="E339" s="39">
        <f t="shared" si="134"/>
        <v>12.05564428617742</v>
      </c>
      <c r="F339" s="26" t="s">
        <v>378</v>
      </c>
      <c r="G339" s="32" t="s">
        <v>378</v>
      </c>
      <c r="H339" s="31" t="s">
        <v>378</v>
      </c>
      <c r="I339" s="26" t="s">
        <v>378</v>
      </c>
      <c r="J339" s="32" t="s">
        <v>378</v>
      </c>
      <c r="K339" s="31" t="s">
        <v>378</v>
      </c>
      <c r="L339" s="26">
        <f>'Расчет субсидий'!P339-1</f>
        <v>8.2816930994643378E-2</v>
      </c>
      <c r="M339" s="32">
        <f>L339*'Расчет субсидий'!Q339</f>
        <v>1.6563386198928676</v>
      </c>
      <c r="N339" s="39">
        <f t="shared" si="135"/>
        <v>8.0406524388385492</v>
      </c>
      <c r="O339" s="27">
        <f>'Расчет субсидий'!R339-1</f>
        <v>0</v>
      </c>
      <c r="P339" s="32">
        <f>O339*'Расчет субсидий'!S339</f>
        <v>0</v>
      </c>
      <c r="Q339" s="39">
        <f t="shared" si="136"/>
        <v>0</v>
      </c>
      <c r="R339" s="27">
        <f>'Расчет субсидий'!V339-1</f>
        <v>2.7027027027026973E-2</v>
      </c>
      <c r="S339" s="32">
        <f>R339*'Расчет субсидий'!W339</f>
        <v>0.54054054054053946</v>
      </c>
      <c r="T339" s="39">
        <f t="shared" si="137"/>
        <v>2.624039893406287</v>
      </c>
      <c r="U339" s="27">
        <f>'Расчет субсидий'!Z339-1</f>
        <v>0.58571428571428563</v>
      </c>
      <c r="V339" s="32">
        <f>U339*'Расчет субсидий'!AA339</f>
        <v>17.571428571428569</v>
      </c>
      <c r="W339" s="39">
        <f t="shared" si="138"/>
        <v>85.300039677800243</v>
      </c>
      <c r="X339" s="120">
        <f>'Расчет субсидий'!AL339-1</f>
        <v>-9.7297297297297303E-2</v>
      </c>
      <c r="Y339" s="32">
        <f>X339*'Расчет субсидий'!AM339</f>
        <v>-1.4594594594594597</v>
      </c>
      <c r="Z339" s="39">
        <f t="shared" si="126"/>
        <v>-7.0849077121969897</v>
      </c>
      <c r="AA339" s="120">
        <f>'Расчет субсидий'!AP339-1</f>
        <v>0.235593220338983</v>
      </c>
      <c r="AB339" s="32">
        <f>AA339*'Расчет субсидий'!AQ339</f>
        <v>4.71186440677966</v>
      </c>
      <c r="AC339" s="124">
        <f t="shared" si="127"/>
        <v>22.873622325065352</v>
      </c>
      <c r="AD339" s="32">
        <f t="shared" si="128"/>
        <v>25.504121752111935</v>
      </c>
      <c r="AE339" s="33" t="str">
        <f>IF('Расчет субсидий'!BA339="+",'Расчет субсидий'!BA339,"-")</f>
        <v>-</v>
      </c>
    </row>
    <row r="340" spans="1:31" ht="15.6" x14ac:dyDescent="0.25">
      <c r="A340" s="36" t="s">
        <v>334</v>
      </c>
      <c r="B340" s="44"/>
      <c r="C340" s="45"/>
      <c r="D340" s="46"/>
      <c r="E340" s="42"/>
      <c r="F340" s="45"/>
      <c r="G340" s="46"/>
      <c r="H340" s="42"/>
      <c r="I340" s="45"/>
      <c r="J340" s="46"/>
      <c r="K340" s="42"/>
      <c r="L340" s="45"/>
      <c r="M340" s="46"/>
      <c r="N340" s="42"/>
      <c r="O340" s="47"/>
      <c r="P340" s="46"/>
      <c r="Q340" s="42"/>
      <c r="R340" s="47"/>
      <c r="S340" s="46"/>
      <c r="T340" s="42"/>
      <c r="U340" s="47"/>
      <c r="V340" s="46"/>
      <c r="W340" s="42"/>
      <c r="X340" s="121"/>
      <c r="Y340" s="46"/>
      <c r="Z340" s="42"/>
      <c r="AA340" s="121"/>
      <c r="AB340" s="46"/>
      <c r="AC340" s="125"/>
      <c r="AD340" s="32"/>
      <c r="AE340" s="33"/>
    </row>
    <row r="341" spans="1:31" ht="15.6" x14ac:dyDescent="0.25">
      <c r="A341" s="16" t="s">
        <v>335</v>
      </c>
      <c r="B341" s="28">
        <f>'Расчет субсидий'!AW341</f>
        <v>-46.909090909090935</v>
      </c>
      <c r="C341" s="26">
        <f>'Расчет субсидий'!D341-1</f>
        <v>-0.375</v>
      </c>
      <c r="D341" s="32">
        <f>C341*'Расчет субсидий'!E341</f>
        <v>-3.75</v>
      </c>
      <c r="E341" s="39">
        <f t="shared" ref="E341:E351" si="139">$B341*D341/$AD341</f>
        <v>-9.487946645054727</v>
      </c>
      <c r="F341" s="26" t="s">
        <v>378</v>
      </c>
      <c r="G341" s="32" t="s">
        <v>378</v>
      </c>
      <c r="H341" s="31" t="s">
        <v>378</v>
      </c>
      <c r="I341" s="26" t="s">
        <v>378</v>
      </c>
      <c r="J341" s="32" t="s">
        <v>378</v>
      </c>
      <c r="K341" s="31" t="s">
        <v>378</v>
      </c>
      <c r="L341" s="26">
        <f>'Расчет субсидий'!P341-1</f>
        <v>4.894671623296154E-2</v>
      </c>
      <c r="M341" s="32">
        <f>L341*'Расчет субсидий'!Q341</f>
        <v>0.9789343246592308</v>
      </c>
      <c r="N341" s="39">
        <f t="shared" ref="N341:N351" si="140">$B341*M341/$AD341</f>
        <v>2.4768204377011904</v>
      </c>
      <c r="O341" s="27">
        <f>'Расчет субсидий'!R341-1</f>
        <v>0</v>
      </c>
      <c r="P341" s="32">
        <f>O341*'Расчет субсидий'!S341</f>
        <v>0</v>
      </c>
      <c r="Q341" s="39">
        <f t="shared" ref="Q341:Q351" si="141">$B341*P341/$AD341</f>
        <v>0</v>
      </c>
      <c r="R341" s="27">
        <f>'Расчет субсидий'!V341-1</f>
        <v>-0.628</v>
      </c>
      <c r="S341" s="32">
        <f>R341*'Расчет субсидий'!W341</f>
        <v>-15.7</v>
      </c>
      <c r="T341" s="39">
        <f t="shared" ref="T341:T351" si="142">$B341*S341/$AD341</f>
        <v>-39.722869953962459</v>
      </c>
      <c r="U341" s="27">
        <f>'Расчет субсидий'!Z341-1</f>
        <v>0</v>
      </c>
      <c r="V341" s="32">
        <f>U341*'Расчет субсидий'!AA341</f>
        <v>0</v>
      </c>
      <c r="W341" s="39">
        <f t="shared" ref="W341:W351" si="143">$B341*V341/$AD341</f>
        <v>0</v>
      </c>
      <c r="X341" s="120">
        <f>'Расчет субсидий'!AL341-1</f>
        <v>0</v>
      </c>
      <c r="Y341" s="32">
        <f>X341*'Расчет субсидий'!AM341</f>
        <v>0</v>
      </c>
      <c r="Z341" s="39">
        <f t="shared" si="126"/>
        <v>0</v>
      </c>
      <c r="AA341" s="120">
        <f>'Расчет субсидий'!AP341-1</f>
        <v>-3.4602076124568004E-3</v>
      </c>
      <c r="AB341" s="32">
        <f>AA341*'Расчет субсидий'!AQ341</f>
        <v>-6.9204152249136008E-2</v>
      </c>
      <c r="AC341" s="124">
        <f t="shared" si="127"/>
        <v>-0.17509474777494577</v>
      </c>
      <c r="AD341" s="32">
        <f t="shared" si="128"/>
        <v>-18.540269827589903</v>
      </c>
      <c r="AE341" s="33" t="str">
        <f>IF('Расчет субсидий'!BA341="+",'Расчет субсидий'!BA341,"-")</f>
        <v>-</v>
      </c>
    </row>
    <row r="342" spans="1:31" ht="15.6" x14ac:dyDescent="0.25">
      <c r="A342" s="16" t="s">
        <v>336</v>
      </c>
      <c r="B342" s="28">
        <f>'Расчет субсидий'!AW342</f>
        <v>-23.22727272727272</v>
      </c>
      <c r="C342" s="26">
        <f>'Расчет субсидий'!D342-1</f>
        <v>-1</v>
      </c>
      <c r="D342" s="32">
        <f>C342*'Расчет субсидий'!E342</f>
        <v>0</v>
      </c>
      <c r="E342" s="39">
        <f t="shared" si="139"/>
        <v>0</v>
      </c>
      <c r="F342" s="26" t="s">
        <v>378</v>
      </c>
      <c r="G342" s="32" t="s">
        <v>378</v>
      </c>
      <c r="H342" s="31" t="s">
        <v>378</v>
      </c>
      <c r="I342" s="26" t="s">
        <v>378</v>
      </c>
      <c r="J342" s="32" t="s">
        <v>378</v>
      </c>
      <c r="K342" s="31" t="s">
        <v>378</v>
      </c>
      <c r="L342" s="26">
        <f>'Расчет субсидий'!P342-1</f>
        <v>0.77525252525252508</v>
      </c>
      <c r="M342" s="32">
        <f>L342*'Расчет субсидий'!Q342</f>
        <v>15.505050505050502</v>
      </c>
      <c r="N342" s="39">
        <f t="shared" si="140"/>
        <v>32.854090686209297</v>
      </c>
      <c r="O342" s="27">
        <f>'Расчет субсидий'!R342-1</f>
        <v>0</v>
      </c>
      <c r="P342" s="32">
        <f>O342*'Расчет субсидий'!S342</f>
        <v>0</v>
      </c>
      <c r="Q342" s="39">
        <f t="shared" si="141"/>
        <v>0</v>
      </c>
      <c r="R342" s="27">
        <f>'Расчет субсидий'!V342-1</f>
        <v>-0.68292682926829262</v>
      </c>
      <c r="S342" s="32">
        <f>R342*'Расчет субсидий'!W342</f>
        <v>-20.487804878048777</v>
      </c>
      <c r="T342" s="39">
        <f t="shared" si="142"/>
        <v>-43.41219006062073</v>
      </c>
      <c r="U342" s="27">
        <f>'Расчет субсидий'!Z342-1</f>
        <v>-0.14000000000000001</v>
      </c>
      <c r="V342" s="32">
        <f>U342*'Расчет субсидий'!AA342</f>
        <v>-2.8000000000000003</v>
      </c>
      <c r="W342" s="39">
        <f t="shared" si="143"/>
        <v>-5.9329993082848347</v>
      </c>
      <c r="X342" s="120">
        <f>'Расчет субсидий'!AL342-1</f>
        <v>-0.21904761904761916</v>
      </c>
      <c r="Y342" s="32">
        <f>X342*'Расчет субсидий'!AM342</f>
        <v>-3.2857142857142874</v>
      </c>
      <c r="Z342" s="39">
        <f t="shared" si="126"/>
        <v>-6.9621930658444517</v>
      </c>
      <c r="AA342" s="120">
        <f>'Расчет субсидий'!AP342-1</f>
        <v>5.3333333333334121E-3</v>
      </c>
      <c r="AB342" s="32">
        <f>AA342*'Расчет субсидий'!AQ342</f>
        <v>0.10666666666666824</v>
      </c>
      <c r="AC342" s="124">
        <f t="shared" si="127"/>
        <v>0.22601902126799703</v>
      </c>
      <c r="AD342" s="32">
        <f t="shared" si="128"/>
        <v>-10.961801992045896</v>
      </c>
      <c r="AE342" s="33" t="str">
        <f>IF('Расчет субсидий'!BA342="+",'Расчет субсидий'!BA342,"-")</f>
        <v>-</v>
      </c>
    </row>
    <row r="343" spans="1:31" ht="15.6" x14ac:dyDescent="0.25">
      <c r="A343" s="16" t="s">
        <v>337</v>
      </c>
      <c r="B343" s="28">
        <f>'Расчет субсидий'!AW343</f>
        <v>-20.636363636363626</v>
      </c>
      <c r="C343" s="26">
        <f>'Расчет субсидий'!D343-1</f>
        <v>-3.7313432835820892E-2</v>
      </c>
      <c r="D343" s="32">
        <f>C343*'Расчет субсидий'!E343</f>
        <v>-0.37313432835820892</v>
      </c>
      <c r="E343" s="39">
        <f t="shared" si="139"/>
        <v>-0.76118911147762891</v>
      </c>
      <c r="F343" s="26" t="s">
        <v>378</v>
      </c>
      <c r="G343" s="32" t="s">
        <v>378</v>
      </c>
      <c r="H343" s="31" t="s">
        <v>378</v>
      </c>
      <c r="I343" s="26" t="s">
        <v>378</v>
      </c>
      <c r="J343" s="32" t="s">
        <v>378</v>
      </c>
      <c r="K343" s="31" t="s">
        <v>378</v>
      </c>
      <c r="L343" s="26">
        <f>'Расчет субсидий'!P343-1</f>
        <v>0.25906324424450933</v>
      </c>
      <c r="M343" s="32">
        <f>L343*'Расчет субсидий'!Q343</f>
        <v>5.1812648848901866</v>
      </c>
      <c r="N343" s="39">
        <f t="shared" si="140"/>
        <v>10.569712069680266</v>
      </c>
      <c r="O343" s="27">
        <f>'Расчет субсидий'!R343-1</f>
        <v>0</v>
      </c>
      <c r="P343" s="32">
        <f>O343*'Расчет субсидий'!S343</f>
        <v>0</v>
      </c>
      <c r="Q343" s="39">
        <f t="shared" si="141"/>
        <v>0</v>
      </c>
      <c r="R343" s="27">
        <f>'Расчет субсидий'!V343-1</f>
        <v>-0.375</v>
      </c>
      <c r="S343" s="32">
        <f>R343*'Расчет субсидий'!W343</f>
        <v>-11.25</v>
      </c>
      <c r="T343" s="39">
        <f t="shared" si="142"/>
        <v>-22.949851711050513</v>
      </c>
      <c r="U343" s="27">
        <f>'Расчет субсидий'!Z343-1</f>
        <v>0.41111111111111098</v>
      </c>
      <c r="V343" s="32">
        <f>U343*'Расчет субсидий'!AA343</f>
        <v>8.2222222222222197</v>
      </c>
      <c r="W343" s="39">
        <f t="shared" si="143"/>
        <v>16.773224954249258</v>
      </c>
      <c r="X343" s="120">
        <f>'Расчет субсидий'!AL343-1</f>
        <v>-0.83571428571428574</v>
      </c>
      <c r="Y343" s="32">
        <f>X343*'Расчет субсидий'!AM343</f>
        <v>-12.535714285714286</v>
      </c>
      <c r="Z343" s="39">
        <f t="shared" si="126"/>
        <v>-25.572691906599143</v>
      </c>
      <c r="AA343" s="120">
        <f>'Расчет субсидий'!AP343-1</f>
        <v>3.1971580817051537E-2</v>
      </c>
      <c r="AB343" s="32">
        <f>AA343*'Расчет субсидий'!AQ343</f>
        <v>0.63943161634103074</v>
      </c>
      <c r="AC343" s="124">
        <f t="shared" si="127"/>
        <v>1.3044320688341333</v>
      </c>
      <c r="AD343" s="32">
        <f t="shared" si="128"/>
        <v>-10.115929890619057</v>
      </c>
      <c r="AE343" s="33" t="str">
        <f>IF('Расчет субсидий'!BA343="+",'Расчет субсидий'!BA343,"-")</f>
        <v>-</v>
      </c>
    </row>
    <row r="344" spans="1:31" ht="15.6" x14ac:dyDescent="0.25">
      <c r="A344" s="16" t="s">
        <v>338</v>
      </c>
      <c r="B344" s="28">
        <f>'Расчет субсидий'!AW344</f>
        <v>-63.090909090909065</v>
      </c>
      <c r="C344" s="26">
        <f>'Расчет субсидий'!D344-1</f>
        <v>1.1661807580174877E-2</v>
      </c>
      <c r="D344" s="32">
        <f>C344*'Расчет субсидий'!E344</f>
        <v>0.11661807580174877</v>
      </c>
      <c r="E344" s="39">
        <f t="shared" si="139"/>
        <v>0.29164133409280696</v>
      </c>
      <c r="F344" s="26" t="s">
        <v>378</v>
      </c>
      <c r="G344" s="32" t="s">
        <v>378</v>
      </c>
      <c r="H344" s="31" t="s">
        <v>378</v>
      </c>
      <c r="I344" s="26" t="s">
        <v>378</v>
      </c>
      <c r="J344" s="32" t="s">
        <v>378</v>
      </c>
      <c r="K344" s="31" t="s">
        <v>378</v>
      </c>
      <c r="L344" s="26">
        <f>'Расчет субсидий'!P344-1</f>
        <v>0.40733399405351833</v>
      </c>
      <c r="M344" s="32">
        <f>L344*'Расчет субсидий'!Q344</f>
        <v>8.1466798810703658</v>
      </c>
      <c r="N344" s="39">
        <f t="shared" si="140"/>
        <v>20.373416150181097</v>
      </c>
      <c r="O344" s="27">
        <f>'Расчет субсидий'!R344-1</f>
        <v>0</v>
      </c>
      <c r="P344" s="32">
        <f>O344*'Расчет субсидий'!S344</f>
        <v>0</v>
      </c>
      <c r="Q344" s="39">
        <f t="shared" si="141"/>
        <v>0</v>
      </c>
      <c r="R344" s="27">
        <f>'Расчет субсидий'!V344-1</f>
        <v>-0.98333333333333328</v>
      </c>
      <c r="S344" s="32">
        <f>R344*'Расчет субсидий'!W344</f>
        <v>-19.666666666666664</v>
      </c>
      <c r="T344" s="39">
        <f t="shared" si="142"/>
        <v>-49.182880650301328</v>
      </c>
      <c r="U344" s="27">
        <f>'Расчет субсидий'!Z344-1</f>
        <v>0</v>
      </c>
      <c r="V344" s="32">
        <f>U344*'Расчет субсидий'!AA344</f>
        <v>0</v>
      </c>
      <c r="W344" s="39">
        <f t="shared" si="143"/>
        <v>0</v>
      </c>
      <c r="X344" s="120">
        <f>'Расчет субсидий'!AL344-1</f>
        <v>-0.87619047619047619</v>
      </c>
      <c r="Y344" s="32">
        <f>X344*'Расчет субсидий'!AM344</f>
        <v>-13.142857142857142</v>
      </c>
      <c r="Z344" s="39">
        <f t="shared" si="126"/>
        <v>-32.867978352259492</v>
      </c>
      <c r="AA344" s="120">
        <f>'Расчет субсидий'!AP344-1</f>
        <v>-3.4090909090909061E-2</v>
      </c>
      <c r="AB344" s="32">
        <f>AA344*'Расчет субсидий'!AQ344</f>
        <v>-0.68181818181818121</v>
      </c>
      <c r="AC344" s="124">
        <f t="shared" si="127"/>
        <v>-1.7051075726221558</v>
      </c>
      <c r="AD344" s="32">
        <f t="shared" si="128"/>
        <v>-25.228044034469871</v>
      </c>
      <c r="AE344" s="33" t="str">
        <f>IF('Расчет субсидий'!BA344="+",'Расчет субсидий'!BA344,"-")</f>
        <v>-</v>
      </c>
    </row>
    <row r="345" spans="1:31" ht="15.6" x14ac:dyDescent="0.25">
      <c r="A345" s="16" t="s">
        <v>339</v>
      </c>
      <c r="B345" s="28">
        <f>'Расчет субсидий'!AW345</f>
        <v>-21.463636363636368</v>
      </c>
      <c r="C345" s="26">
        <f>'Расчет субсидий'!D345-1</f>
        <v>-8.5714285714285743E-2</v>
      </c>
      <c r="D345" s="32">
        <f>C345*'Расчет субсидий'!E345</f>
        <v>-0.85714285714285743</v>
      </c>
      <c r="E345" s="39">
        <f t="shared" si="139"/>
        <v>-1.0194724327868219</v>
      </c>
      <c r="F345" s="26" t="s">
        <v>378</v>
      </c>
      <c r="G345" s="32" t="s">
        <v>378</v>
      </c>
      <c r="H345" s="31" t="s">
        <v>378</v>
      </c>
      <c r="I345" s="26" t="s">
        <v>378</v>
      </c>
      <c r="J345" s="32" t="s">
        <v>378</v>
      </c>
      <c r="K345" s="31" t="s">
        <v>378</v>
      </c>
      <c r="L345" s="26">
        <f>'Расчет субсидий'!P345-1</f>
        <v>0.67269984917043746</v>
      </c>
      <c r="M345" s="32">
        <f>L345*'Расчет субсидий'!Q345</f>
        <v>13.45399698340875</v>
      </c>
      <c r="N345" s="39">
        <f t="shared" si="140"/>
        <v>16.001975541279322</v>
      </c>
      <c r="O345" s="27">
        <f>'Расчет субсидий'!R345-1</f>
        <v>0</v>
      </c>
      <c r="P345" s="32">
        <f>O345*'Расчет субсидий'!S345</f>
        <v>0</v>
      </c>
      <c r="Q345" s="39">
        <f t="shared" si="141"/>
        <v>0</v>
      </c>
      <c r="R345" s="27">
        <f>'Расчет субсидий'!V345-1</f>
        <v>-0.98750000000000004</v>
      </c>
      <c r="S345" s="32">
        <f>R345*'Расчет субсидий'!W345</f>
        <v>-19.75</v>
      </c>
      <c r="T345" s="39">
        <f t="shared" si="142"/>
        <v>-23.490343972129679</v>
      </c>
      <c r="U345" s="27">
        <f>'Расчет субсидий'!Z345-1</f>
        <v>0</v>
      </c>
      <c r="V345" s="32">
        <f>U345*'Расчет субсидий'!AA345</f>
        <v>0</v>
      </c>
      <c r="W345" s="39">
        <f t="shared" si="143"/>
        <v>0</v>
      </c>
      <c r="X345" s="120">
        <f>'Расчет субсидий'!AL345-1</f>
        <v>-0.72619047619047616</v>
      </c>
      <c r="Y345" s="32">
        <f>X345*'Расчет субсидий'!AM345</f>
        <v>-10.892857142857142</v>
      </c>
      <c r="Z345" s="39">
        <f t="shared" si="126"/>
        <v>-12.955795499999189</v>
      </c>
      <c r="AA345" s="120">
        <f>'Расчет субсидий'!AP345-1</f>
        <v>0</v>
      </c>
      <c r="AB345" s="32">
        <f>AA345*'Расчет субсидий'!AQ345</f>
        <v>0</v>
      </c>
      <c r="AC345" s="124">
        <f t="shared" si="127"/>
        <v>0</v>
      </c>
      <c r="AD345" s="32">
        <f t="shared" si="128"/>
        <v>-18.04600301659125</v>
      </c>
      <c r="AE345" s="33" t="str">
        <f>IF('Расчет субсидий'!BA345="+",'Расчет субсидий'!BA345,"-")</f>
        <v>-</v>
      </c>
    </row>
    <row r="346" spans="1:31" ht="15.6" x14ac:dyDescent="0.25">
      <c r="A346" s="16" t="s">
        <v>340</v>
      </c>
      <c r="B346" s="28">
        <f>'Расчет субсидий'!AW346</f>
        <v>28.790909090909082</v>
      </c>
      <c r="C346" s="26">
        <f>'Расчет субсидий'!D346-1</f>
        <v>-5.7142857142857162E-2</v>
      </c>
      <c r="D346" s="32">
        <f>C346*'Расчет субсидий'!E346</f>
        <v>-0.57142857142857162</v>
      </c>
      <c r="E346" s="39">
        <f t="shared" si="139"/>
        <v>-0.41283648637728199</v>
      </c>
      <c r="F346" s="26" t="s">
        <v>378</v>
      </c>
      <c r="G346" s="32" t="s">
        <v>378</v>
      </c>
      <c r="H346" s="31" t="s">
        <v>378</v>
      </c>
      <c r="I346" s="26" t="s">
        <v>378</v>
      </c>
      <c r="J346" s="32" t="s">
        <v>378</v>
      </c>
      <c r="K346" s="31" t="s">
        <v>378</v>
      </c>
      <c r="L346" s="26">
        <f>'Расчет субсидий'!P346-1</f>
        <v>3.0400438837081731</v>
      </c>
      <c r="M346" s="32">
        <f>L346*'Расчет субсидий'!Q346</f>
        <v>60.800877674163459</v>
      </c>
      <c r="N346" s="39">
        <f t="shared" si="140"/>
        <v>43.926436238398985</v>
      </c>
      <c r="O346" s="27">
        <f>'Расчет субсидий'!R346-1</f>
        <v>0</v>
      </c>
      <c r="P346" s="32">
        <f>O346*'Расчет субсидий'!S346</f>
        <v>0</v>
      </c>
      <c r="Q346" s="39">
        <f t="shared" si="141"/>
        <v>0</v>
      </c>
      <c r="R346" s="27">
        <f>'Расчет субсидий'!V346-1</f>
        <v>-1</v>
      </c>
      <c r="S346" s="32">
        <f>R346*'Расчет субсидий'!W346</f>
        <v>-25</v>
      </c>
      <c r="T346" s="39">
        <f t="shared" si="142"/>
        <v>-18.061596279006082</v>
      </c>
      <c r="U346" s="27">
        <f>'Расчет субсидий'!Z346-1</f>
        <v>0</v>
      </c>
      <c r="V346" s="32">
        <f>U346*'Расчет субсидий'!AA346</f>
        <v>0</v>
      </c>
      <c r="W346" s="39">
        <f t="shared" si="143"/>
        <v>0</v>
      </c>
      <c r="X346" s="120">
        <f>'Расчет субсидий'!AL346-1</f>
        <v>0.49523809523809526</v>
      </c>
      <c r="Y346" s="32">
        <f>X346*'Расчет субсидий'!AM346</f>
        <v>7.4285714285714288</v>
      </c>
      <c r="Z346" s="39">
        <f t="shared" si="126"/>
        <v>5.366874322904664</v>
      </c>
      <c r="AA346" s="120">
        <f>'Расчет субсидий'!AP346-1</f>
        <v>-0.14035087719298245</v>
      </c>
      <c r="AB346" s="32">
        <f>AA346*'Расчет субсидий'!AQ346</f>
        <v>-2.807017543859649</v>
      </c>
      <c r="AC346" s="124">
        <f t="shared" si="127"/>
        <v>-2.027968705011209</v>
      </c>
      <c r="AD346" s="32">
        <f t="shared" si="128"/>
        <v>39.85100298744667</v>
      </c>
      <c r="AE346" s="33" t="str">
        <f>IF('Расчет субсидий'!BA346="+",'Расчет субсидий'!BA346,"-")</f>
        <v>-</v>
      </c>
    </row>
    <row r="347" spans="1:31" ht="15.6" x14ac:dyDescent="0.25">
      <c r="A347" s="16" t="s">
        <v>341</v>
      </c>
      <c r="B347" s="28">
        <f>'Расчет субсидий'!AW347</f>
        <v>4.5818181818181642</v>
      </c>
      <c r="C347" s="26">
        <f>'Расчет субсидий'!D347-1</f>
        <v>-1</v>
      </c>
      <c r="D347" s="32">
        <f>C347*'Расчет субсидий'!E347</f>
        <v>0</v>
      </c>
      <c r="E347" s="39">
        <f t="shared" si="139"/>
        <v>0</v>
      </c>
      <c r="F347" s="26" t="s">
        <v>378</v>
      </c>
      <c r="G347" s="32" t="s">
        <v>378</v>
      </c>
      <c r="H347" s="31" t="s">
        <v>378</v>
      </c>
      <c r="I347" s="26" t="s">
        <v>378</v>
      </c>
      <c r="J347" s="32" t="s">
        <v>378</v>
      </c>
      <c r="K347" s="31" t="s">
        <v>378</v>
      </c>
      <c r="L347" s="26">
        <f>'Расчет субсидий'!P347-1</f>
        <v>-0.53285543608124253</v>
      </c>
      <c r="M347" s="32">
        <f>L347*'Расчет субсидий'!Q347</f>
        <v>-10.657108721624851</v>
      </c>
      <c r="N347" s="39">
        <f t="shared" si="140"/>
        <v>-25.294474207968371</v>
      </c>
      <c r="O347" s="27">
        <f>'Расчет субсидий'!R347-1</f>
        <v>0</v>
      </c>
      <c r="P347" s="32">
        <f>O347*'Расчет субсидий'!S347</f>
        <v>0</v>
      </c>
      <c r="Q347" s="39">
        <f t="shared" si="141"/>
        <v>0</v>
      </c>
      <c r="R347" s="27">
        <f>'Расчет субсидий'!V347-1</f>
        <v>-0.85</v>
      </c>
      <c r="S347" s="32">
        <f>R347*'Расчет субсидий'!W347</f>
        <v>-17</v>
      </c>
      <c r="T347" s="39">
        <f t="shared" si="142"/>
        <v>-40.349223487128022</v>
      </c>
      <c r="U347" s="27">
        <f>'Расчет субсидий'!Z347-1</f>
        <v>1.35</v>
      </c>
      <c r="V347" s="32">
        <f>U347*'Расчет субсидий'!AA347</f>
        <v>40.5</v>
      </c>
      <c r="W347" s="39">
        <f t="shared" si="143"/>
        <v>96.126091248746164</v>
      </c>
      <c r="X347" s="120">
        <f>'Расчет субсидий'!AL347-1</f>
        <v>-0.73095238095238091</v>
      </c>
      <c r="Y347" s="32">
        <f>X347*'Расчет субсидий'!AM347</f>
        <v>-10.964285714285714</v>
      </c>
      <c r="Z347" s="39">
        <f t="shared" si="126"/>
        <v>-26.023553803672904</v>
      </c>
      <c r="AA347" s="120">
        <f>'Расчет субсидий'!AP347-1</f>
        <v>2.5906735751295429E-3</v>
      </c>
      <c r="AB347" s="32">
        <f>AA347*'Расчет субсидий'!AQ347</f>
        <v>5.1813471502590858E-2</v>
      </c>
      <c r="AC347" s="124">
        <f t="shared" si="127"/>
        <v>0.12297843184129278</v>
      </c>
      <c r="AD347" s="32">
        <f t="shared" si="128"/>
        <v>1.9304190355920259</v>
      </c>
      <c r="AE347" s="33" t="str">
        <f>IF('Расчет субсидий'!BA347="+",'Расчет субсидий'!BA347,"-")</f>
        <v>-</v>
      </c>
    </row>
    <row r="348" spans="1:31" ht="15.6" x14ac:dyDescent="0.25">
      <c r="A348" s="16" t="s">
        <v>342</v>
      </c>
      <c r="B348" s="28">
        <f>'Расчет субсидий'!AW348</f>
        <v>-47.672727272727286</v>
      </c>
      <c r="C348" s="26">
        <f>'Расчет субсидий'!D348-1</f>
        <v>-7.999999999999996E-2</v>
      </c>
      <c r="D348" s="32">
        <f>C348*'Расчет субсидий'!E348</f>
        <v>-0.7999999999999996</v>
      </c>
      <c r="E348" s="39">
        <f t="shared" si="139"/>
        <v>-0.88874581422865295</v>
      </c>
      <c r="F348" s="26" t="s">
        <v>378</v>
      </c>
      <c r="G348" s="32" t="s">
        <v>378</v>
      </c>
      <c r="H348" s="31" t="s">
        <v>378</v>
      </c>
      <c r="I348" s="26" t="s">
        <v>378</v>
      </c>
      <c r="J348" s="32" t="s">
        <v>378</v>
      </c>
      <c r="K348" s="31" t="s">
        <v>378</v>
      </c>
      <c r="L348" s="26">
        <f>'Расчет субсидий'!P348-1</f>
        <v>-1</v>
      </c>
      <c r="M348" s="32">
        <f>L348*'Расчет субсидий'!Q348</f>
        <v>-20</v>
      </c>
      <c r="N348" s="39">
        <f t="shared" si="140"/>
        <v>-22.218645355716333</v>
      </c>
      <c r="O348" s="27">
        <f>'Расчет субсидий'!R348-1</f>
        <v>0</v>
      </c>
      <c r="P348" s="32">
        <f>O348*'Расчет субсидий'!S348</f>
        <v>0</v>
      </c>
      <c r="Q348" s="39">
        <f t="shared" si="141"/>
        <v>0</v>
      </c>
      <c r="R348" s="27">
        <f>'Расчет субсидий'!V348-1</f>
        <v>-0.23402061855670109</v>
      </c>
      <c r="S348" s="32">
        <f>R348*'Расчет субсидий'!W348</f>
        <v>-7.0206185567010326</v>
      </c>
      <c r="T348" s="39">
        <f t="shared" si="142"/>
        <v>-7.7994316944550643</v>
      </c>
      <c r="U348" s="27">
        <f>'Расчет субсидий'!Z348-1</f>
        <v>0</v>
      </c>
      <c r="V348" s="32">
        <f>U348*'Расчет субсидий'!AA348</f>
        <v>0</v>
      </c>
      <c r="W348" s="39">
        <f t="shared" si="143"/>
        <v>0</v>
      </c>
      <c r="X348" s="120">
        <f>'Расчет субсидий'!AL348-1</f>
        <v>-1</v>
      </c>
      <c r="Y348" s="32">
        <f>X348*'Расчет субсидий'!AM348</f>
        <v>-15</v>
      </c>
      <c r="Z348" s="39">
        <f t="shared" si="126"/>
        <v>-16.663984016787246</v>
      </c>
      <c r="AA348" s="120">
        <f>'Расчет субсидий'!AP348-1</f>
        <v>-4.5871559633027248E-3</v>
      </c>
      <c r="AB348" s="32">
        <f>AA348*'Расчет субсидий'!AQ348</f>
        <v>-9.1743119266054496E-2</v>
      </c>
      <c r="AC348" s="124">
        <f t="shared" si="127"/>
        <v>-0.10192039153998257</v>
      </c>
      <c r="AD348" s="32">
        <f t="shared" si="128"/>
        <v>-42.912361675967091</v>
      </c>
      <c r="AE348" s="33" t="str">
        <f>IF('Расчет субсидий'!BA348="+",'Расчет субсидий'!BA348,"-")</f>
        <v>-</v>
      </c>
    </row>
    <row r="349" spans="1:31" ht="15.6" x14ac:dyDescent="0.25">
      <c r="A349" s="16" t="s">
        <v>343</v>
      </c>
      <c r="B349" s="28">
        <f>'Расчет субсидий'!AW349</f>
        <v>-160.65454545454554</v>
      </c>
      <c r="C349" s="26">
        <f>'Расчет субсидий'!D349-1</f>
        <v>2.6919403226023375E-2</v>
      </c>
      <c r="D349" s="32">
        <f>C349*'Расчет субсидий'!E349</f>
        <v>0.26919403226023375</v>
      </c>
      <c r="E349" s="39">
        <f t="shared" si="139"/>
        <v>1.3966487401265453</v>
      </c>
      <c r="F349" s="26" t="s">
        <v>378</v>
      </c>
      <c r="G349" s="32" t="s">
        <v>378</v>
      </c>
      <c r="H349" s="31" t="s">
        <v>378</v>
      </c>
      <c r="I349" s="26" t="s">
        <v>378</v>
      </c>
      <c r="J349" s="32" t="s">
        <v>378</v>
      </c>
      <c r="K349" s="31" t="s">
        <v>378</v>
      </c>
      <c r="L349" s="26">
        <f>'Расчет субсидий'!P349-1</f>
        <v>-0.24463906821362458</v>
      </c>
      <c r="M349" s="32">
        <f>L349*'Расчет субсидий'!Q349</f>
        <v>-4.8927813642724916</v>
      </c>
      <c r="N349" s="39">
        <f t="shared" si="140"/>
        <v>-25.385023845995867</v>
      </c>
      <c r="O349" s="27">
        <f>'Расчет субсидий'!R349-1</f>
        <v>0</v>
      </c>
      <c r="P349" s="32">
        <f>O349*'Расчет субсидий'!S349</f>
        <v>0</v>
      </c>
      <c r="Q349" s="39">
        <f t="shared" si="141"/>
        <v>0</v>
      </c>
      <c r="R349" s="27">
        <f>'Расчет субсидий'!V349-1</f>
        <v>-1</v>
      </c>
      <c r="S349" s="32">
        <f>R349*'Расчет субсидий'!W349</f>
        <v>-20</v>
      </c>
      <c r="T349" s="39">
        <f t="shared" si="142"/>
        <v>-103.76520819572886</v>
      </c>
      <c r="U349" s="27">
        <f>'Расчет субсидий'!Z349-1</f>
        <v>0</v>
      </c>
      <c r="V349" s="32">
        <f>U349*'Расчет субсидий'!AA349</f>
        <v>0</v>
      </c>
      <c r="W349" s="39">
        <f t="shared" si="143"/>
        <v>0</v>
      </c>
      <c r="X349" s="120">
        <f>'Расчет субсидий'!AL349-1</f>
        <v>-0.41904761904761911</v>
      </c>
      <c r="Y349" s="32">
        <f>X349*'Расчет субсидий'!AM349</f>
        <v>-6.2857142857142865</v>
      </c>
      <c r="Z349" s="39">
        <f t="shared" si="126"/>
        <v>-32.611922575800506</v>
      </c>
      <c r="AA349" s="120">
        <f>'Расчет субсидий'!AP349-1</f>
        <v>-2.7855153203342198E-3</v>
      </c>
      <c r="AB349" s="32">
        <f>AA349*'Расчет субсидий'!AQ349</f>
        <v>-5.5710306406684396E-2</v>
      </c>
      <c r="AC349" s="124">
        <f t="shared" si="127"/>
        <v>-0.28903957714687267</v>
      </c>
      <c r="AD349" s="32">
        <f t="shared" si="128"/>
        <v>-30.965011924133226</v>
      </c>
      <c r="AE349" s="33" t="str">
        <f>IF('Расчет субсидий'!BA349="+",'Расчет субсидий'!BA349,"-")</f>
        <v>-</v>
      </c>
    </row>
    <row r="350" spans="1:31" ht="15.6" x14ac:dyDescent="0.25">
      <c r="A350" s="16" t="s">
        <v>344</v>
      </c>
      <c r="B350" s="28">
        <f>'Расчет субсидий'!AW350</f>
        <v>0.3454545454545439</v>
      </c>
      <c r="C350" s="26">
        <f>'Расчет субсидий'!D350-1</f>
        <v>7.1428571428571175E-3</v>
      </c>
      <c r="D350" s="32">
        <f>C350*'Расчет субсидий'!E350</f>
        <v>7.1428571428571175E-2</v>
      </c>
      <c r="E350" s="39">
        <f t="shared" si="139"/>
        <v>7.0176744612196945E-2</v>
      </c>
      <c r="F350" s="26" t="s">
        <v>378</v>
      </c>
      <c r="G350" s="32" t="s">
        <v>378</v>
      </c>
      <c r="H350" s="31" t="s">
        <v>378</v>
      </c>
      <c r="I350" s="26" t="s">
        <v>378</v>
      </c>
      <c r="J350" s="32" t="s">
        <v>378</v>
      </c>
      <c r="K350" s="31" t="s">
        <v>378</v>
      </c>
      <c r="L350" s="26">
        <f>'Расчет субсидий'!P350-1</f>
        <v>1.0327380952380949</v>
      </c>
      <c r="M350" s="32">
        <f>L350*'Расчет субсидий'!Q350</f>
        <v>20.654761904761898</v>
      </c>
      <c r="N350" s="39">
        <f t="shared" si="140"/>
        <v>20.292775317027019</v>
      </c>
      <c r="O350" s="27">
        <f>'Расчет субсидий'!R350-1</f>
        <v>0</v>
      </c>
      <c r="P350" s="32">
        <f>O350*'Расчет субсидий'!S350</f>
        <v>0</v>
      </c>
      <c r="Q350" s="39">
        <f t="shared" si="141"/>
        <v>0</v>
      </c>
      <c r="R350" s="27">
        <f>'Расчет субсидий'!V350-1</f>
        <v>-0.23599999999999999</v>
      </c>
      <c r="S350" s="32">
        <f>R350*'Расчет субсидий'!W350</f>
        <v>-7.08</v>
      </c>
      <c r="T350" s="39">
        <f t="shared" si="142"/>
        <v>-6.9559189259609866</v>
      </c>
      <c r="U350" s="27">
        <f>'Расчет субсидий'!Z350-1</f>
        <v>0</v>
      </c>
      <c r="V350" s="32">
        <f>U350*'Расчет субсидий'!AA350</f>
        <v>0</v>
      </c>
      <c r="W350" s="39">
        <f t="shared" si="143"/>
        <v>0</v>
      </c>
      <c r="X350" s="120">
        <f>'Расчет субсидий'!AL350-1</f>
        <v>-1</v>
      </c>
      <c r="Y350" s="32">
        <f>X350*'Расчет субсидий'!AM350</f>
        <v>-15</v>
      </c>
      <c r="Z350" s="39">
        <f t="shared" si="126"/>
        <v>-14.737116368561413</v>
      </c>
      <c r="AA350" s="120">
        <f>'Расчет субсидий'!AP350-1</f>
        <v>8.5271317829457294E-2</v>
      </c>
      <c r="AB350" s="32">
        <f>AA350*'Расчет субсидий'!AQ350</f>
        <v>1.7054263565891459</v>
      </c>
      <c r="AC350" s="124">
        <f t="shared" si="127"/>
        <v>1.6755377783377301</v>
      </c>
      <c r="AD350" s="32">
        <f t="shared" si="128"/>
        <v>0.3516168327796132</v>
      </c>
      <c r="AE350" s="33" t="str">
        <f>IF('Расчет субсидий'!BA350="+",'Расчет субсидий'!BA350,"-")</f>
        <v>-</v>
      </c>
    </row>
    <row r="351" spans="1:31" ht="15.6" x14ac:dyDescent="0.25">
      <c r="A351" s="16" t="s">
        <v>345</v>
      </c>
      <c r="B351" s="28">
        <f>'Расчет субсидий'!AW351</f>
        <v>-129.83636363636361</v>
      </c>
      <c r="C351" s="26">
        <f>'Расчет субсидий'!D351-1</f>
        <v>4.4117647058823595E-2</v>
      </c>
      <c r="D351" s="32">
        <f>C351*'Расчет субсидий'!E351</f>
        <v>0.44117647058823595</v>
      </c>
      <c r="E351" s="39">
        <f t="shared" si="139"/>
        <v>1.2984491763560426</v>
      </c>
      <c r="F351" s="26" t="s">
        <v>378</v>
      </c>
      <c r="G351" s="32" t="s">
        <v>378</v>
      </c>
      <c r="H351" s="31" t="s">
        <v>378</v>
      </c>
      <c r="I351" s="26" t="s">
        <v>378</v>
      </c>
      <c r="J351" s="32" t="s">
        <v>378</v>
      </c>
      <c r="K351" s="31" t="s">
        <v>378</v>
      </c>
      <c r="L351" s="26">
        <f>'Расчет субсидий'!P351-1</f>
        <v>-0.35873605947955389</v>
      </c>
      <c r="M351" s="32">
        <f>L351*'Расчет субсидий'!Q351</f>
        <v>-7.1747211895910779</v>
      </c>
      <c r="N351" s="39">
        <f t="shared" si="140"/>
        <v>-21.116291190206539</v>
      </c>
      <c r="O351" s="27">
        <f>'Расчет субсидий'!R351-1</f>
        <v>0</v>
      </c>
      <c r="P351" s="32">
        <f>O351*'Расчет субсидий'!S351</f>
        <v>0</v>
      </c>
      <c r="Q351" s="39">
        <f t="shared" si="141"/>
        <v>0</v>
      </c>
      <c r="R351" s="27">
        <f>'Расчет субсидий'!V351-1</f>
        <v>-0.99038461538461542</v>
      </c>
      <c r="S351" s="32">
        <f>R351*'Расчет субсидий'!W351</f>
        <v>-24.759615384615387</v>
      </c>
      <c r="T351" s="39">
        <f t="shared" si="142"/>
        <v>-72.871298326904721</v>
      </c>
      <c r="U351" s="27">
        <f>'Расчет субсидий'!Z351-1</f>
        <v>0.10000000000000009</v>
      </c>
      <c r="V351" s="32">
        <f>U351*'Расчет субсидий'!AA351</f>
        <v>2.5000000000000022</v>
      </c>
      <c r="W351" s="39">
        <f t="shared" si="143"/>
        <v>7.3578786660175703</v>
      </c>
      <c r="X351" s="120">
        <f>'Расчет субсидий'!AL351-1</f>
        <v>-1</v>
      </c>
      <c r="Y351" s="32">
        <f>X351*'Расчет субсидий'!AM351</f>
        <v>-15</v>
      </c>
      <c r="Z351" s="39">
        <f t="shared" si="126"/>
        <v>-44.147271996105381</v>
      </c>
      <c r="AA351" s="120">
        <f>'Расчет субсидий'!AP351-1</f>
        <v>-6.0790273556230456E-3</v>
      </c>
      <c r="AB351" s="32">
        <f>AA351*'Расчет субсидий'!AQ351</f>
        <v>-0.12158054711246091</v>
      </c>
      <c r="AC351" s="124">
        <f t="shared" si="127"/>
        <v>-0.35782996552060775</v>
      </c>
      <c r="AD351" s="32">
        <f t="shared" si="128"/>
        <v>-44.114740650730681</v>
      </c>
      <c r="AE351" s="33" t="str">
        <f>IF('Расчет субсидий'!BA351="+",'Расчет субсидий'!BA351,"-")</f>
        <v>-</v>
      </c>
    </row>
    <row r="352" spans="1:31" ht="15.6" x14ac:dyDescent="0.25">
      <c r="A352" s="36" t="s">
        <v>346</v>
      </c>
      <c r="B352" s="44"/>
      <c r="C352" s="45"/>
      <c r="D352" s="46"/>
      <c r="E352" s="42"/>
      <c r="F352" s="45"/>
      <c r="G352" s="46"/>
      <c r="H352" s="42"/>
      <c r="I352" s="45"/>
      <c r="J352" s="46"/>
      <c r="K352" s="42"/>
      <c r="L352" s="45"/>
      <c r="M352" s="46"/>
      <c r="N352" s="42"/>
      <c r="O352" s="47"/>
      <c r="P352" s="46"/>
      <c r="Q352" s="42"/>
      <c r="R352" s="47"/>
      <c r="S352" s="46"/>
      <c r="T352" s="42"/>
      <c r="U352" s="47"/>
      <c r="V352" s="46"/>
      <c r="W352" s="42"/>
      <c r="X352" s="121"/>
      <c r="Y352" s="46"/>
      <c r="Z352" s="42"/>
      <c r="AA352" s="121"/>
      <c r="AB352" s="46"/>
      <c r="AC352" s="125"/>
      <c r="AD352" s="32"/>
      <c r="AE352" s="33"/>
    </row>
    <row r="353" spans="1:31" ht="15.6" x14ac:dyDescent="0.25">
      <c r="A353" s="16" t="s">
        <v>347</v>
      </c>
      <c r="B353" s="28">
        <f>'Расчет субсидий'!AW353</f>
        <v>-66.827272727272714</v>
      </c>
      <c r="C353" s="26">
        <f>'Расчет субсидий'!D353-1</f>
        <v>-1</v>
      </c>
      <c r="D353" s="32">
        <f>C353*'Расчет субсидий'!E353</f>
        <v>0</v>
      </c>
      <c r="E353" s="39">
        <f t="shared" ref="E353:E363" si="144">$B353*D353/$AD353</f>
        <v>0</v>
      </c>
      <c r="F353" s="26" t="s">
        <v>378</v>
      </c>
      <c r="G353" s="32" t="s">
        <v>378</v>
      </c>
      <c r="H353" s="31" t="s">
        <v>378</v>
      </c>
      <c r="I353" s="26" t="s">
        <v>378</v>
      </c>
      <c r="J353" s="32" t="s">
        <v>378</v>
      </c>
      <c r="K353" s="31" t="s">
        <v>378</v>
      </c>
      <c r="L353" s="26">
        <f>'Расчет субсидий'!P353-1</f>
        <v>-0.7465397923875432</v>
      </c>
      <c r="M353" s="32">
        <f>L353*'Расчет субсидий'!Q353</f>
        <v>-14.930795847750865</v>
      </c>
      <c r="N353" s="39">
        <f t="shared" ref="N353:N363" si="145">$B353*M353/$AD353</f>
        <v>-24.216296552029558</v>
      </c>
      <c r="O353" s="27">
        <f>'Расчет субсидий'!R353-1</f>
        <v>0</v>
      </c>
      <c r="P353" s="32">
        <f>O353*'Расчет субсидий'!S353</f>
        <v>0</v>
      </c>
      <c r="Q353" s="39">
        <f t="shared" ref="Q353:Q363" si="146">$B353*P353/$AD353</f>
        <v>0</v>
      </c>
      <c r="R353" s="27">
        <f>'Расчет субсидий'!V353-1</f>
        <v>-1</v>
      </c>
      <c r="S353" s="32">
        <f>R353*'Расчет субсидий'!W353</f>
        <v>-15</v>
      </c>
      <c r="T353" s="39">
        <f t="shared" ref="T353:T363" si="147">$B353*S353/$AD353</f>
        <v>-24.328538946245224</v>
      </c>
      <c r="U353" s="27">
        <f>'Расчет субсидий'!Z353-1</f>
        <v>0.26666666666666661</v>
      </c>
      <c r="V353" s="32">
        <f>U353*'Расчет субсидий'!AA353</f>
        <v>9.3333333333333321</v>
      </c>
      <c r="W353" s="39">
        <f t="shared" ref="W353:W363" si="148">$B353*V353/$AD353</f>
        <v>15.137757566552581</v>
      </c>
      <c r="X353" s="120">
        <f>'Расчет субсидий'!AL353-1</f>
        <v>-0.78857142857142859</v>
      </c>
      <c r="Y353" s="32">
        <f>X353*'Расчет субсидий'!AM353</f>
        <v>-11.828571428571429</v>
      </c>
      <c r="Z353" s="39">
        <f t="shared" si="126"/>
        <v>-19.184790711896234</v>
      </c>
      <c r="AA353" s="120">
        <f>'Расчет субсидий'!AP353-1</f>
        <v>-0.4388489208633094</v>
      </c>
      <c r="AB353" s="32">
        <f>AA353*'Расчет субсидий'!AQ353</f>
        <v>-8.7769784172661875</v>
      </c>
      <c r="AC353" s="124">
        <f t="shared" si="127"/>
        <v>-14.235404083654279</v>
      </c>
      <c r="AD353" s="32">
        <f t="shared" si="128"/>
        <v>-41.203012360255151</v>
      </c>
      <c r="AE353" s="33" t="str">
        <f>IF('Расчет субсидий'!BA353="+",'Расчет субсидий'!BA353,"-")</f>
        <v>+</v>
      </c>
    </row>
    <row r="354" spans="1:31" ht="15.6" x14ac:dyDescent="0.25">
      <c r="A354" s="16" t="s">
        <v>55</v>
      </c>
      <c r="B354" s="28">
        <f>'Расчет субсидий'!AW354</f>
        <v>47.390909090909076</v>
      </c>
      <c r="C354" s="26">
        <f>'Расчет субсидий'!D354-1</f>
        <v>-1</v>
      </c>
      <c r="D354" s="32">
        <f>C354*'Расчет субсидий'!E354</f>
        <v>0</v>
      </c>
      <c r="E354" s="39">
        <f t="shared" si="144"/>
        <v>0</v>
      </c>
      <c r="F354" s="26" t="s">
        <v>378</v>
      </c>
      <c r="G354" s="32" t="s">
        <v>378</v>
      </c>
      <c r="H354" s="31" t="s">
        <v>378</v>
      </c>
      <c r="I354" s="26" t="s">
        <v>378</v>
      </c>
      <c r="J354" s="32" t="s">
        <v>378</v>
      </c>
      <c r="K354" s="31" t="s">
        <v>378</v>
      </c>
      <c r="L354" s="26">
        <f>'Расчет субсидий'!P354-1</f>
        <v>0.48438013811246283</v>
      </c>
      <c r="M354" s="32">
        <f>L354*'Расчет субсидий'!Q354</f>
        <v>9.6876027622492558</v>
      </c>
      <c r="N354" s="39">
        <f t="shared" si="145"/>
        <v>12.078893439738152</v>
      </c>
      <c r="O354" s="27">
        <f>'Расчет субсидий'!R354-1</f>
        <v>0</v>
      </c>
      <c r="P354" s="32">
        <f>O354*'Расчет субсидий'!S354</f>
        <v>0</v>
      </c>
      <c r="Q354" s="39">
        <f t="shared" si="146"/>
        <v>0</v>
      </c>
      <c r="R354" s="27">
        <f>'Расчет субсидий'!V354-1</f>
        <v>9.0140845070422415E-2</v>
      </c>
      <c r="S354" s="32">
        <f>R354*'Расчет субсидий'!W354</f>
        <v>2.7042253521126725</v>
      </c>
      <c r="T354" s="39">
        <f t="shared" si="147"/>
        <v>3.3717371228817252</v>
      </c>
      <c r="U354" s="27">
        <f>'Расчет субсидий'!Z354-1</f>
        <v>2</v>
      </c>
      <c r="V354" s="32">
        <f>U354*'Расчет субсидий'!AA354</f>
        <v>40</v>
      </c>
      <c r="W354" s="39">
        <f t="shared" si="148"/>
        <v>49.873611609292247</v>
      </c>
      <c r="X354" s="120">
        <f>'Расчет субсидий'!AL354-1</f>
        <v>-0.77714285714285714</v>
      </c>
      <c r="Y354" s="32">
        <f>X354*'Расчет субсидий'!AM354</f>
        <v>-11.657142857142857</v>
      </c>
      <c r="Z354" s="39">
        <f t="shared" si="126"/>
        <v>-14.534595383279456</v>
      </c>
      <c r="AA354" s="120">
        <f>'Расчет субсидий'!AP354-1</f>
        <v>-0.13629402756508424</v>
      </c>
      <c r="AB354" s="32">
        <f>AA354*'Расчет субсидий'!AQ354</f>
        <v>-2.7258805513016848</v>
      </c>
      <c r="AC354" s="124">
        <f t="shared" si="127"/>
        <v>-3.3987376977235915</v>
      </c>
      <c r="AD354" s="32">
        <f t="shared" si="128"/>
        <v>38.008804705917385</v>
      </c>
      <c r="AE354" s="33" t="str">
        <f>IF('Расчет субсидий'!BA354="+",'Расчет субсидий'!BA354,"-")</f>
        <v>-</v>
      </c>
    </row>
    <row r="355" spans="1:31" ht="15.6" x14ac:dyDescent="0.25">
      <c r="A355" s="16" t="s">
        <v>348</v>
      </c>
      <c r="B355" s="28">
        <f>'Расчет субсидий'!AW355</f>
        <v>-57.390909090909076</v>
      </c>
      <c r="C355" s="26">
        <f>'Расчет субсидий'!D355-1</f>
        <v>4.761904761904745E-3</v>
      </c>
      <c r="D355" s="32">
        <f>C355*'Расчет субсидий'!E355</f>
        <v>4.761904761904745E-2</v>
      </c>
      <c r="E355" s="39">
        <f t="shared" si="144"/>
        <v>0.1147688742956571</v>
      </c>
      <c r="F355" s="26" t="s">
        <v>378</v>
      </c>
      <c r="G355" s="32" t="s">
        <v>378</v>
      </c>
      <c r="H355" s="31" t="s">
        <v>378</v>
      </c>
      <c r="I355" s="26" t="s">
        <v>378</v>
      </c>
      <c r="J355" s="32" t="s">
        <v>378</v>
      </c>
      <c r="K355" s="31" t="s">
        <v>378</v>
      </c>
      <c r="L355" s="26">
        <f>'Расчет субсидий'!P355-1</f>
        <v>-0.73191318327974275</v>
      </c>
      <c r="M355" s="32">
        <f>L355*'Расчет субсидий'!Q355</f>
        <v>-14.638263665594856</v>
      </c>
      <c r="N355" s="39">
        <f t="shared" si="145"/>
        <v>-35.280357893410283</v>
      </c>
      <c r="O355" s="27">
        <f>'Расчет субсидий'!R355-1</f>
        <v>0</v>
      </c>
      <c r="P355" s="32">
        <f>O355*'Расчет субсидий'!S355</f>
        <v>0</v>
      </c>
      <c r="Q355" s="39">
        <f t="shared" si="146"/>
        <v>0</v>
      </c>
      <c r="R355" s="27">
        <f>'Расчет субсидий'!V355-1</f>
        <v>0.14186046511627914</v>
      </c>
      <c r="S355" s="32">
        <f>R355*'Расчет субсидий'!W355</f>
        <v>4.2558139534883743</v>
      </c>
      <c r="T355" s="39">
        <f t="shared" si="147"/>
        <v>10.257134509725862</v>
      </c>
      <c r="U355" s="27">
        <f>'Расчет субсидий'!Z355-1</f>
        <v>-0.16363636363636369</v>
      </c>
      <c r="V355" s="32">
        <f>U355*'Расчет субсидий'!AA355</f>
        <v>-3.2727272727272738</v>
      </c>
      <c r="W355" s="39">
        <f t="shared" si="148"/>
        <v>-7.8877517243197364</v>
      </c>
      <c r="X355" s="120">
        <f>'Расчет субсидий'!AL355-1</f>
        <v>-0.58285714285714285</v>
      </c>
      <c r="Y355" s="32">
        <f>X355*'Расчет субсидий'!AM355</f>
        <v>-8.742857142857142</v>
      </c>
      <c r="Z355" s="39">
        <f t="shared" si="126"/>
        <v>-21.071565320682716</v>
      </c>
      <c r="AA355" s="120">
        <f>'Расчет субсидий'!AP355-1</f>
        <v>-7.3089700996677776E-2</v>
      </c>
      <c r="AB355" s="32">
        <f>AA355*'Расчет субсидий'!AQ355</f>
        <v>-1.4617940199335555</v>
      </c>
      <c r="AC355" s="124">
        <f t="shared" si="127"/>
        <v>-3.5231375365178605</v>
      </c>
      <c r="AD355" s="32">
        <f t="shared" si="128"/>
        <v>-23.812209100005404</v>
      </c>
      <c r="AE355" s="33" t="str">
        <f>IF('Расчет субсидий'!BA355="+",'Расчет субсидий'!BA355,"-")</f>
        <v>-</v>
      </c>
    </row>
    <row r="356" spans="1:31" ht="15.6" x14ac:dyDescent="0.25">
      <c r="A356" s="16" t="s">
        <v>349</v>
      </c>
      <c r="B356" s="28">
        <f>'Расчет субсидий'!AW356</f>
        <v>104.39999999999998</v>
      </c>
      <c r="C356" s="26">
        <f>'Расчет субсидий'!D356-1</f>
        <v>0.20905310300703772</v>
      </c>
      <c r="D356" s="32">
        <f>C356*'Расчет субсидий'!E356</f>
        <v>2.0905310300703772</v>
      </c>
      <c r="E356" s="39">
        <f t="shared" si="144"/>
        <v>0.36212659290816523</v>
      </c>
      <c r="F356" s="26" t="s">
        <v>378</v>
      </c>
      <c r="G356" s="32" t="s">
        <v>378</v>
      </c>
      <c r="H356" s="31" t="s">
        <v>378</v>
      </c>
      <c r="I356" s="26" t="s">
        <v>378</v>
      </c>
      <c r="J356" s="32" t="s">
        <v>378</v>
      </c>
      <c r="K356" s="31" t="s">
        <v>378</v>
      </c>
      <c r="L356" s="26">
        <f>'Расчет субсидий'!P356-1</f>
        <v>-0.62120309708159627</v>
      </c>
      <c r="M356" s="32">
        <f>L356*'Расчет субсидий'!Q356</f>
        <v>-12.424061941631926</v>
      </c>
      <c r="N356" s="39">
        <f t="shared" si="145"/>
        <v>-2.1521245828394679</v>
      </c>
      <c r="O356" s="27">
        <f>'Расчет субсидий'!R356-1</f>
        <v>0</v>
      </c>
      <c r="P356" s="32">
        <f>O356*'Расчет субсидий'!S356</f>
        <v>0</v>
      </c>
      <c r="Q356" s="39">
        <f t="shared" si="146"/>
        <v>0</v>
      </c>
      <c r="R356" s="27">
        <f>'Расчет субсидий'!V356-1</f>
        <v>1.7660550458715507E-2</v>
      </c>
      <c r="S356" s="32">
        <f>R356*'Расчет субсидий'!W356</f>
        <v>0.52981651376146521</v>
      </c>
      <c r="T356" s="39">
        <f t="shared" si="147"/>
        <v>9.1776035005068785E-2</v>
      </c>
      <c r="U356" s="27">
        <f>'Расчет субсидий'!Z356-1</f>
        <v>31.5</v>
      </c>
      <c r="V356" s="32">
        <f>U356*'Расчет субсидий'!AA356</f>
        <v>630</v>
      </c>
      <c r="W356" s="39">
        <f t="shared" si="148"/>
        <v>109.13004889693688</v>
      </c>
      <c r="X356" s="120">
        <f>'Расчет субсидий'!AL356-1</f>
        <v>-0.8342857142857143</v>
      </c>
      <c r="Y356" s="32">
        <f>X356*'Расчет субсидий'!AM356</f>
        <v>-12.514285714285714</v>
      </c>
      <c r="Z356" s="39">
        <f t="shared" si="126"/>
        <v>-2.1677533522384742</v>
      </c>
      <c r="AA356" s="120">
        <f>'Расчет субсидий'!AP356-1</f>
        <v>-0.24941176470588233</v>
      </c>
      <c r="AB356" s="32">
        <f>AA356*'Расчет субсидий'!AQ356</f>
        <v>-4.9882352941176471</v>
      </c>
      <c r="AC356" s="124">
        <f t="shared" si="127"/>
        <v>-0.86407358977219861</v>
      </c>
      <c r="AD356" s="32">
        <f t="shared" si="128"/>
        <v>602.69376459379657</v>
      </c>
      <c r="AE356" s="33" t="str">
        <f>IF('Расчет субсидий'!BA356="+",'Расчет субсидий'!BA356,"-")</f>
        <v>-</v>
      </c>
    </row>
    <row r="357" spans="1:31" ht="15.6" x14ac:dyDescent="0.25">
      <c r="A357" s="16" t="s">
        <v>350</v>
      </c>
      <c r="B357" s="28">
        <f>'Расчет субсидий'!AW357</f>
        <v>9.2636363636363797</v>
      </c>
      <c r="C357" s="26">
        <f>'Расчет субсидий'!D357-1</f>
        <v>-9.3763440860215042E-3</v>
      </c>
      <c r="D357" s="32">
        <f>C357*'Расчет субсидий'!E357</f>
        <v>-9.3763440860215042E-2</v>
      </c>
      <c r="E357" s="39">
        <f t="shared" si="144"/>
        <v>-0.11998305218081121</v>
      </c>
      <c r="F357" s="26" t="s">
        <v>378</v>
      </c>
      <c r="G357" s="32" t="s">
        <v>378</v>
      </c>
      <c r="H357" s="31" t="s">
        <v>378</v>
      </c>
      <c r="I357" s="26" t="s">
        <v>378</v>
      </c>
      <c r="J357" s="32" t="s">
        <v>378</v>
      </c>
      <c r="K357" s="31" t="s">
        <v>378</v>
      </c>
      <c r="L357" s="26">
        <f>'Расчет субсидий'!P357-1</f>
        <v>0.67613914747672732</v>
      </c>
      <c r="M357" s="32">
        <f>L357*'Расчет субсидий'!Q357</f>
        <v>13.522782949534546</v>
      </c>
      <c r="N357" s="39">
        <f t="shared" si="145"/>
        <v>17.304236676666541</v>
      </c>
      <c r="O357" s="27">
        <f>'Расчет субсидий'!R357-1</f>
        <v>0</v>
      </c>
      <c r="P357" s="32">
        <f>O357*'Расчет субсидий'!S357</f>
        <v>0</v>
      </c>
      <c r="Q357" s="39">
        <f t="shared" si="146"/>
        <v>0</v>
      </c>
      <c r="R357" s="27">
        <f>'Расчет субсидий'!V357-1</f>
        <v>-1</v>
      </c>
      <c r="S357" s="32">
        <f>R357*'Расчет субсидий'!W357</f>
        <v>-25</v>
      </c>
      <c r="T357" s="39">
        <f t="shared" si="147"/>
        <v>-31.990894073438771</v>
      </c>
      <c r="U357" s="27">
        <f>'Расчет субсидий'!Z357-1</f>
        <v>1.3333333333333335</v>
      </c>
      <c r="V357" s="32">
        <f>U357*'Расчет субсидий'!AA357</f>
        <v>33.333333333333336</v>
      </c>
      <c r="W357" s="39">
        <f t="shared" si="148"/>
        <v>42.654525431251692</v>
      </c>
      <c r="X357" s="120">
        <f>'Расчет субсидий'!AL357-1</f>
        <v>-0.84</v>
      </c>
      <c r="Y357" s="32">
        <f>X357*'Расчет субсидий'!AM357</f>
        <v>-12.6</v>
      </c>
      <c r="Z357" s="39">
        <f t="shared" si="126"/>
        <v>-16.123410613013139</v>
      </c>
      <c r="AA357" s="120">
        <f>'Расчет субсидий'!AP357-1</f>
        <v>-9.6153846153846145E-2</v>
      </c>
      <c r="AB357" s="32">
        <f>AA357*'Расчет субсидий'!AQ357</f>
        <v>-1.9230769230769229</v>
      </c>
      <c r="AC357" s="124">
        <f t="shared" si="127"/>
        <v>-2.4608380056491361</v>
      </c>
      <c r="AD357" s="32">
        <f t="shared" si="128"/>
        <v>7.2392759189307423</v>
      </c>
      <c r="AE357" s="33" t="str">
        <f>IF('Расчет субсидий'!BA357="+",'Расчет субсидий'!BA357,"-")</f>
        <v>-</v>
      </c>
    </row>
    <row r="358" spans="1:31" ht="15.6" x14ac:dyDescent="0.25">
      <c r="A358" s="16" t="s">
        <v>351</v>
      </c>
      <c r="B358" s="28">
        <f>'Расчет субсидий'!AW358</f>
        <v>-4.0545454545454547</v>
      </c>
      <c r="C358" s="26">
        <f>'Расчет субсидий'!D358-1</f>
        <v>-1</v>
      </c>
      <c r="D358" s="32">
        <f>C358*'Расчет субсидий'!E358</f>
        <v>0</v>
      </c>
      <c r="E358" s="39">
        <f t="shared" si="144"/>
        <v>0</v>
      </c>
      <c r="F358" s="26" t="s">
        <v>378</v>
      </c>
      <c r="G358" s="32" t="s">
        <v>378</v>
      </c>
      <c r="H358" s="31" t="s">
        <v>378</v>
      </c>
      <c r="I358" s="26" t="s">
        <v>378</v>
      </c>
      <c r="J358" s="32" t="s">
        <v>378</v>
      </c>
      <c r="K358" s="31" t="s">
        <v>378</v>
      </c>
      <c r="L358" s="26">
        <f>'Расчет субсидий'!P358-1</f>
        <v>5.6198347107438096E-2</v>
      </c>
      <c r="M358" s="32">
        <f>L358*'Расчет субсидий'!Q358</f>
        <v>1.1239669421487619</v>
      </c>
      <c r="N358" s="39">
        <f t="shared" si="145"/>
        <v>0.61106433430529883</v>
      </c>
      <c r="O358" s="27">
        <f>'Расчет субсидий'!R358-1</f>
        <v>0</v>
      </c>
      <c r="P358" s="32">
        <f>O358*'Расчет субсидий'!S358</f>
        <v>0</v>
      </c>
      <c r="Q358" s="39">
        <f t="shared" si="146"/>
        <v>0</v>
      </c>
      <c r="R358" s="27">
        <f>'Расчет субсидий'!V358-1</f>
        <v>-0.17472527472527477</v>
      </c>
      <c r="S358" s="32">
        <f>R358*'Расчет субсидий'!W358</f>
        <v>-5.2417582417582427</v>
      </c>
      <c r="T358" s="39">
        <f t="shared" si="147"/>
        <v>-2.8497737704507831</v>
      </c>
      <c r="U358" s="27">
        <f>'Расчет субсидий'!Z358-1</f>
        <v>-0.42727272727272725</v>
      </c>
      <c r="V358" s="32">
        <f>U358*'Расчет субсидий'!AA358</f>
        <v>-8.545454545454545</v>
      </c>
      <c r="W358" s="39">
        <f t="shared" si="148"/>
        <v>-4.6458861887623391</v>
      </c>
      <c r="X358" s="120">
        <f>'Расчет субсидий'!AL358-1</f>
        <v>0</v>
      </c>
      <c r="Y358" s="32">
        <f>X358*'Расчет субсидий'!AM358</f>
        <v>0</v>
      </c>
      <c r="Z358" s="39">
        <f t="shared" si="126"/>
        <v>0</v>
      </c>
      <c r="AA358" s="120">
        <f>'Расчет субсидий'!AP358-1</f>
        <v>0.26027397260273966</v>
      </c>
      <c r="AB358" s="32">
        <f>AA358*'Расчет субсидий'!AQ358</f>
        <v>5.2054794520547931</v>
      </c>
      <c r="AC358" s="124">
        <f t="shared" si="127"/>
        <v>2.8300501703623682</v>
      </c>
      <c r="AD358" s="32">
        <f t="shared" si="128"/>
        <v>-7.4577663930092326</v>
      </c>
      <c r="AE358" s="33" t="str">
        <f>IF('Расчет субсидий'!BA358="+",'Расчет субсидий'!BA358,"-")</f>
        <v>-</v>
      </c>
    </row>
    <row r="359" spans="1:31" ht="15.6" x14ac:dyDescent="0.25">
      <c r="A359" s="16" t="s">
        <v>352</v>
      </c>
      <c r="B359" s="28">
        <f>'Расчет субсидий'!AW359</f>
        <v>-10.690909090909088</v>
      </c>
      <c r="C359" s="26">
        <f>'Расчет субсидий'!D359-1</f>
        <v>-1</v>
      </c>
      <c r="D359" s="32">
        <f>C359*'Расчет субсидий'!E359</f>
        <v>0</v>
      </c>
      <c r="E359" s="39">
        <f t="shared" si="144"/>
        <v>0</v>
      </c>
      <c r="F359" s="26" t="s">
        <v>378</v>
      </c>
      <c r="G359" s="32" t="s">
        <v>378</v>
      </c>
      <c r="H359" s="31" t="s">
        <v>378</v>
      </c>
      <c r="I359" s="26" t="s">
        <v>378</v>
      </c>
      <c r="J359" s="32" t="s">
        <v>378</v>
      </c>
      <c r="K359" s="31" t="s">
        <v>378</v>
      </c>
      <c r="L359" s="26">
        <f>'Расчет субсидий'!P359-1</f>
        <v>-0.48702830188679247</v>
      </c>
      <c r="M359" s="32">
        <f>L359*'Расчет субсидий'!Q359</f>
        <v>-9.7405660377358494</v>
      </c>
      <c r="N359" s="39">
        <f t="shared" si="145"/>
        <v>-7.9057955231132269</v>
      </c>
      <c r="O359" s="27">
        <f>'Расчет субсидий'!R359-1</f>
        <v>0</v>
      </c>
      <c r="P359" s="32">
        <f>O359*'Расчет субсидий'!S359</f>
        <v>0</v>
      </c>
      <c r="Q359" s="39">
        <f t="shared" si="146"/>
        <v>0</v>
      </c>
      <c r="R359" s="27">
        <f>'Расчет субсидий'!V359-1</f>
        <v>2.6511627906976587E-2</v>
      </c>
      <c r="S359" s="32">
        <f>R359*'Расчет субсидий'!W359</f>
        <v>0.79534883720929761</v>
      </c>
      <c r="T359" s="39">
        <f t="shared" si="147"/>
        <v>0.64553386858246298</v>
      </c>
      <c r="U359" s="27">
        <f>'Расчет субсидий'!Z359-1</f>
        <v>0.19999999999999996</v>
      </c>
      <c r="V359" s="32">
        <f>U359*'Расчет субсидий'!AA359</f>
        <v>3.9999999999999991</v>
      </c>
      <c r="W359" s="39">
        <f t="shared" si="148"/>
        <v>3.2465446022276101</v>
      </c>
      <c r="X359" s="120">
        <f>'Расчет субсидий'!AL359-1</f>
        <v>-0.62</v>
      </c>
      <c r="Y359" s="32">
        <f>X359*'Расчет субсидий'!AM359</f>
        <v>-9.3000000000000007</v>
      </c>
      <c r="Z359" s="39">
        <f t="shared" si="126"/>
        <v>-7.5482162001791959</v>
      </c>
      <c r="AA359" s="120">
        <f>'Расчет субсидий'!AP359-1</f>
        <v>5.3658536585365901E-2</v>
      </c>
      <c r="AB359" s="32">
        <f>AA359*'Расчет субсидий'!AQ359</f>
        <v>1.073170731707318</v>
      </c>
      <c r="AC359" s="124">
        <f t="shared" si="127"/>
        <v>0.87102416157326223</v>
      </c>
      <c r="AD359" s="32">
        <f t="shared" si="128"/>
        <v>-13.172046468819236</v>
      </c>
      <c r="AE359" s="33" t="str">
        <f>IF('Расчет субсидий'!BA359="+",'Расчет субсидий'!BA359,"-")</f>
        <v>-</v>
      </c>
    </row>
    <row r="360" spans="1:31" ht="15.6" x14ac:dyDescent="0.25">
      <c r="A360" s="16" t="s">
        <v>353</v>
      </c>
      <c r="B360" s="28">
        <f>'Расчет субсидий'!AW360</f>
        <v>-24.809090909090912</v>
      </c>
      <c r="C360" s="26">
        <f>'Расчет субсидий'!D360-1</f>
        <v>-1</v>
      </c>
      <c r="D360" s="32">
        <f>C360*'Расчет субсидий'!E360</f>
        <v>0</v>
      </c>
      <c r="E360" s="39">
        <f t="shared" si="144"/>
        <v>0</v>
      </c>
      <c r="F360" s="26" t="s">
        <v>378</v>
      </c>
      <c r="G360" s="32" t="s">
        <v>378</v>
      </c>
      <c r="H360" s="31" t="s">
        <v>378</v>
      </c>
      <c r="I360" s="26" t="s">
        <v>378</v>
      </c>
      <c r="J360" s="32" t="s">
        <v>378</v>
      </c>
      <c r="K360" s="31" t="s">
        <v>378</v>
      </c>
      <c r="L360" s="26">
        <f>'Расчет субсидий'!P360-1</f>
        <v>0.21029668411867375</v>
      </c>
      <c r="M360" s="32">
        <f>L360*'Расчет субсидий'!Q360</f>
        <v>4.205933682373475</v>
      </c>
      <c r="N360" s="39">
        <f t="shared" si="145"/>
        <v>10.482227080052995</v>
      </c>
      <c r="O360" s="27">
        <f>'Расчет субсидий'!R360-1</f>
        <v>0</v>
      </c>
      <c r="P360" s="32">
        <f>O360*'Расчет субсидий'!S360</f>
        <v>0</v>
      </c>
      <c r="Q360" s="39">
        <f t="shared" si="146"/>
        <v>0</v>
      </c>
      <c r="R360" s="27">
        <f>'Расчет субсидий'!V360-1</f>
        <v>0</v>
      </c>
      <c r="S360" s="32">
        <f>R360*'Расчет субсидий'!W360</f>
        <v>0</v>
      </c>
      <c r="T360" s="39">
        <f t="shared" si="147"/>
        <v>0</v>
      </c>
      <c r="U360" s="27">
        <f>'Расчет субсидий'!Z360-1</f>
        <v>0.24</v>
      </c>
      <c r="V360" s="32">
        <f>U360*'Расчет субсидий'!AA360</f>
        <v>7.1999999999999993</v>
      </c>
      <c r="W360" s="39">
        <f t="shared" si="148"/>
        <v>17.94418093006913</v>
      </c>
      <c r="X360" s="120">
        <f>'Расчет субсидий'!AL360-1</f>
        <v>-0.8342857142857143</v>
      </c>
      <c r="Y360" s="32">
        <f>X360*'Расчет субсидий'!AM360</f>
        <v>-12.514285714285714</v>
      </c>
      <c r="Z360" s="39">
        <f t="shared" si="126"/>
        <v>-31.188695426072542</v>
      </c>
      <c r="AA360" s="120">
        <f>'Расчет субсидий'!AP360-1</f>
        <v>-0.44230769230769229</v>
      </c>
      <c r="AB360" s="32">
        <f>AA360*'Расчет субсидий'!AQ360</f>
        <v>-8.8461538461538467</v>
      </c>
      <c r="AC360" s="124">
        <f t="shared" si="127"/>
        <v>-22.046803493140498</v>
      </c>
      <c r="AD360" s="32">
        <f t="shared" si="128"/>
        <v>-9.9545058780660867</v>
      </c>
      <c r="AE360" s="33" t="str">
        <f>IF('Расчет субсидий'!BA360="+",'Расчет субсидий'!BA360,"-")</f>
        <v>-</v>
      </c>
    </row>
    <row r="361" spans="1:31" ht="15.6" x14ac:dyDescent="0.25">
      <c r="A361" s="16" t="s">
        <v>354</v>
      </c>
      <c r="B361" s="28">
        <f>'Расчет субсидий'!AW361</f>
        <v>-9.1999999999999886</v>
      </c>
      <c r="C361" s="26">
        <f>'Расчет субсидий'!D361-1</f>
        <v>-1</v>
      </c>
      <c r="D361" s="32">
        <f>C361*'Расчет субсидий'!E361</f>
        <v>0</v>
      </c>
      <c r="E361" s="39">
        <f t="shared" si="144"/>
        <v>0</v>
      </c>
      <c r="F361" s="26" t="s">
        <v>378</v>
      </c>
      <c r="G361" s="32" t="s">
        <v>378</v>
      </c>
      <c r="H361" s="31" t="s">
        <v>378</v>
      </c>
      <c r="I361" s="26" t="s">
        <v>378</v>
      </c>
      <c r="J361" s="32" t="s">
        <v>378</v>
      </c>
      <c r="K361" s="31" t="s">
        <v>378</v>
      </c>
      <c r="L361" s="26">
        <f>'Расчет субсидий'!P361-1</f>
        <v>-0.1068188469417618</v>
      </c>
      <c r="M361" s="32">
        <f>L361*'Расчет субсидий'!Q361</f>
        <v>-2.1363769388352361</v>
      </c>
      <c r="N361" s="39">
        <f t="shared" si="145"/>
        <v>-4.3905467354684653</v>
      </c>
      <c r="O361" s="27">
        <f>'Расчет субсидий'!R361-1</f>
        <v>0</v>
      </c>
      <c r="P361" s="32">
        <f>O361*'Расчет субсидий'!S361</f>
        <v>0</v>
      </c>
      <c r="Q361" s="39">
        <f t="shared" si="146"/>
        <v>0</v>
      </c>
      <c r="R361" s="27">
        <f>'Расчет субсидий'!V361-1</f>
        <v>-0.42484848484848481</v>
      </c>
      <c r="S361" s="32">
        <f>R361*'Расчет субсидий'!W361</f>
        <v>-6.3727272727272721</v>
      </c>
      <c r="T361" s="39">
        <f t="shared" si="147"/>
        <v>-13.096825946154565</v>
      </c>
      <c r="U361" s="27">
        <f>'Расчет субсидий'!Z361-1</f>
        <v>0.40000000000000013</v>
      </c>
      <c r="V361" s="32">
        <f>U361*'Расчет субсидий'!AA361</f>
        <v>14.000000000000005</v>
      </c>
      <c r="W361" s="39">
        <f t="shared" si="148"/>
        <v>28.771914346758972</v>
      </c>
      <c r="X361" s="120">
        <f>'Расчет субсидий'!AL361-1</f>
        <v>9.1428571428571415E-2</v>
      </c>
      <c r="Y361" s="32">
        <f>X361*'Расчет субсидий'!AM361</f>
        <v>1.3714285714285712</v>
      </c>
      <c r="Z361" s="39">
        <f t="shared" si="126"/>
        <v>2.8184732421314895</v>
      </c>
      <c r="AA361" s="120">
        <f>'Расчет субсидий'!AP361-1</f>
        <v>-0.56694560669456062</v>
      </c>
      <c r="AB361" s="32">
        <f>AA361*'Расчет субсидий'!AQ361</f>
        <v>-11.338912133891213</v>
      </c>
      <c r="AC361" s="124">
        <f t="shared" si="127"/>
        <v>-23.303014907267418</v>
      </c>
      <c r="AD361" s="32">
        <f t="shared" si="128"/>
        <v>-4.4765877740251456</v>
      </c>
      <c r="AE361" s="33" t="str">
        <f>IF('Расчет субсидий'!BA361="+",'Расчет субсидий'!BA361,"-")</f>
        <v>-</v>
      </c>
    </row>
    <row r="362" spans="1:31" ht="15.6" x14ac:dyDescent="0.25">
      <c r="A362" s="16" t="s">
        <v>355</v>
      </c>
      <c r="B362" s="28">
        <f>'Расчет субсидий'!AW362</f>
        <v>-44.336363636363615</v>
      </c>
      <c r="C362" s="26">
        <f>'Расчет субсидий'!D362-1</f>
        <v>-1</v>
      </c>
      <c r="D362" s="32">
        <f>C362*'Расчет субсидий'!E362</f>
        <v>0</v>
      </c>
      <c r="E362" s="39">
        <f t="shared" si="144"/>
        <v>0</v>
      </c>
      <c r="F362" s="26" t="s">
        <v>378</v>
      </c>
      <c r="G362" s="32" t="s">
        <v>378</v>
      </c>
      <c r="H362" s="31" t="s">
        <v>378</v>
      </c>
      <c r="I362" s="26" t="s">
        <v>378</v>
      </c>
      <c r="J362" s="32" t="s">
        <v>378</v>
      </c>
      <c r="K362" s="31" t="s">
        <v>378</v>
      </c>
      <c r="L362" s="26">
        <f>'Расчет субсидий'!P362-1</f>
        <v>-0.4221508828250401</v>
      </c>
      <c r="M362" s="32">
        <f>L362*'Расчет субсидий'!Q362</f>
        <v>-8.4430176565008015</v>
      </c>
      <c r="N362" s="39">
        <f t="shared" si="145"/>
        <v>-18.049599465554529</v>
      </c>
      <c r="O362" s="27">
        <f>'Расчет субсидий'!R362-1</f>
        <v>0</v>
      </c>
      <c r="P362" s="32">
        <f>O362*'Расчет субсидий'!S362</f>
        <v>0</v>
      </c>
      <c r="Q362" s="39">
        <f t="shared" si="146"/>
        <v>0</v>
      </c>
      <c r="R362" s="27">
        <f>'Расчет субсидий'!V362-1</f>
        <v>-0.5625</v>
      </c>
      <c r="S362" s="32">
        <f>R362*'Расчет субсидий'!W362</f>
        <v>-5.625</v>
      </c>
      <c r="T362" s="39">
        <f t="shared" si="147"/>
        <v>-12.025202495646894</v>
      </c>
      <c r="U362" s="27">
        <f>'Расчет субсидий'!Z362-1</f>
        <v>0.22857142857142843</v>
      </c>
      <c r="V362" s="32">
        <f>U362*'Расчет субсидий'!AA362</f>
        <v>9.142857142857137</v>
      </c>
      <c r="W362" s="39">
        <f t="shared" si="148"/>
        <v>19.54572596117843</v>
      </c>
      <c r="X362" s="120">
        <f>'Расчет субсидий'!AL362-1</f>
        <v>-1</v>
      </c>
      <c r="Y362" s="32">
        <f>X362*'Расчет субсидий'!AM362</f>
        <v>-15</v>
      </c>
      <c r="Z362" s="39">
        <f t="shared" si="126"/>
        <v>-32.067206655058385</v>
      </c>
      <c r="AA362" s="120">
        <f>'Расчет субсидий'!AP362-1</f>
        <v>-4.0697674418604612E-2</v>
      </c>
      <c r="AB362" s="32">
        <f>AA362*'Расчет субсидий'!AQ362</f>
        <v>-0.81395348837209225</v>
      </c>
      <c r="AC362" s="124">
        <f t="shared" si="127"/>
        <v>-1.7400809812822362</v>
      </c>
      <c r="AD362" s="32">
        <f t="shared" si="128"/>
        <v>-20.739114002015757</v>
      </c>
      <c r="AE362" s="33" t="str">
        <f>IF('Расчет субсидий'!BA362="+",'Расчет субсидий'!BA362,"-")</f>
        <v>-</v>
      </c>
    </row>
    <row r="363" spans="1:31" ht="15.6" x14ac:dyDescent="0.25">
      <c r="A363" s="16" t="s">
        <v>356</v>
      </c>
      <c r="B363" s="28">
        <f>'Расчет субсидий'!AW363</f>
        <v>151.55454545454552</v>
      </c>
      <c r="C363" s="26">
        <f>'Расчет субсидий'!D363-1</f>
        <v>7.6017305955129233E-2</v>
      </c>
      <c r="D363" s="32">
        <f>C363*'Расчет субсидий'!E363</f>
        <v>0.76017305955129233</v>
      </c>
      <c r="E363" s="39">
        <f t="shared" si="144"/>
        <v>1.868003478963109</v>
      </c>
      <c r="F363" s="26" t="s">
        <v>378</v>
      </c>
      <c r="G363" s="32" t="s">
        <v>378</v>
      </c>
      <c r="H363" s="31" t="s">
        <v>378</v>
      </c>
      <c r="I363" s="26" t="s">
        <v>378</v>
      </c>
      <c r="J363" s="32" t="s">
        <v>378</v>
      </c>
      <c r="K363" s="31" t="s">
        <v>378</v>
      </c>
      <c r="L363" s="26">
        <f>'Расчет субсидий'!P363-1</f>
        <v>-0.29263031755542246</v>
      </c>
      <c r="M363" s="32">
        <f>L363*'Расчет субсидий'!Q363</f>
        <v>-5.8526063511084487</v>
      </c>
      <c r="N363" s="39">
        <f t="shared" si="145"/>
        <v>-14.381842249612756</v>
      </c>
      <c r="O363" s="27">
        <f>'Расчет субсидий'!R363-1</f>
        <v>0</v>
      </c>
      <c r="P363" s="32">
        <f>O363*'Расчет субсидий'!S363</f>
        <v>0</v>
      </c>
      <c r="Q363" s="39">
        <f t="shared" si="146"/>
        <v>0</v>
      </c>
      <c r="R363" s="27">
        <f>'Расчет субсидий'!V363-1</f>
        <v>1.4285714285714235E-2</v>
      </c>
      <c r="S363" s="32">
        <f>R363*'Расчет субсидий'!W363</f>
        <v>0.35714285714285587</v>
      </c>
      <c r="T363" s="39">
        <f t="shared" si="147"/>
        <v>0.87762134062403485</v>
      </c>
      <c r="U363" s="27">
        <f>'Расчет субсидий'!Z363-1</f>
        <v>2.9</v>
      </c>
      <c r="V363" s="32">
        <f>U363*'Расчет субсидий'!AA363</f>
        <v>72.5</v>
      </c>
      <c r="W363" s="39">
        <f t="shared" si="148"/>
        <v>178.15713214667969</v>
      </c>
      <c r="X363" s="120">
        <f>'Расчет субсидий'!AL363-1</f>
        <v>5.428571428571427E-2</v>
      </c>
      <c r="Y363" s="32">
        <f>X363*'Расчет субсидий'!AM363</f>
        <v>0.81428571428571406</v>
      </c>
      <c r="Z363" s="39">
        <f t="shared" si="126"/>
        <v>2.000976656622806</v>
      </c>
      <c r="AA363" s="120">
        <f>'Расчет субсидий'!AP363-1</f>
        <v>-0.34523809523809523</v>
      </c>
      <c r="AB363" s="32">
        <f>AA363*'Расчет субсидий'!AQ363</f>
        <v>-6.9047619047619051</v>
      </c>
      <c r="AC363" s="124">
        <f t="shared" si="127"/>
        <v>-16.9673459187314</v>
      </c>
      <c r="AD363" s="32">
        <f t="shared" si="128"/>
        <v>61.674233375109516</v>
      </c>
      <c r="AE363" s="33" t="str">
        <f>IF('Расчет субсидий'!BA363="+",'Расчет субсидий'!BA363,"-")</f>
        <v>-</v>
      </c>
    </row>
    <row r="364" spans="1:31" ht="15.6" x14ac:dyDescent="0.25">
      <c r="A364" s="36" t="s">
        <v>357</v>
      </c>
      <c r="B364" s="44"/>
      <c r="C364" s="45"/>
      <c r="D364" s="46"/>
      <c r="E364" s="42"/>
      <c r="F364" s="45"/>
      <c r="G364" s="46"/>
      <c r="H364" s="42"/>
      <c r="I364" s="45"/>
      <c r="J364" s="46"/>
      <c r="K364" s="42"/>
      <c r="L364" s="45"/>
      <c r="M364" s="46"/>
      <c r="N364" s="42"/>
      <c r="O364" s="47"/>
      <c r="P364" s="46"/>
      <c r="Q364" s="42"/>
      <c r="R364" s="47"/>
      <c r="S364" s="46"/>
      <c r="T364" s="42"/>
      <c r="U364" s="47"/>
      <c r="V364" s="46"/>
      <c r="W364" s="42"/>
      <c r="X364" s="121"/>
      <c r="Y364" s="46"/>
      <c r="Z364" s="42"/>
      <c r="AA364" s="121"/>
      <c r="AB364" s="46"/>
      <c r="AC364" s="125"/>
      <c r="AD364" s="32"/>
      <c r="AE364" s="33"/>
    </row>
    <row r="365" spans="1:31" ht="15.6" x14ac:dyDescent="0.25">
      <c r="A365" s="16" t="s">
        <v>358</v>
      </c>
      <c r="B365" s="28">
        <f>'Расчет субсидий'!AW365</f>
        <v>-83.136363636363626</v>
      </c>
      <c r="C365" s="26">
        <f>'Расчет субсидий'!D365-1</f>
        <v>5.3465346534653513E-2</v>
      </c>
      <c r="D365" s="32">
        <f>C365*'Расчет субсидий'!E365</f>
        <v>0.53465346534653513</v>
      </c>
      <c r="E365" s="39">
        <f t="shared" ref="E365:E376" si="149">$B365*D365/$AD365</f>
        <v>1.005757498274384</v>
      </c>
      <c r="F365" s="26" t="s">
        <v>378</v>
      </c>
      <c r="G365" s="32" t="s">
        <v>378</v>
      </c>
      <c r="H365" s="31" t="s">
        <v>378</v>
      </c>
      <c r="I365" s="26" t="s">
        <v>378</v>
      </c>
      <c r="J365" s="32" t="s">
        <v>378</v>
      </c>
      <c r="K365" s="31" t="s">
        <v>378</v>
      </c>
      <c r="L365" s="26">
        <f>'Расчет субсидий'!P365-1</f>
        <v>-2.4800708591674159E-2</v>
      </c>
      <c r="M365" s="32">
        <f>L365*'Расчет субсидий'!Q365</f>
        <v>-0.49601417183348318</v>
      </c>
      <c r="N365" s="39">
        <f t="shared" ref="N365:N376" si="150">$B365*M365/$AD365</f>
        <v>-0.9330716153659312</v>
      </c>
      <c r="O365" s="27">
        <f>'Расчет субсидий'!R365-1</f>
        <v>0</v>
      </c>
      <c r="P365" s="32">
        <f>O365*'Расчет субсидий'!S365</f>
        <v>0</v>
      </c>
      <c r="Q365" s="39">
        <f t="shared" ref="Q365:Q376" si="151">$B365*P365/$AD365</f>
        <v>0</v>
      </c>
      <c r="R365" s="27">
        <f>'Расчет субсидий'!V365-1</f>
        <v>-1</v>
      </c>
      <c r="S365" s="32">
        <f>R365*'Расчет субсидий'!W365</f>
        <v>-15</v>
      </c>
      <c r="T365" s="39">
        <f t="shared" ref="T365:T376" si="152">$B365*S365/$AD365</f>
        <v>-28.217085368253528</v>
      </c>
      <c r="U365" s="27">
        <f>'Расчет субсидий'!Z365-1</f>
        <v>-1</v>
      </c>
      <c r="V365" s="32">
        <f>U365*'Расчет субсидий'!AA365</f>
        <v>-35</v>
      </c>
      <c r="W365" s="39">
        <f t="shared" ref="W365:W376" si="153">$B365*V365/$AD365</f>
        <v>-65.839865859258225</v>
      </c>
      <c r="X365" s="120">
        <f>'Расчет субсидий'!AL365-1</f>
        <v>-0.94888888888888889</v>
      </c>
      <c r="Y365" s="32">
        <f>X365*'Расчет субсидий'!AM365</f>
        <v>-14.233333333333334</v>
      </c>
      <c r="Z365" s="39">
        <f t="shared" si="126"/>
        <v>-26.774878782765015</v>
      </c>
      <c r="AA365" s="120">
        <f>'Расчет субсидий'!AP365-1</f>
        <v>1</v>
      </c>
      <c r="AB365" s="32">
        <f>AA365*'Расчет субсидий'!AQ365</f>
        <v>20</v>
      </c>
      <c r="AC365" s="124">
        <f t="shared" si="127"/>
        <v>37.622780491004697</v>
      </c>
      <c r="AD365" s="32">
        <f t="shared" si="128"/>
        <v>-44.194694039820291</v>
      </c>
      <c r="AE365" s="33" t="str">
        <f>IF('Расчет субсидий'!BA365="+",'Расчет субсидий'!BA365,"-")</f>
        <v>-</v>
      </c>
    </row>
    <row r="366" spans="1:31" ht="15.6" x14ac:dyDescent="0.25">
      <c r="A366" s="16" t="s">
        <v>359</v>
      </c>
      <c r="B366" s="28">
        <f>'Расчет субсидий'!AW366</f>
        <v>61.800000000000011</v>
      </c>
      <c r="C366" s="26">
        <f>'Расчет субсидий'!D366-1</f>
        <v>-1</v>
      </c>
      <c r="D366" s="32">
        <f>C366*'Расчет субсидий'!E366</f>
        <v>0</v>
      </c>
      <c r="E366" s="39">
        <f t="shared" si="149"/>
        <v>0</v>
      </c>
      <c r="F366" s="26" t="s">
        <v>378</v>
      </c>
      <c r="G366" s="32" t="s">
        <v>378</v>
      </c>
      <c r="H366" s="31" t="s">
        <v>378</v>
      </c>
      <c r="I366" s="26" t="s">
        <v>378</v>
      </c>
      <c r="J366" s="32" t="s">
        <v>378</v>
      </c>
      <c r="K366" s="31" t="s">
        <v>378</v>
      </c>
      <c r="L366" s="26">
        <f>'Расчет субсидий'!P366-1</f>
        <v>2.0093023255813951</v>
      </c>
      <c r="M366" s="32">
        <f>L366*'Расчет субсидий'!Q366</f>
        <v>40.1860465116279</v>
      </c>
      <c r="N366" s="39">
        <f t="shared" si="150"/>
        <v>68.815496641460157</v>
      </c>
      <c r="O366" s="27">
        <f>'Расчет субсидий'!R366-1</f>
        <v>0</v>
      </c>
      <c r="P366" s="32">
        <f>O366*'Расчет субсидий'!S366</f>
        <v>0</v>
      </c>
      <c r="Q366" s="39">
        <f t="shared" si="151"/>
        <v>0</v>
      </c>
      <c r="R366" s="27">
        <f>'Расчет субсидий'!V366-1</f>
        <v>-1</v>
      </c>
      <c r="S366" s="32">
        <f>R366*'Расчет субсидий'!W366</f>
        <v>-25</v>
      </c>
      <c r="T366" s="39">
        <f t="shared" si="152"/>
        <v>-42.810566487019486</v>
      </c>
      <c r="U366" s="27">
        <f>'Расчет субсидий'!Z366-1</f>
        <v>1.3333333333333335</v>
      </c>
      <c r="V366" s="32">
        <f>U366*'Расчет субсидий'!AA366</f>
        <v>33.333333333333336</v>
      </c>
      <c r="W366" s="39">
        <f t="shared" si="153"/>
        <v>57.080755316025986</v>
      </c>
      <c r="X366" s="120">
        <f>'Расчет субсидий'!AL366-1</f>
        <v>-0.91333333333333333</v>
      </c>
      <c r="Y366" s="32">
        <f>X366*'Расчет субсидий'!AM366</f>
        <v>-13.7</v>
      </c>
      <c r="Z366" s="39">
        <f t="shared" si="126"/>
        <v>-23.460190434886677</v>
      </c>
      <c r="AA366" s="120">
        <f>'Расчет субсидий'!AP366-1</f>
        <v>6.3492063492063489E-2</v>
      </c>
      <c r="AB366" s="32">
        <f>AA366*'Расчет субсидий'!AQ366</f>
        <v>1.2698412698412698</v>
      </c>
      <c r="AC366" s="124">
        <f t="shared" si="127"/>
        <v>2.1745049644200374</v>
      </c>
      <c r="AD366" s="32">
        <f t="shared" si="128"/>
        <v>36.089221114802505</v>
      </c>
      <c r="AE366" s="33" t="str">
        <f>IF('Расчет субсидий'!BA366="+",'Расчет субсидий'!BA366,"-")</f>
        <v>-</v>
      </c>
    </row>
    <row r="367" spans="1:31" ht="15.6" x14ac:dyDescent="0.25">
      <c r="A367" s="16" t="s">
        <v>360</v>
      </c>
      <c r="B367" s="28">
        <f>'Расчет субсидий'!AW367</f>
        <v>-39.136363636363626</v>
      </c>
      <c r="C367" s="26">
        <f>'Расчет субсидий'!D367-1</f>
        <v>0.53641494221983343</v>
      </c>
      <c r="D367" s="32">
        <f>C367*'Расчет субсидий'!E367</f>
        <v>5.3641494221983343</v>
      </c>
      <c r="E367" s="39">
        <f t="shared" si="149"/>
        <v>4.9937400309158173</v>
      </c>
      <c r="F367" s="26" t="s">
        <v>378</v>
      </c>
      <c r="G367" s="32" t="s">
        <v>378</v>
      </c>
      <c r="H367" s="31" t="s">
        <v>378</v>
      </c>
      <c r="I367" s="26" t="s">
        <v>378</v>
      </c>
      <c r="J367" s="32" t="s">
        <v>378</v>
      </c>
      <c r="K367" s="31" t="s">
        <v>378</v>
      </c>
      <c r="L367" s="26">
        <f>'Расчет субсидий'!P367-1</f>
        <v>-0.10826737984544343</v>
      </c>
      <c r="M367" s="32">
        <f>L367*'Расчет субсидий'!Q367</f>
        <v>-2.1653475969088687</v>
      </c>
      <c r="N367" s="39">
        <f t="shared" si="150"/>
        <v>-2.0158243412801369</v>
      </c>
      <c r="O367" s="27">
        <f>'Расчет субсидий'!R367-1</f>
        <v>0</v>
      </c>
      <c r="P367" s="32">
        <f>O367*'Расчет субсидий'!S367</f>
        <v>0</v>
      </c>
      <c r="Q367" s="39">
        <f t="shared" si="151"/>
        <v>0</v>
      </c>
      <c r="R367" s="27">
        <f>'Расчет субсидий'!V367-1</f>
        <v>-1</v>
      </c>
      <c r="S367" s="32">
        <f>R367*'Расчет субсидий'!W367</f>
        <v>-15</v>
      </c>
      <c r="T367" s="39">
        <f t="shared" si="152"/>
        <v>-13.964208408094505</v>
      </c>
      <c r="U367" s="27">
        <f>'Расчет субсидий'!Z367-1</f>
        <v>-1</v>
      </c>
      <c r="V367" s="32">
        <f>U367*'Расчет субсидий'!AA367</f>
        <v>-35</v>
      </c>
      <c r="W367" s="39">
        <f t="shared" si="153"/>
        <v>-32.583152952220516</v>
      </c>
      <c r="X367" s="120">
        <f>'Расчет субсидий'!AL367-1</f>
        <v>0</v>
      </c>
      <c r="Y367" s="32">
        <f>X367*'Расчет субсидий'!AM367</f>
        <v>0</v>
      </c>
      <c r="Z367" s="39">
        <f t="shared" ref="Z367:Z376" si="154">$B367*Y367/$AD367</f>
        <v>0</v>
      </c>
      <c r="AA367" s="120">
        <f>'Расчет субсидий'!AP367-1</f>
        <v>0.23809523809523814</v>
      </c>
      <c r="AB367" s="32">
        <f>AA367*'Расчет субсидий'!AQ367</f>
        <v>4.7619047619047628</v>
      </c>
      <c r="AC367" s="124">
        <f t="shared" ref="AC367:AC376" si="155">$B367*AB367/$AD367</f>
        <v>4.4330820343157171</v>
      </c>
      <c r="AD367" s="32">
        <f t="shared" si="128"/>
        <v>-42.039293412805776</v>
      </c>
      <c r="AE367" s="33" t="str">
        <f>IF('Расчет субсидий'!BA367="+",'Расчет субсидий'!BA367,"-")</f>
        <v>-</v>
      </c>
    </row>
    <row r="368" spans="1:31" ht="15.6" x14ac:dyDescent="0.25">
      <c r="A368" s="16" t="s">
        <v>361</v>
      </c>
      <c r="B368" s="28">
        <f>'Расчет субсидий'!AW368</f>
        <v>-105.84545454545457</v>
      </c>
      <c r="C368" s="26">
        <f>'Расчет субсидий'!D368-1</f>
        <v>-1</v>
      </c>
      <c r="D368" s="32">
        <f>C368*'Расчет субсидий'!E368</f>
        <v>0</v>
      </c>
      <c r="E368" s="39">
        <f t="shared" si="149"/>
        <v>0</v>
      </c>
      <c r="F368" s="26" t="s">
        <v>378</v>
      </c>
      <c r="G368" s="32" t="s">
        <v>378</v>
      </c>
      <c r="H368" s="31" t="s">
        <v>378</v>
      </c>
      <c r="I368" s="26" t="s">
        <v>378</v>
      </c>
      <c r="J368" s="32" t="s">
        <v>378</v>
      </c>
      <c r="K368" s="31" t="s">
        <v>378</v>
      </c>
      <c r="L368" s="26">
        <f>'Расчет субсидий'!P368-1</f>
        <v>0.83557951482479753</v>
      </c>
      <c r="M368" s="32">
        <f>L368*'Расчет субсидий'!Q368</f>
        <v>16.711590296495949</v>
      </c>
      <c r="N368" s="39">
        <f t="shared" si="150"/>
        <v>39.338632258289515</v>
      </c>
      <c r="O368" s="27">
        <f>'Расчет субсидий'!R368-1</f>
        <v>0</v>
      </c>
      <c r="P368" s="32">
        <f>O368*'Расчет субсидий'!S368</f>
        <v>0</v>
      </c>
      <c r="Q368" s="39">
        <f t="shared" si="151"/>
        <v>0</v>
      </c>
      <c r="R368" s="27">
        <f>'Расчет субсидий'!V368-1</f>
        <v>-1</v>
      </c>
      <c r="S368" s="32">
        <f>R368*'Расчет субсидий'!W368</f>
        <v>-20</v>
      </c>
      <c r="T368" s="39">
        <f t="shared" si="152"/>
        <v>-47.07945989621102</v>
      </c>
      <c r="U368" s="27">
        <f>'Расчет субсидий'!Z368-1</f>
        <v>-0.8</v>
      </c>
      <c r="V368" s="32">
        <f>U368*'Расчет субсидий'!AA368</f>
        <v>-24</v>
      </c>
      <c r="W368" s="39">
        <f t="shared" si="153"/>
        <v>-56.495351875453224</v>
      </c>
      <c r="X368" s="120">
        <f>'Расчет субсидий'!AL368-1</f>
        <v>-0.9244444444444444</v>
      </c>
      <c r="Y368" s="32">
        <f>X368*'Расчет субсидий'!AM368</f>
        <v>-13.866666666666665</v>
      </c>
      <c r="Z368" s="39">
        <f t="shared" si="154"/>
        <v>-32.641758861372971</v>
      </c>
      <c r="AA368" s="120">
        <f>'Расчет субсидий'!AP368-1</f>
        <v>-0.19047619047619047</v>
      </c>
      <c r="AB368" s="32">
        <f>AA368*'Расчет субсидий'!AQ368</f>
        <v>-3.8095238095238093</v>
      </c>
      <c r="AC368" s="124">
        <f t="shared" si="155"/>
        <v>-8.9675161707068618</v>
      </c>
      <c r="AD368" s="32">
        <f t="shared" ref="AD368:AD376" si="156">D368+M368+P368+S368+V368+Y368+AB368</f>
        <v>-44.964600179694528</v>
      </c>
      <c r="AE368" s="33" t="str">
        <f>IF('Расчет субсидий'!BA368="+",'Расчет субсидий'!BA368,"-")</f>
        <v>-</v>
      </c>
    </row>
    <row r="369" spans="1:31" ht="15.6" x14ac:dyDescent="0.25">
      <c r="A369" s="16" t="s">
        <v>362</v>
      </c>
      <c r="B369" s="28">
        <f>'Расчет субсидий'!AW369</f>
        <v>-157.93636363636364</v>
      </c>
      <c r="C369" s="26">
        <f>'Расчет субсидий'!D369-1</f>
        <v>5.0862851952770072E-2</v>
      </c>
      <c r="D369" s="32">
        <f>C369*'Расчет субсидий'!E369</f>
        <v>0.50862851952770072</v>
      </c>
      <c r="E369" s="39">
        <f t="shared" si="149"/>
        <v>1.4498037830752153</v>
      </c>
      <c r="F369" s="26" t="s">
        <v>378</v>
      </c>
      <c r="G369" s="32" t="s">
        <v>378</v>
      </c>
      <c r="H369" s="31" t="s">
        <v>378</v>
      </c>
      <c r="I369" s="26" t="s">
        <v>378</v>
      </c>
      <c r="J369" s="32" t="s">
        <v>378</v>
      </c>
      <c r="K369" s="31" t="s">
        <v>378</v>
      </c>
      <c r="L369" s="26">
        <f>'Расчет субсидий'!P369-1</f>
        <v>-0.30583869604020864</v>
      </c>
      <c r="M369" s="32">
        <f>L369*'Расчет субсидий'!Q369</f>
        <v>-6.1167739208041727</v>
      </c>
      <c r="N369" s="39">
        <f t="shared" si="150"/>
        <v>-17.435361231478755</v>
      </c>
      <c r="O369" s="27">
        <f>'Расчет субсидий'!R369-1</f>
        <v>0</v>
      </c>
      <c r="P369" s="32">
        <f>O369*'Расчет субсидий'!S369</f>
        <v>0</v>
      </c>
      <c r="Q369" s="39">
        <f t="shared" si="151"/>
        <v>0</v>
      </c>
      <c r="R369" s="27">
        <f>'Расчет субсидий'!V369-1</f>
        <v>-1</v>
      </c>
      <c r="S369" s="32">
        <f>R369*'Расчет субсидий'!W369</f>
        <v>-20</v>
      </c>
      <c r="T369" s="39">
        <f t="shared" si="152"/>
        <v>-57.008355898779165</v>
      </c>
      <c r="U369" s="27">
        <f>'Расчет субсидий'!Z369-1</f>
        <v>-1</v>
      </c>
      <c r="V369" s="32">
        <f>U369*'Расчет субсидий'!AA369</f>
        <v>-30</v>
      </c>
      <c r="W369" s="39">
        <f t="shared" si="153"/>
        <v>-85.512533848168729</v>
      </c>
      <c r="X369" s="120">
        <f>'Расчет субсидий'!AL369-1</f>
        <v>1.3333333333333419E-2</v>
      </c>
      <c r="Y369" s="32">
        <f>X369*'Расчет субсидий'!AM369</f>
        <v>0.20000000000000129</v>
      </c>
      <c r="Z369" s="39">
        <f t="shared" si="154"/>
        <v>0.57008355898779528</v>
      </c>
      <c r="AA369" s="120">
        <f>'Расчет субсидий'!AP369-1</f>
        <v>0</v>
      </c>
      <c r="AB369" s="32">
        <f>AA369*'Расчет субсидий'!AQ369</f>
        <v>0</v>
      </c>
      <c r="AC369" s="124">
        <f t="shared" si="155"/>
        <v>0</v>
      </c>
      <c r="AD369" s="32">
        <f t="shared" si="156"/>
        <v>-55.408145401276471</v>
      </c>
      <c r="AE369" s="33" t="str">
        <f>IF('Расчет субсидий'!BA369="+",'Расчет субсидий'!BA369,"-")</f>
        <v>-</v>
      </c>
    </row>
    <row r="370" spans="1:31" ht="15.6" x14ac:dyDescent="0.25">
      <c r="A370" s="16" t="s">
        <v>363</v>
      </c>
      <c r="B370" s="28">
        <f>'Расчет субсидий'!AW370</f>
        <v>1.3545454545454163</v>
      </c>
      <c r="C370" s="26">
        <f>'Расчет субсидий'!D370-1</f>
        <v>-0.16000000000000003</v>
      </c>
      <c r="D370" s="32">
        <f>C370*'Расчет субсидий'!E370</f>
        <v>-1.6000000000000003</v>
      </c>
      <c r="E370" s="39">
        <f t="shared" si="149"/>
        <v>-4.035556178499851</v>
      </c>
      <c r="F370" s="26" t="s">
        <v>378</v>
      </c>
      <c r="G370" s="32" t="s">
        <v>378</v>
      </c>
      <c r="H370" s="31" t="s">
        <v>378</v>
      </c>
      <c r="I370" s="26" t="s">
        <v>378</v>
      </c>
      <c r="J370" s="32" t="s">
        <v>378</v>
      </c>
      <c r="K370" s="31" t="s">
        <v>378</v>
      </c>
      <c r="L370" s="26">
        <f>'Расчет субсидий'!P370-1</f>
        <v>2.7503075030750308</v>
      </c>
      <c r="M370" s="32">
        <f>L370*'Расчет субсидий'!Q370</f>
        <v>55.00615006150062</v>
      </c>
      <c r="N370" s="39">
        <f t="shared" si="150"/>
        <v>138.73775546011169</v>
      </c>
      <c r="O370" s="27">
        <f>'Расчет субсидий'!R370-1</f>
        <v>0</v>
      </c>
      <c r="P370" s="32">
        <f>O370*'Расчет субсидий'!S370</f>
        <v>0</v>
      </c>
      <c r="Q370" s="39">
        <f t="shared" si="151"/>
        <v>0</v>
      </c>
      <c r="R370" s="27">
        <f>'Расчет субсидий'!V370-1</f>
        <v>-1</v>
      </c>
      <c r="S370" s="32">
        <f>R370*'Расчет субсидий'!W370</f>
        <v>-20</v>
      </c>
      <c r="T370" s="39">
        <f t="shared" si="152"/>
        <v>-50.444452231248121</v>
      </c>
      <c r="U370" s="27">
        <f>'Расчет субсидий'!Z370-1</f>
        <v>-0.6333333333333333</v>
      </c>
      <c r="V370" s="32">
        <f>U370*'Расчет субсидий'!AA370</f>
        <v>-19</v>
      </c>
      <c r="W370" s="39">
        <f t="shared" si="153"/>
        <v>-47.922229619685716</v>
      </c>
      <c r="X370" s="120">
        <f>'Расчет субсидий'!AL370-1</f>
        <v>-0.93111111111111111</v>
      </c>
      <c r="Y370" s="32">
        <f>X370*'Расчет субсидий'!AM370</f>
        <v>-13.966666666666667</v>
      </c>
      <c r="Z370" s="39">
        <f t="shared" si="154"/>
        <v>-35.227042474821609</v>
      </c>
      <c r="AA370" s="120">
        <f>'Расчет субсидий'!AP370-1</f>
        <v>4.8780487804878092E-3</v>
      </c>
      <c r="AB370" s="32">
        <f>AA370*'Расчет субсидий'!AQ370</f>
        <v>9.7560975609756184E-2</v>
      </c>
      <c r="AC370" s="124">
        <f t="shared" si="155"/>
        <v>0.24607049868901543</v>
      </c>
      <c r="AD370" s="32">
        <f t="shared" si="156"/>
        <v>0.53704437044370756</v>
      </c>
      <c r="AE370" s="33" t="str">
        <f>IF('Расчет субсидий'!BA370="+",'Расчет субсидий'!BA370,"-")</f>
        <v>-</v>
      </c>
    </row>
    <row r="371" spans="1:31" ht="15.6" x14ac:dyDescent="0.25">
      <c r="A371" s="16" t="s">
        <v>364</v>
      </c>
      <c r="B371" s="28">
        <f>'Расчет субсидий'!AW371</f>
        <v>-116.69090909090906</v>
      </c>
      <c r="C371" s="26">
        <f>'Расчет субсидий'!D371-1</f>
        <v>-1</v>
      </c>
      <c r="D371" s="32">
        <f>C371*'Расчет субсидий'!E371</f>
        <v>0</v>
      </c>
      <c r="E371" s="39">
        <f t="shared" si="149"/>
        <v>0</v>
      </c>
      <c r="F371" s="26" t="s">
        <v>378</v>
      </c>
      <c r="G371" s="32" t="s">
        <v>378</v>
      </c>
      <c r="H371" s="31" t="s">
        <v>378</v>
      </c>
      <c r="I371" s="26" t="s">
        <v>378</v>
      </c>
      <c r="J371" s="32" t="s">
        <v>378</v>
      </c>
      <c r="K371" s="31" t="s">
        <v>378</v>
      </c>
      <c r="L371" s="26">
        <f>'Расчет субсидий'!P371-1</f>
        <v>-0.88950789229340765</v>
      </c>
      <c r="M371" s="32">
        <f>L371*'Расчет субсидий'!Q371</f>
        <v>-17.790157845868151</v>
      </c>
      <c r="N371" s="39">
        <f t="shared" si="150"/>
        <v>-37.077046605581586</v>
      </c>
      <c r="O371" s="27">
        <f>'Расчет субсидий'!R371-1</f>
        <v>0</v>
      </c>
      <c r="P371" s="32">
        <f>O371*'Расчет субсидий'!S371</f>
        <v>0</v>
      </c>
      <c r="Q371" s="39">
        <f t="shared" si="151"/>
        <v>0</v>
      </c>
      <c r="R371" s="27">
        <f>'Расчет субсидий'!V371-1</f>
        <v>-1</v>
      </c>
      <c r="S371" s="32">
        <f>R371*'Расчет субсидий'!W371</f>
        <v>-30</v>
      </c>
      <c r="T371" s="39">
        <f t="shared" si="152"/>
        <v>-62.523975773817384</v>
      </c>
      <c r="U371" s="27">
        <f>'Расчет субсидий'!Z371-1</f>
        <v>0</v>
      </c>
      <c r="V371" s="32">
        <f>U371*'Расчет субсидий'!AA371</f>
        <v>0</v>
      </c>
      <c r="W371" s="39">
        <f t="shared" si="153"/>
        <v>0</v>
      </c>
      <c r="X371" s="120">
        <f>'Расчет субсидий'!AL371-1</f>
        <v>-0.54666666666666663</v>
      </c>
      <c r="Y371" s="32">
        <f>X371*'Расчет субсидий'!AM371</f>
        <v>-8.1999999999999993</v>
      </c>
      <c r="Z371" s="39">
        <f t="shared" si="154"/>
        <v>-17.089886711510083</v>
      </c>
      <c r="AA371" s="120">
        <f>'Расчет субсидий'!AP371-1</f>
        <v>0</v>
      </c>
      <c r="AB371" s="32">
        <f>AA371*'Расчет субсидий'!AQ371</f>
        <v>0</v>
      </c>
      <c r="AC371" s="124">
        <f t="shared" si="155"/>
        <v>0</v>
      </c>
      <c r="AD371" s="32">
        <f t="shared" si="156"/>
        <v>-55.990157845868154</v>
      </c>
      <c r="AE371" s="33" t="str">
        <f>IF('Расчет субсидий'!BA371="+",'Расчет субсидий'!BA371,"-")</f>
        <v>-</v>
      </c>
    </row>
    <row r="372" spans="1:31" ht="15.6" x14ac:dyDescent="0.25">
      <c r="A372" s="16" t="s">
        <v>365</v>
      </c>
      <c r="B372" s="28">
        <f>'Расчет субсидий'!AW372</f>
        <v>25.081818181818193</v>
      </c>
      <c r="C372" s="26">
        <f>'Расчет субсидий'!D372-1</f>
        <v>-1</v>
      </c>
      <c r="D372" s="32">
        <f>C372*'Расчет субсидий'!E372</f>
        <v>0</v>
      </c>
      <c r="E372" s="39">
        <f t="shared" si="149"/>
        <v>0</v>
      </c>
      <c r="F372" s="26" t="s">
        <v>378</v>
      </c>
      <c r="G372" s="32" t="s">
        <v>378</v>
      </c>
      <c r="H372" s="31" t="s">
        <v>378</v>
      </c>
      <c r="I372" s="26" t="s">
        <v>378</v>
      </c>
      <c r="J372" s="32" t="s">
        <v>378</v>
      </c>
      <c r="K372" s="31" t="s">
        <v>378</v>
      </c>
      <c r="L372" s="26">
        <f>'Расчет субсидий'!P372-1</f>
        <v>1.9532467532467535</v>
      </c>
      <c r="M372" s="32">
        <f>L372*'Расчет субсидий'!Q372</f>
        <v>39.064935064935071</v>
      </c>
      <c r="N372" s="39">
        <f t="shared" si="150"/>
        <v>62.662881304741795</v>
      </c>
      <c r="O372" s="27">
        <f>'Расчет субсидий'!R372-1</f>
        <v>0</v>
      </c>
      <c r="P372" s="32">
        <f>O372*'Расчет субсидий'!S372</f>
        <v>0</v>
      </c>
      <c r="Q372" s="39">
        <f t="shared" si="151"/>
        <v>0</v>
      </c>
      <c r="R372" s="27">
        <f>'Расчет субсидий'!V372-1</f>
        <v>-1</v>
      </c>
      <c r="S372" s="32">
        <f>R372*'Расчет субсидий'!W372</f>
        <v>-25</v>
      </c>
      <c r="T372" s="39">
        <f t="shared" si="152"/>
        <v>-40.101744186046524</v>
      </c>
      <c r="U372" s="27">
        <f>'Расчет субсидий'!Z372-1</f>
        <v>-6.6666666666666763E-2</v>
      </c>
      <c r="V372" s="32">
        <f>U372*'Расчет субсидий'!AA372</f>
        <v>-1.6666666666666692</v>
      </c>
      <c r="W372" s="39">
        <f t="shared" si="153"/>
        <v>-2.6734496124031053</v>
      </c>
      <c r="X372" s="120">
        <f>'Расчет субсидий'!AL372-1</f>
        <v>0</v>
      </c>
      <c r="Y372" s="32">
        <f>X372*'Расчет субсидий'!AM372</f>
        <v>0</v>
      </c>
      <c r="Z372" s="39">
        <f t="shared" si="154"/>
        <v>0</v>
      </c>
      <c r="AA372" s="120">
        <f>'Расчет субсидий'!AP372-1</f>
        <v>0.161904761904762</v>
      </c>
      <c r="AB372" s="32">
        <f>AA372*'Расчет субсидий'!AQ372</f>
        <v>3.2380952380952399</v>
      </c>
      <c r="AC372" s="124">
        <f t="shared" si="155"/>
        <v>5.1941306755260284</v>
      </c>
      <c r="AD372" s="32">
        <f t="shared" si="156"/>
        <v>15.63636363636364</v>
      </c>
      <c r="AE372" s="33" t="str">
        <f>IF('Расчет субсидий'!BA372="+",'Расчет субсидий'!BA372,"-")</f>
        <v>-</v>
      </c>
    </row>
    <row r="373" spans="1:31" ht="15.6" x14ac:dyDescent="0.25">
      <c r="A373" s="16" t="s">
        <v>366</v>
      </c>
      <c r="B373" s="28">
        <f>'Расчет субсидий'!AW373</f>
        <v>-99.481818181818198</v>
      </c>
      <c r="C373" s="26">
        <f>'Расчет субсидий'!D373-1</f>
        <v>-1</v>
      </c>
      <c r="D373" s="32">
        <f>C373*'Расчет субсидий'!E373</f>
        <v>0</v>
      </c>
      <c r="E373" s="39">
        <f t="shared" si="149"/>
        <v>0</v>
      </c>
      <c r="F373" s="26" t="s">
        <v>378</v>
      </c>
      <c r="G373" s="32" t="s">
        <v>378</v>
      </c>
      <c r="H373" s="31" t="s">
        <v>378</v>
      </c>
      <c r="I373" s="26" t="s">
        <v>378</v>
      </c>
      <c r="J373" s="32" t="s">
        <v>378</v>
      </c>
      <c r="K373" s="31" t="s">
        <v>378</v>
      </c>
      <c r="L373" s="26">
        <f>'Расчет субсидий'!P373-1</f>
        <v>-0.10714285714285721</v>
      </c>
      <c r="M373" s="32">
        <f>L373*'Расчет субсидий'!Q373</f>
        <v>-2.1428571428571441</v>
      </c>
      <c r="N373" s="39">
        <f t="shared" si="150"/>
        <v>-6.3616339607529095</v>
      </c>
      <c r="O373" s="27">
        <f>'Расчет субсидий'!R373-1</f>
        <v>0</v>
      </c>
      <c r="P373" s="32">
        <f>O373*'Расчет субсидий'!S373</f>
        <v>0</v>
      </c>
      <c r="Q373" s="39">
        <f t="shared" si="151"/>
        <v>0</v>
      </c>
      <c r="R373" s="27">
        <f>'Расчет субсидий'!V373-1</f>
        <v>-1</v>
      </c>
      <c r="S373" s="32">
        <f>R373*'Расчет субсидий'!W373</f>
        <v>-20</v>
      </c>
      <c r="T373" s="39">
        <f t="shared" si="152"/>
        <v>-59.375250300360449</v>
      </c>
      <c r="U373" s="27">
        <f>'Расчет субсидий'!Z373-1</f>
        <v>0.10000000000000009</v>
      </c>
      <c r="V373" s="32">
        <f>U373*'Расчет субсидий'!AA373</f>
        <v>3.0000000000000027</v>
      </c>
      <c r="W373" s="39">
        <f t="shared" si="153"/>
        <v>8.9062875450540755</v>
      </c>
      <c r="X373" s="120">
        <f>'Расчет субсидий'!AL373-1</f>
        <v>-0.95777777777777773</v>
      </c>
      <c r="Y373" s="32">
        <f>X373*'Расчет субсидий'!AM373</f>
        <v>-14.366666666666665</v>
      </c>
      <c r="Z373" s="39">
        <f t="shared" si="154"/>
        <v>-42.651221465758915</v>
      </c>
      <c r="AA373" s="120">
        <f>'Расчет субсидий'!AP373-1</f>
        <v>0</v>
      </c>
      <c r="AB373" s="32">
        <f>AA373*'Расчет субсидий'!AQ373</f>
        <v>0</v>
      </c>
      <c r="AC373" s="124">
        <f t="shared" si="155"/>
        <v>0</v>
      </c>
      <c r="AD373" s="32">
        <f t="shared" si="156"/>
        <v>-33.509523809523806</v>
      </c>
      <c r="AE373" s="33" t="str">
        <f>IF('Расчет субсидий'!BA373="+",'Расчет субсидий'!BA373,"-")</f>
        <v>-</v>
      </c>
    </row>
    <row r="374" spans="1:31" ht="15.6" x14ac:dyDescent="0.25">
      <c r="A374" s="16" t="s">
        <v>367</v>
      </c>
      <c r="B374" s="28">
        <f>'Расчет субсидий'!AW374</f>
        <v>-59.127272727272725</v>
      </c>
      <c r="C374" s="26">
        <f>'Расчет субсидий'!D374-1</f>
        <v>-1</v>
      </c>
      <c r="D374" s="32">
        <f>C374*'Расчет субсидий'!E374</f>
        <v>0</v>
      </c>
      <c r="E374" s="39">
        <f t="shared" si="149"/>
        <v>0</v>
      </c>
      <c r="F374" s="26" t="s">
        <v>378</v>
      </c>
      <c r="G374" s="32" t="s">
        <v>378</v>
      </c>
      <c r="H374" s="31" t="s">
        <v>378</v>
      </c>
      <c r="I374" s="26" t="s">
        <v>378</v>
      </c>
      <c r="J374" s="32" t="s">
        <v>378</v>
      </c>
      <c r="K374" s="31" t="s">
        <v>378</v>
      </c>
      <c r="L374" s="26">
        <f>'Расчет субсидий'!P374-1</f>
        <v>0.63519313304721026</v>
      </c>
      <c r="M374" s="32">
        <f>L374*'Расчет субсидий'!Q374</f>
        <v>12.703862660944205</v>
      </c>
      <c r="N374" s="39">
        <f t="shared" si="150"/>
        <v>19.96964903454678</v>
      </c>
      <c r="O374" s="27">
        <f>'Расчет субсидий'!R374-1</f>
        <v>0</v>
      </c>
      <c r="P374" s="32">
        <f>O374*'Расчет субсидий'!S374</f>
        <v>0</v>
      </c>
      <c r="Q374" s="39">
        <f t="shared" si="151"/>
        <v>0</v>
      </c>
      <c r="R374" s="27">
        <f>'Расчет субсидий'!V374-1</f>
        <v>-1</v>
      </c>
      <c r="S374" s="32">
        <f>R374*'Расчет субсидий'!W374</f>
        <v>-20</v>
      </c>
      <c r="T374" s="39">
        <f t="shared" si="152"/>
        <v>-31.438704223306758</v>
      </c>
      <c r="U374" s="27">
        <f>'Расчет субсидий'!Z374-1</f>
        <v>-1</v>
      </c>
      <c r="V374" s="32">
        <f>U374*'Расчет субсидий'!AA374</f>
        <v>-30</v>
      </c>
      <c r="W374" s="39">
        <f t="shared" si="153"/>
        <v>-47.158056334960136</v>
      </c>
      <c r="X374" s="120">
        <f>'Расчет субсидий'!AL374-1</f>
        <v>-0.96666666666666667</v>
      </c>
      <c r="Y374" s="32">
        <f>X374*'Расчет субсидий'!AM374</f>
        <v>-14.5</v>
      </c>
      <c r="Z374" s="39">
        <f t="shared" si="154"/>
        <v>-22.793060561897398</v>
      </c>
      <c r="AA374" s="120">
        <f>'Расчет субсидий'!AP374-1</f>
        <v>0.70909090909090899</v>
      </c>
      <c r="AB374" s="32">
        <f>AA374*'Расчет субсидий'!AQ374</f>
        <v>14.18181818181818</v>
      </c>
      <c r="AC374" s="124">
        <f t="shared" si="155"/>
        <v>22.292899358344791</v>
      </c>
      <c r="AD374" s="32">
        <f t="shared" si="156"/>
        <v>-37.614319157237617</v>
      </c>
      <c r="AE374" s="33" t="str">
        <f>IF('Расчет субсидий'!BA374="+",'Расчет субсидий'!BA374,"-")</f>
        <v>-</v>
      </c>
    </row>
    <row r="375" spans="1:31" ht="15.6" x14ac:dyDescent="0.25">
      <c r="A375" s="16" t="s">
        <v>368</v>
      </c>
      <c r="B375" s="28">
        <f>'Расчет субсидий'!AW375</f>
        <v>-111.15454545454543</v>
      </c>
      <c r="C375" s="26">
        <f>'Расчет субсидий'!D375-1</f>
        <v>4.9315068493149816E-3</v>
      </c>
      <c r="D375" s="32">
        <f>C375*'Расчет субсидий'!E375</f>
        <v>4.9315068493149816E-2</v>
      </c>
      <c r="E375" s="39">
        <f t="shared" si="149"/>
        <v>0.1090206842017155</v>
      </c>
      <c r="F375" s="26" t="s">
        <v>378</v>
      </c>
      <c r="G375" s="32" t="s">
        <v>378</v>
      </c>
      <c r="H375" s="31" t="s">
        <v>378</v>
      </c>
      <c r="I375" s="26" t="s">
        <v>378</v>
      </c>
      <c r="J375" s="32" t="s">
        <v>378</v>
      </c>
      <c r="K375" s="31" t="s">
        <v>378</v>
      </c>
      <c r="L375" s="26">
        <f>'Расчет субсидий'!P375-1</f>
        <v>1.8215613382899454E-2</v>
      </c>
      <c r="M375" s="32">
        <f>L375*'Расчет субсидий'!Q375</f>
        <v>0.36431226765798908</v>
      </c>
      <c r="N375" s="39">
        <f t="shared" si="150"/>
        <v>0.8053841127417174</v>
      </c>
      <c r="O375" s="27">
        <f>'Расчет субсидий'!R375-1</f>
        <v>0</v>
      </c>
      <c r="P375" s="32">
        <f>O375*'Расчет субсидий'!S375</f>
        <v>0</v>
      </c>
      <c r="Q375" s="39">
        <f t="shared" si="151"/>
        <v>0</v>
      </c>
      <c r="R375" s="27">
        <f>'Расчет субсидий'!V375-1</f>
        <v>-1</v>
      </c>
      <c r="S375" s="32">
        <f>R375*'Расчет субсидий'!W375</f>
        <v>-20</v>
      </c>
      <c r="T375" s="39">
        <f t="shared" si="152"/>
        <v>-44.21394414847429</v>
      </c>
      <c r="U375" s="27">
        <f>'Расчет субсидий'!Z375-1</f>
        <v>-0.73333333333333339</v>
      </c>
      <c r="V375" s="32">
        <f>U375*'Расчет субсидий'!AA375</f>
        <v>-22</v>
      </c>
      <c r="W375" s="39">
        <f t="shared" si="153"/>
        <v>-48.635338563321724</v>
      </c>
      <c r="X375" s="120">
        <f>'Расчет субсидий'!AL375-1</f>
        <v>-0.39777777777777779</v>
      </c>
      <c r="Y375" s="32">
        <f>X375*'Расчет субсидий'!AM375</f>
        <v>-5.9666666666666668</v>
      </c>
      <c r="Z375" s="39">
        <f t="shared" si="154"/>
        <v>-13.190493337628164</v>
      </c>
      <c r="AA375" s="120">
        <f>'Расчет субсидий'!AP375-1</f>
        <v>-0.13636363636363635</v>
      </c>
      <c r="AB375" s="32">
        <f>AA375*'Расчет субсидий'!AQ375</f>
        <v>-2.7272727272727271</v>
      </c>
      <c r="AC375" s="124">
        <f t="shared" si="155"/>
        <v>-6.0291742020646755</v>
      </c>
      <c r="AD375" s="32">
        <f t="shared" si="156"/>
        <v>-50.280312057788258</v>
      </c>
      <c r="AE375" s="33" t="str">
        <f>IF('Расчет субсидий'!BA375="+",'Расчет субсидий'!BA375,"-")</f>
        <v>-</v>
      </c>
    </row>
    <row r="376" spans="1:31" ht="15.6" x14ac:dyDescent="0.25">
      <c r="A376" s="16" t="s">
        <v>369</v>
      </c>
      <c r="B376" s="28">
        <f>'Расчет субсидий'!AW376</f>
        <v>7.3818181818181756</v>
      </c>
      <c r="C376" s="26">
        <f>'Расчет субсидий'!D376-1</f>
        <v>0.27742607177041512</v>
      </c>
      <c r="D376" s="32">
        <f>C376*'Расчет субсидий'!E376</f>
        <v>2.7742607177041512</v>
      </c>
      <c r="E376" s="39">
        <f t="shared" si="149"/>
        <v>5.1726862648160372</v>
      </c>
      <c r="F376" s="26" t="s">
        <v>378</v>
      </c>
      <c r="G376" s="32" t="s">
        <v>378</v>
      </c>
      <c r="H376" s="31" t="s">
        <v>378</v>
      </c>
      <c r="I376" s="26" t="s">
        <v>378</v>
      </c>
      <c r="J376" s="32" t="s">
        <v>378</v>
      </c>
      <c r="K376" s="31" t="s">
        <v>378</v>
      </c>
      <c r="L376" s="26">
        <f>'Расчет субсидий'!P376-1</f>
        <v>-0.20140612076095932</v>
      </c>
      <c r="M376" s="32">
        <f>L376*'Расчет субсидий'!Q376</f>
        <v>-4.0281224152191868</v>
      </c>
      <c r="N376" s="39">
        <f t="shared" si="150"/>
        <v>-7.5105462717451328</v>
      </c>
      <c r="O376" s="27">
        <f>'Расчет субсидий'!R376-1</f>
        <v>0</v>
      </c>
      <c r="P376" s="32">
        <f>O376*'Расчет субсидий'!S376</f>
        <v>0</v>
      </c>
      <c r="Q376" s="39">
        <f t="shared" si="151"/>
        <v>0</v>
      </c>
      <c r="R376" s="27">
        <f>'Расчет субсидий'!V376-1</f>
        <v>-0.97826086956521741</v>
      </c>
      <c r="S376" s="32">
        <f>R376*'Расчет субсидий'!W376</f>
        <v>-19.565217391304348</v>
      </c>
      <c r="T376" s="39">
        <f t="shared" si="152"/>
        <v>-36.479891966279276</v>
      </c>
      <c r="U376" s="27">
        <f>'Расчет субсидий'!Z376-1</f>
        <v>1</v>
      </c>
      <c r="V376" s="32">
        <f>U376*'Расчет субсидий'!AA376</f>
        <v>30</v>
      </c>
      <c r="W376" s="39">
        <f t="shared" si="153"/>
        <v>55.935834348294897</v>
      </c>
      <c r="X376" s="120">
        <f>'Расчет субсидий'!AL376-1</f>
        <v>-0.23777777777777787</v>
      </c>
      <c r="Y376" s="32">
        <f>X376*'Расчет субсидий'!AM376</f>
        <v>-3.5666666666666682</v>
      </c>
      <c r="Z376" s="39">
        <f t="shared" si="154"/>
        <v>-6.6501491947417293</v>
      </c>
      <c r="AA376" s="120">
        <f>'Расчет субсидий'!AP376-1</f>
        <v>-8.2758620689655227E-2</v>
      </c>
      <c r="AB376" s="32">
        <f>AA376*'Расчет субсидий'!AQ376</f>
        <v>-1.6551724137931045</v>
      </c>
      <c r="AC376" s="124">
        <f t="shared" si="155"/>
        <v>-3.0861149985266167</v>
      </c>
      <c r="AD376" s="32">
        <f t="shared" si="156"/>
        <v>3.9590818307208449</v>
      </c>
      <c r="AE376" s="33" t="str">
        <f>IF('Расчет субсидий'!BA376="+",'Расчет субсидий'!BA376,"-")</f>
        <v>-</v>
      </c>
    </row>
    <row r="377" spans="1:31" ht="15.6" x14ac:dyDescent="0.25">
      <c r="A377" s="36" t="s">
        <v>382</v>
      </c>
      <c r="B377" s="194">
        <f>B6+B17+B45</f>
        <v>10198.927272727262</v>
      </c>
      <c r="C377" s="195"/>
      <c r="D377" s="195"/>
      <c r="E377" s="194">
        <f>E6+E17+E45</f>
        <v>18847.504574236566</v>
      </c>
      <c r="F377" s="195"/>
      <c r="G377" s="195"/>
      <c r="H377" s="194">
        <f>H6+H17+H45</f>
        <v>0</v>
      </c>
      <c r="I377" s="195"/>
      <c r="J377" s="195"/>
      <c r="K377" s="194">
        <f>K6+K17+K45</f>
        <v>12933.438807887604</v>
      </c>
      <c r="L377" s="195"/>
      <c r="M377" s="195"/>
      <c r="N377" s="194">
        <f>N6+N17+N45</f>
        <v>2074.9558882337042</v>
      </c>
      <c r="O377" s="195"/>
      <c r="P377" s="195"/>
      <c r="Q377" s="194">
        <f>Q6+Q17+Q45</f>
        <v>0</v>
      </c>
      <c r="R377" s="195"/>
      <c r="S377" s="195"/>
      <c r="T377" s="194">
        <f>T6+T17+T45</f>
        <v>-9977.0005105726577</v>
      </c>
      <c r="U377" s="195"/>
      <c r="V377" s="195"/>
      <c r="W377" s="194">
        <f>W6+W17+W45</f>
        <v>6381.734376516396</v>
      </c>
      <c r="X377" s="195"/>
      <c r="Y377" s="195"/>
      <c r="Z377" s="194">
        <f>Z6+Z17+Z45</f>
        <v>-20003.084869104139</v>
      </c>
      <c r="AA377" s="195"/>
      <c r="AB377" s="195"/>
      <c r="AC377" s="194">
        <f>AC6+AC17+AC45</f>
        <v>-58.620994470209098</v>
      </c>
    </row>
  </sheetData>
  <mergeCells count="14">
    <mergeCell ref="AE3:AE4"/>
    <mergeCell ref="A1:AD1"/>
    <mergeCell ref="A3:A4"/>
    <mergeCell ref="B3:B4"/>
    <mergeCell ref="AD3:AD4"/>
    <mergeCell ref="C3:E3"/>
    <mergeCell ref="O3:Q3"/>
    <mergeCell ref="L3:N3"/>
    <mergeCell ref="I3:K3"/>
    <mergeCell ref="F3:H3"/>
    <mergeCell ref="R3:T3"/>
    <mergeCell ref="U3:W3"/>
    <mergeCell ref="X3:Z3"/>
    <mergeCell ref="AA3:AC3"/>
  </mergeCells>
  <pageMargins left="0.70866141732283472" right="0.70866141732283472" top="0.74803149606299213" bottom="0.74803149606299213" header="0.31496062992125984" footer="0.31496062992125984"/>
  <pageSetup paperSize="8" scale="51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субсидий</vt:lpstr>
      <vt:lpstr>Плюсы и минусы</vt:lpstr>
      <vt:lpstr>'Плюсы и минусы'!Заголовки_для_печати</vt:lpstr>
      <vt:lpstr>'Расчет субсидий'!Заголовки_для_печати</vt:lpstr>
      <vt:lpstr>'Расчет субсидий'!Область_печати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oleynick</cp:lastModifiedBy>
  <cp:lastPrinted>2013-05-20T13:03:16Z</cp:lastPrinted>
  <dcterms:created xsi:type="dcterms:W3CDTF">2010-02-05T14:48:49Z</dcterms:created>
  <dcterms:modified xsi:type="dcterms:W3CDTF">2013-06-10T10:20:06Z</dcterms:modified>
</cp:coreProperties>
</file>