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420" yWindow="225" windowWidth="6510" windowHeight="12060"/>
  </bookViews>
  <sheets>
    <sheet name="Расчет субсидий" sheetId="7" r:id="rId1"/>
    <sheet name="Плюсы и минусы" sheetId="8" r:id="rId2"/>
  </sheets>
  <externalReferences>
    <externalReference r:id="rId3"/>
  </externalReference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субсидий'!$A$1:$AK$377</definedName>
  </definedNames>
  <calcPr calcId="145621"/>
</workbook>
</file>

<file path=xl/calcChain.xml><?xml version="1.0" encoding="utf-8"?>
<calcChain xmlns="http://schemas.openxmlformats.org/spreadsheetml/2006/main">
  <c r="AH17" i="7" l="1"/>
  <c r="AJ44" i="7" l="1"/>
  <c r="AJ43" i="7"/>
  <c r="AJ42" i="7"/>
  <c r="AJ38" i="7"/>
  <c r="AJ36" i="7"/>
  <c r="AJ33" i="7"/>
  <c r="AJ32" i="7"/>
  <c r="AJ30" i="7"/>
  <c r="AJ28" i="7"/>
  <c r="AJ27" i="7"/>
  <c r="AJ26" i="7"/>
  <c r="AJ22" i="7"/>
  <c r="AJ18" i="7"/>
  <c r="AJ16" i="7"/>
  <c r="AJ15" i="7"/>
  <c r="AJ10" i="7"/>
  <c r="AJ8" i="7"/>
  <c r="AJ7" i="7"/>
  <c r="AJ20" i="7" l="1"/>
  <c r="AH6" i="7" l="1"/>
  <c r="AE376" i="7" l="1"/>
  <c r="AE375" i="7"/>
  <c r="AE374" i="7"/>
  <c r="AE373" i="7"/>
  <c r="AE372" i="7"/>
  <c r="AE371" i="7"/>
  <c r="AE370" i="7"/>
  <c r="AE369" i="7"/>
  <c r="AE368" i="7"/>
  <c r="AE367" i="7"/>
  <c r="AE366" i="7"/>
  <c r="AE365" i="7"/>
  <c r="AE363" i="7"/>
  <c r="AE362" i="7"/>
  <c r="AE361" i="7"/>
  <c r="AE360" i="7"/>
  <c r="AE359" i="7"/>
  <c r="AE358" i="7"/>
  <c r="AE357" i="7"/>
  <c r="AE356" i="7"/>
  <c r="AE355" i="7"/>
  <c r="AE354" i="7"/>
  <c r="AE353" i="7"/>
  <c r="AE351" i="7"/>
  <c r="AE350" i="7"/>
  <c r="AE349" i="7"/>
  <c r="AE348" i="7"/>
  <c r="AE347" i="7"/>
  <c r="AE346" i="7"/>
  <c r="AE345" i="7"/>
  <c r="AE344" i="7"/>
  <c r="AE343" i="7"/>
  <c r="AE342" i="7"/>
  <c r="AE341" i="7"/>
  <c r="AE339" i="7"/>
  <c r="AE338" i="7"/>
  <c r="AE337" i="7"/>
  <c r="AE336" i="7"/>
  <c r="AE335" i="7"/>
  <c r="AE334" i="7"/>
  <c r="AE333" i="7"/>
  <c r="AE332" i="7"/>
  <c r="AE331" i="7"/>
  <c r="AE330" i="7"/>
  <c r="AE329" i="7"/>
  <c r="AE327" i="7"/>
  <c r="AE326" i="7"/>
  <c r="AE325" i="7"/>
  <c r="AE324" i="7"/>
  <c r="AE323" i="7"/>
  <c r="AE322" i="7"/>
  <c r="AE321" i="7"/>
  <c r="AE320" i="7"/>
  <c r="AE319" i="7"/>
  <c r="AE318" i="7"/>
  <c r="AE317" i="7"/>
  <c r="AE316" i="7"/>
  <c r="AE315" i="7"/>
  <c r="AE314" i="7"/>
  <c r="AE313" i="7"/>
  <c r="AE311" i="7"/>
  <c r="AE310" i="7"/>
  <c r="AE309" i="7"/>
  <c r="AE308" i="7"/>
  <c r="AE307" i="7"/>
  <c r="AE306" i="7"/>
  <c r="AE305" i="7"/>
  <c r="AE304" i="7"/>
  <c r="AE303" i="7"/>
  <c r="AE302" i="7"/>
  <c r="AE301" i="7"/>
  <c r="AE300" i="7"/>
  <c r="AE299" i="7"/>
  <c r="AE298" i="7"/>
  <c r="AE297" i="7"/>
  <c r="AE296" i="7"/>
  <c r="AE295" i="7"/>
  <c r="AE294" i="7"/>
  <c r="AE293" i="7"/>
  <c r="AE292" i="7"/>
  <c r="AE291" i="7"/>
  <c r="AE290" i="7"/>
  <c r="AE289" i="7"/>
  <c r="AE288" i="7"/>
  <c r="AE286" i="7"/>
  <c r="AE285" i="7"/>
  <c r="AE284" i="7"/>
  <c r="AE283" i="7"/>
  <c r="AE282" i="7"/>
  <c r="AE281" i="7"/>
  <c r="AE280" i="7"/>
  <c r="AE279" i="7"/>
  <c r="AE278" i="7"/>
  <c r="AE277" i="7"/>
  <c r="AE276" i="7"/>
  <c r="AE275" i="7"/>
  <c r="AE274" i="7"/>
  <c r="AE273" i="7"/>
  <c r="AE272" i="7"/>
  <c r="AE271" i="7"/>
  <c r="AE270" i="7"/>
  <c r="AE268" i="7"/>
  <c r="AE267" i="7"/>
  <c r="AE266" i="7"/>
  <c r="AE265" i="7"/>
  <c r="AE264" i="7"/>
  <c r="AE263" i="7"/>
  <c r="AE262" i="7"/>
  <c r="AE260" i="7"/>
  <c r="AE259" i="7"/>
  <c r="AE258" i="7"/>
  <c r="AE257" i="7"/>
  <c r="AE256" i="7"/>
  <c r="AE255" i="7"/>
  <c r="AE254" i="7"/>
  <c r="AE253" i="7"/>
  <c r="AE252" i="7"/>
  <c r="AE251" i="7"/>
  <c r="AE250" i="7"/>
  <c r="AE249" i="7"/>
  <c r="AE248" i="7"/>
  <c r="AE247" i="7"/>
  <c r="AE246" i="7"/>
  <c r="AE244" i="7"/>
  <c r="AE243" i="7"/>
  <c r="AE242" i="7"/>
  <c r="AE241" i="7"/>
  <c r="AE240" i="7"/>
  <c r="AE239" i="7"/>
  <c r="AE238" i="7"/>
  <c r="AE237" i="7"/>
  <c r="AE236" i="7"/>
  <c r="AE235" i="7"/>
  <c r="AE234" i="7"/>
  <c r="AE233" i="7"/>
  <c r="AE232" i="7"/>
  <c r="AE231" i="7"/>
  <c r="AE230" i="7"/>
  <c r="AE229" i="7"/>
  <c r="AE228" i="7"/>
  <c r="AE227" i="7"/>
  <c r="AE225" i="7"/>
  <c r="AE224" i="7"/>
  <c r="AE223" i="7"/>
  <c r="AE222" i="7"/>
  <c r="AE221" i="7"/>
  <c r="AE220" i="7"/>
  <c r="AE219" i="7"/>
  <c r="AE218" i="7"/>
  <c r="AE217" i="7"/>
  <c r="AE216" i="7"/>
  <c r="AE215" i="7"/>
  <c r="AE214" i="7"/>
  <c r="AE213" i="7"/>
  <c r="AE211" i="7"/>
  <c r="AE210" i="7"/>
  <c r="AE209" i="7"/>
  <c r="AE208" i="7"/>
  <c r="AE207" i="7"/>
  <c r="AE206" i="7"/>
  <c r="AE205" i="7"/>
  <c r="AE204" i="7"/>
  <c r="AE203" i="7"/>
  <c r="AE202" i="7"/>
  <c r="AE201" i="7"/>
  <c r="AE200" i="7"/>
  <c r="AE198" i="7"/>
  <c r="AE197" i="7"/>
  <c r="AE196" i="7"/>
  <c r="AE195" i="7"/>
  <c r="AE194" i="7"/>
  <c r="AE193" i="7"/>
  <c r="AE192" i="7"/>
  <c r="AE191" i="7"/>
  <c r="AE190" i="7"/>
  <c r="AE189" i="7"/>
  <c r="AE188" i="7"/>
  <c r="AE187" i="7"/>
  <c r="AE186" i="7"/>
  <c r="AE184" i="7"/>
  <c r="AE183" i="7"/>
  <c r="AE182" i="7"/>
  <c r="AE181" i="7"/>
  <c r="AE180" i="7"/>
  <c r="AE179" i="7"/>
  <c r="AE178" i="7"/>
  <c r="AE177" i="7"/>
  <c r="AE176" i="7"/>
  <c r="AE175" i="7"/>
  <c r="AE174" i="7"/>
  <c r="AE172" i="7"/>
  <c r="AE171" i="7"/>
  <c r="AE170" i="7"/>
  <c r="AE169" i="7"/>
  <c r="AE168" i="7"/>
  <c r="AE167" i="7"/>
  <c r="AE166" i="7"/>
  <c r="AE165" i="7"/>
  <c r="AE164" i="7"/>
  <c r="AE163" i="7"/>
  <c r="AE162" i="7"/>
  <c r="AE161" i="7"/>
  <c r="AE160" i="7"/>
  <c r="AE158" i="7"/>
  <c r="AE157" i="7"/>
  <c r="AE156" i="7"/>
  <c r="AE155" i="7"/>
  <c r="AE154" i="7"/>
  <c r="AE153" i="7"/>
  <c r="AE152" i="7"/>
  <c r="AE151" i="7"/>
  <c r="AE150" i="7"/>
  <c r="AE149" i="7"/>
  <c r="AE148" i="7"/>
  <c r="AE147" i="7"/>
  <c r="AE145" i="7"/>
  <c r="AE144" i="7"/>
  <c r="AE143" i="7"/>
  <c r="AE142" i="7"/>
  <c r="AE141" i="7"/>
  <c r="AE140" i="7"/>
  <c r="AE138" i="7"/>
  <c r="AE137" i="7"/>
  <c r="AE136" i="7"/>
  <c r="AE135" i="7"/>
  <c r="AE134" i="7"/>
  <c r="AE133" i="7"/>
  <c r="AE132" i="7"/>
  <c r="AE131" i="7"/>
  <c r="AE130" i="7"/>
  <c r="AE128" i="7"/>
  <c r="AE127" i="7"/>
  <c r="AE126" i="7"/>
  <c r="AE125" i="7"/>
  <c r="AE124" i="7"/>
  <c r="AE123" i="7"/>
  <c r="AE122" i="7"/>
  <c r="AE120" i="7"/>
  <c r="AE119" i="7"/>
  <c r="AE118" i="7"/>
  <c r="AE117" i="7"/>
  <c r="AE116" i="7"/>
  <c r="AE115" i="7"/>
  <c r="AE114" i="7"/>
  <c r="AE113" i="7"/>
  <c r="AE112" i="7"/>
  <c r="AE111" i="7"/>
  <c r="AE110" i="7"/>
  <c r="AE109" i="7"/>
  <c r="AE108" i="7"/>
  <c r="AE107" i="7"/>
  <c r="AE106" i="7"/>
  <c r="AE104" i="7"/>
  <c r="AE103" i="7"/>
  <c r="AE102" i="7"/>
  <c r="AE101" i="7"/>
  <c r="AE100" i="7"/>
  <c r="AE99" i="7"/>
  <c r="AE98" i="7"/>
  <c r="AE97" i="7"/>
  <c r="AE96" i="7"/>
  <c r="AE95" i="7"/>
  <c r="AE94" i="7"/>
  <c r="AE93" i="7"/>
  <c r="AE92" i="7"/>
  <c r="AE90" i="7"/>
  <c r="AE89" i="7"/>
  <c r="AE88" i="7"/>
  <c r="AE87" i="7"/>
  <c r="AE86" i="7"/>
  <c r="AE85" i="7"/>
  <c r="AE84" i="7"/>
  <c r="AE83" i="7"/>
  <c r="AE82" i="7"/>
  <c r="AE80" i="7"/>
  <c r="AE79" i="7"/>
  <c r="AE78" i="7"/>
  <c r="AE77" i="7"/>
  <c r="AE76" i="7"/>
  <c r="AE75" i="7"/>
  <c r="AE74" i="7"/>
  <c r="AE73" i="7"/>
  <c r="AE71" i="7"/>
  <c r="AE70" i="7"/>
  <c r="AE69" i="7"/>
  <c r="AE68" i="7"/>
  <c r="AE67" i="7"/>
  <c r="AE65" i="7"/>
  <c r="AE64" i="7"/>
  <c r="AE63" i="7"/>
  <c r="AE62" i="7"/>
  <c r="AE61" i="7"/>
  <c r="AE60" i="7"/>
  <c r="AE59" i="7"/>
  <c r="AE58" i="7"/>
  <c r="AE57" i="7"/>
  <c r="AE56" i="7"/>
  <c r="AE55" i="7"/>
  <c r="AE54" i="7"/>
  <c r="AE53" i="7"/>
  <c r="AE51" i="7"/>
  <c r="AE50" i="7"/>
  <c r="AE49" i="7"/>
  <c r="AE48" i="7"/>
  <c r="AE47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6" i="7"/>
  <c r="AE15" i="7"/>
  <c r="AE14" i="7"/>
  <c r="AE13" i="7"/>
  <c r="AE12" i="7"/>
  <c r="AE11" i="7"/>
  <c r="AE10" i="7"/>
  <c r="AE9" i="7"/>
  <c r="AE8" i="7"/>
  <c r="AE7" i="7"/>
  <c r="N17" i="7"/>
  <c r="O17" i="7"/>
  <c r="AJ17" i="7" l="1"/>
  <c r="AJ6" i="7"/>
  <c r="AH377" i="7" l="1"/>
  <c r="AD45" i="7" l="1"/>
  <c r="AD17" i="7"/>
  <c r="AD6" i="7"/>
  <c r="Y45" i="7" l="1"/>
  <c r="X45" i="7"/>
  <c r="U45" i="7"/>
  <c r="T45" i="7"/>
  <c r="O45" i="7"/>
  <c r="N45" i="7"/>
  <c r="C45" i="7"/>
  <c r="B45" i="7"/>
  <c r="C17" i="7"/>
  <c r="B17" i="7"/>
  <c r="O377" i="7" l="1"/>
  <c r="N377" i="7"/>
  <c r="C377" i="7"/>
  <c r="B377" i="7"/>
  <c r="P377" i="7" l="1"/>
  <c r="D377" i="7"/>
  <c r="Z45" i="7" l="1"/>
  <c r="V45" i="7"/>
  <c r="Y17" i="7"/>
  <c r="Y377" i="7" s="1"/>
  <c r="X17" i="7"/>
  <c r="X377" i="7" s="1"/>
  <c r="Z377" i="7" l="1"/>
  <c r="Z17" i="7"/>
  <c r="D45" i="7"/>
  <c r="D47" i="7" l="1"/>
  <c r="P47" i="7"/>
  <c r="V47" i="7"/>
  <c r="Z47" i="7"/>
  <c r="D48" i="7"/>
  <c r="P48" i="7"/>
  <c r="V48" i="7"/>
  <c r="Z48" i="7"/>
  <c r="D49" i="7"/>
  <c r="P49" i="7"/>
  <c r="V49" i="7"/>
  <c r="Z49" i="7"/>
  <c r="D50" i="7"/>
  <c r="P50" i="7"/>
  <c r="V50" i="7"/>
  <c r="Z50" i="7"/>
  <c r="D51" i="7"/>
  <c r="P51" i="7"/>
  <c r="V51" i="7"/>
  <c r="Z51" i="7"/>
  <c r="D53" i="7"/>
  <c r="P53" i="7"/>
  <c r="V53" i="7"/>
  <c r="Z53" i="7"/>
  <c r="D54" i="7"/>
  <c r="P54" i="7"/>
  <c r="V54" i="7"/>
  <c r="Z54" i="7"/>
  <c r="D55" i="7"/>
  <c r="P55" i="7"/>
  <c r="V55" i="7"/>
  <c r="Z55" i="7"/>
  <c r="D56" i="7"/>
  <c r="P56" i="7"/>
  <c r="V56" i="7"/>
  <c r="Z56" i="7"/>
  <c r="D57" i="7"/>
  <c r="P57" i="7"/>
  <c r="V57" i="7"/>
  <c r="Z57" i="7"/>
  <c r="D58" i="7"/>
  <c r="P58" i="7"/>
  <c r="V58" i="7"/>
  <c r="Z58" i="7"/>
  <c r="D59" i="7"/>
  <c r="P59" i="7"/>
  <c r="V59" i="7"/>
  <c r="Z59" i="7"/>
  <c r="D60" i="7"/>
  <c r="P60" i="7"/>
  <c r="V60" i="7"/>
  <c r="Z60" i="7"/>
  <c r="D61" i="7"/>
  <c r="P61" i="7"/>
  <c r="V61" i="7"/>
  <c r="Z61" i="7"/>
  <c r="D62" i="7"/>
  <c r="P62" i="7"/>
  <c r="V62" i="7"/>
  <c r="Z62" i="7"/>
  <c r="D63" i="7"/>
  <c r="P63" i="7"/>
  <c r="V63" i="7"/>
  <c r="Z63" i="7"/>
  <c r="D64" i="7"/>
  <c r="P64" i="7"/>
  <c r="V64" i="7"/>
  <c r="Z64" i="7"/>
  <c r="D65" i="7"/>
  <c r="P65" i="7"/>
  <c r="V65" i="7"/>
  <c r="Z65" i="7"/>
  <c r="D67" i="7"/>
  <c r="P67" i="7"/>
  <c r="V67" i="7"/>
  <c r="Z67" i="7"/>
  <c r="D68" i="7"/>
  <c r="P68" i="7"/>
  <c r="V68" i="7"/>
  <c r="Z68" i="7"/>
  <c r="D69" i="7"/>
  <c r="P69" i="7"/>
  <c r="V69" i="7"/>
  <c r="Z69" i="7"/>
  <c r="D70" i="7"/>
  <c r="P70" i="7"/>
  <c r="V70" i="7"/>
  <c r="Z70" i="7"/>
  <c r="D71" i="7"/>
  <c r="P71" i="7"/>
  <c r="V71" i="7"/>
  <c r="Z71" i="7"/>
  <c r="D73" i="7"/>
  <c r="P73" i="7"/>
  <c r="V73" i="7"/>
  <c r="Z73" i="7"/>
  <c r="D74" i="7"/>
  <c r="P74" i="7"/>
  <c r="V74" i="7"/>
  <c r="Z74" i="7"/>
  <c r="D75" i="7"/>
  <c r="P75" i="7"/>
  <c r="V75" i="7"/>
  <c r="Z75" i="7"/>
  <c r="D76" i="7"/>
  <c r="P76" i="7"/>
  <c r="V76" i="7"/>
  <c r="Z76" i="7"/>
  <c r="D77" i="7"/>
  <c r="P77" i="7"/>
  <c r="V77" i="7"/>
  <c r="Z77" i="7"/>
  <c r="D78" i="7"/>
  <c r="P78" i="7"/>
  <c r="V78" i="7"/>
  <c r="Z78" i="7"/>
  <c r="D79" i="7"/>
  <c r="P79" i="7"/>
  <c r="V79" i="7"/>
  <c r="Z79" i="7"/>
  <c r="D80" i="7"/>
  <c r="P80" i="7"/>
  <c r="V80" i="7"/>
  <c r="Z80" i="7"/>
  <c r="D82" i="7"/>
  <c r="P82" i="7"/>
  <c r="V82" i="7"/>
  <c r="Z82" i="7"/>
  <c r="D83" i="7"/>
  <c r="P83" i="7"/>
  <c r="V83" i="7"/>
  <c r="Z83" i="7"/>
  <c r="D84" i="7"/>
  <c r="P84" i="7"/>
  <c r="V84" i="7"/>
  <c r="Z84" i="7"/>
  <c r="D85" i="7"/>
  <c r="P85" i="7"/>
  <c r="V85" i="7"/>
  <c r="Z85" i="7"/>
  <c r="D86" i="7"/>
  <c r="P86" i="7"/>
  <c r="V86" i="7"/>
  <c r="Z86" i="7"/>
  <c r="D87" i="7"/>
  <c r="P87" i="7"/>
  <c r="V87" i="7"/>
  <c r="Z87" i="7"/>
  <c r="D88" i="7"/>
  <c r="P88" i="7"/>
  <c r="V88" i="7"/>
  <c r="Z88" i="7"/>
  <c r="D89" i="7"/>
  <c r="P89" i="7"/>
  <c r="V89" i="7"/>
  <c r="Z89" i="7"/>
  <c r="D90" i="7"/>
  <c r="P90" i="7"/>
  <c r="V90" i="7"/>
  <c r="Z90" i="7"/>
  <c r="D92" i="7"/>
  <c r="P92" i="7"/>
  <c r="V92" i="7"/>
  <c r="Z92" i="7"/>
  <c r="D93" i="7"/>
  <c r="P93" i="7"/>
  <c r="V93" i="7"/>
  <c r="Z93" i="7"/>
  <c r="D94" i="7"/>
  <c r="P94" i="7"/>
  <c r="V94" i="7"/>
  <c r="Z94" i="7"/>
  <c r="D95" i="7"/>
  <c r="P95" i="7"/>
  <c r="V95" i="7"/>
  <c r="Z95" i="7"/>
  <c r="D96" i="7"/>
  <c r="P96" i="7"/>
  <c r="V96" i="7"/>
  <c r="Z96" i="7"/>
  <c r="D97" i="7"/>
  <c r="P97" i="7"/>
  <c r="V97" i="7"/>
  <c r="Z97" i="7"/>
  <c r="D98" i="7"/>
  <c r="P98" i="7"/>
  <c r="V98" i="7"/>
  <c r="Z98" i="7"/>
  <c r="D99" i="7"/>
  <c r="P99" i="7"/>
  <c r="V99" i="7"/>
  <c r="Z99" i="7"/>
  <c r="D100" i="7"/>
  <c r="P100" i="7"/>
  <c r="V100" i="7"/>
  <c r="Z100" i="7"/>
  <c r="D101" i="7"/>
  <c r="P101" i="7"/>
  <c r="V101" i="7"/>
  <c r="Z101" i="7"/>
  <c r="D102" i="7"/>
  <c r="P102" i="7"/>
  <c r="V102" i="7"/>
  <c r="Z102" i="7"/>
  <c r="D103" i="7"/>
  <c r="P103" i="7"/>
  <c r="V103" i="7"/>
  <c r="Z103" i="7"/>
  <c r="D104" i="7"/>
  <c r="P104" i="7"/>
  <c r="V104" i="7"/>
  <c r="Z104" i="7"/>
  <c r="D106" i="7"/>
  <c r="P106" i="7"/>
  <c r="V106" i="7"/>
  <c r="Z106" i="7"/>
  <c r="D107" i="7"/>
  <c r="P107" i="7"/>
  <c r="V107" i="7"/>
  <c r="Z107" i="7"/>
  <c r="D108" i="7"/>
  <c r="P108" i="7"/>
  <c r="V108" i="7"/>
  <c r="Z108" i="7"/>
  <c r="D109" i="7"/>
  <c r="P109" i="7"/>
  <c r="V109" i="7"/>
  <c r="Z109" i="7"/>
  <c r="D110" i="7"/>
  <c r="P110" i="7"/>
  <c r="V110" i="7"/>
  <c r="Z110" i="7"/>
  <c r="D111" i="7"/>
  <c r="P111" i="7"/>
  <c r="V111" i="7"/>
  <c r="Z111" i="7"/>
  <c r="D112" i="7"/>
  <c r="P112" i="7"/>
  <c r="V112" i="7"/>
  <c r="Z112" i="7"/>
  <c r="D113" i="7"/>
  <c r="P113" i="7"/>
  <c r="V113" i="7"/>
  <c r="Z113" i="7"/>
  <c r="D114" i="7"/>
  <c r="P114" i="7"/>
  <c r="V114" i="7"/>
  <c r="Z114" i="7"/>
  <c r="D115" i="7"/>
  <c r="P115" i="7"/>
  <c r="V115" i="7"/>
  <c r="Z115" i="7"/>
  <c r="D116" i="7"/>
  <c r="P116" i="7"/>
  <c r="V116" i="7"/>
  <c r="Z116" i="7"/>
  <c r="D117" i="7"/>
  <c r="P117" i="7"/>
  <c r="V117" i="7"/>
  <c r="Z117" i="7"/>
  <c r="D118" i="7"/>
  <c r="P118" i="7"/>
  <c r="V118" i="7"/>
  <c r="Z118" i="7"/>
  <c r="D119" i="7"/>
  <c r="P119" i="7"/>
  <c r="V119" i="7"/>
  <c r="Z119" i="7"/>
  <c r="D120" i="7"/>
  <c r="P120" i="7"/>
  <c r="V120" i="7"/>
  <c r="Z120" i="7"/>
  <c r="D122" i="7"/>
  <c r="P122" i="7"/>
  <c r="V122" i="7"/>
  <c r="Z122" i="7"/>
  <c r="D123" i="7"/>
  <c r="P123" i="7"/>
  <c r="V123" i="7"/>
  <c r="Z123" i="7"/>
  <c r="D124" i="7"/>
  <c r="P124" i="7"/>
  <c r="V124" i="7"/>
  <c r="Z124" i="7"/>
  <c r="D125" i="7"/>
  <c r="P125" i="7"/>
  <c r="V125" i="7"/>
  <c r="Z125" i="7"/>
  <c r="D126" i="7"/>
  <c r="P126" i="7"/>
  <c r="V126" i="7"/>
  <c r="Z126" i="7"/>
  <c r="D127" i="7"/>
  <c r="P127" i="7"/>
  <c r="V127" i="7"/>
  <c r="Z127" i="7"/>
  <c r="D128" i="7"/>
  <c r="P128" i="7"/>
  <c r="V128" i="7"/>
  <c r="Z128" i="7"/>
  <c r="D130" i="7"/>
  <c r="P130" i="7"/>
  <c r="V130" i="7"/>
  <c r="Z130" i="7"/>
  <c r="D131" i="7"/>
  <c r="P131" i="7"/>
  <c r="V131" i="7"/>
  <c r="Z131" i="7"/>
  <c r="D132" i="7"/>
  <c r="P132" i="7"/>
  <c r="V132" i="7"/>
  <c r="Z132" i="7"/>
  <c r="D133" i="7"/>
  <c r="P133" i="7"/>
  <c r="V133" i="7"/>
  <c r="Z133" i="7"/>
  <c r="D134" i="7"/>
  <c r="P134" i="7"/>
  <c r="V134" i="7"/>
  <c r="Z134" i="7"/>
  <c r="D135" i="7"/>
  <c r="P135" i="7"/>
  <c r="V135" i="7"/>
  <c r="Z135" i="7"/>
  <c r="D136" i="7"/>
  <c r="P136" i="7"/>
  <c r="V136" i="7"/>
  <c r="Z136" i="7"/>
  <c r="D137" i="7"/>
  <c r="P137" i="7"/>
  <c r="V137" i="7"/>
  <c r="Z137" i="7"/>
  <c r="D138" i="7"/>
  <c r="P138" i="7"/>
  <c r="V138" i="7"/>
  <c r="Z138" i="7"/>
  <c r="D140" i="7"/>
  <c r="P140" i="7"/>
  <c r="V140" i="7"/>
  <c r="Z140" i="7"/>
  <c r="D141" i="7"/>
  <c r="P141" i="7"/>
  <c r="V141" i="7"/>
  <c r="Z141" i="7"/>
  <c r="D142" i="7"/>
  <c r="P142" i="7"/>
  <c r="V142" i="7"/>
  <c r="Z142" i="7"/>
  <c r="D143" i="7"/>
  <c r="P143" i="7"/>
  <c r="V143" i="7"/>
  <c r="Z143" i="7"/>
  <c r="D144" i="7"/>
  <c r="P144" i="7"/>
  <c r="V144" i="7"/>
  <c r="Z144" i="7"/>
  <c r="D145" i="7"/>
  <c r="P145" i="7"/>
  <c r="V145" i="7"/>
  <c r="Z145" i="7"/>
  <c r="D147" i="7"/>
  <c r="P147" i="7"/>
  <c r="V147" i="7"/>
  <c r="Z147" i="7"/>
  <c r="D148" i="7"/>
  <c r="P148" i="7"/>
  <c r="V148" i="7"/>
  <c r="Z148" i="7"/>
  <c r="D149" i="7"/>
  <c r="P149" i="7"/>
  <c r="V149" i="7"/>
  <c r="Z149" i="7"/>
  <c r="D150" i="7"/>
  <c r="P150" i="7"/>
  <c r="V150" i="7"/>
  <c r="Z150" i="7"/>
  <c r="D151" i="7"/>
  <c r="P151" i="7"/>
  <c r="V151" i="7"/>
  <c r="Z151" i="7"/>
  <c r="D152" i="7"/>
  <c r="P152" i="7"/>
  <c r="V152" i="7"/>
  <c r="Z152" i="7"/>
  <c r="D153" i="7"/>
  <c r="P153" i="7"/>
  <c r="V153" i="7"/>
  <c r="Z153" i="7"/>
  <c r="D154" i="7"/>
  <c r="P154" i="7"/>
  <c r="V154" i="7"/>
  <c r="Z154" i="7"/>
  <c r="D155" i="7"/>
  <c r="P155" i="7"/>
  <c r="V155" i="7"/>
  <c r="Z155" i="7"/>
  <c r="D156" i="7"/>
  <c r="P156" i="7"/>
  <c r="V156" i="7"/>
  <c r="Z156" i="7"/>
  <c r="D157" i="7"/>
  <c r="P157" i="7"/>
  <c r="V157" i="7"/>
  <c r="Z157" i="7"/>
  <c r="D158" i="7"/>
  <c r="P158" i="7"/>
  <c r="V158" i="7"/>
  <c r="Z158" i="7"/>
  <c r="D160" i="7"/>
  <c r="P160" i="7"/>
  <c r="V160" i="7"/>
  <c r="Z160" i="7"/>
  <c r="D161" i="7"/>
  <c r="P161" i="7"/>
  <c r="V161" i="7"/>
  <c r="Z161" i="7"/>
  <c r="D162" i="7"/>
  <c r="P162" i="7"/>
  <c r="V162" i="7"/>
  <c r="Z162" i="7"/>
  <c r="D163" i="7"/>
  <c r="P163" i="7"/>
  <c r="V163" i="7"/>
  <c r="Z163" i="7"/>
  <c r="D164" i="7"/>
  <c r="P164" i="7"/>
  <c r="V164" i="7"/>
  <c r="Z164" i="7"/>
  <c r="D165" i="7"/>
  <c r="P165" i="7"/>
  <c r="V165" i="7"/>
  <c r="Z165" i="7"/>
  <c r="D166" i="7"/>
  <c r="P166" i="7"/>
  <c r="V166" i="7"/>
  <c r="Z166" i="7"/>
  <c r="D167" i="7"/>
  <c r="P167" i="7"/>
  <c r="V167" i="7"/>
  <c r="Z167" i="7"/>
  <c r="D168" i="7"/>
  <c r="P168" i="7"/>
  <c r="V168" i="7"/>
  <c r="Z168" i="7"/>
  <c r="D169" i="7"/>
  <c r="P169" i="7"/>
  <c r="V169" i="7"/>
  <c r="Z169" i="7"/>
  <c r="D170" i="7"/>
  <c r="P170" i="7"/>
  <c r="V170" i="7"/>
  <c r="Z170" i="7"/>
  <c r="D171" i="7"/>
  <c r="P171" i="7"/>
  <c r="V171" i="7"/>
  <c r="Z171" i="7"/>
  <c r="D172" i="7"/>
  <c r="P172" i="7"/>
  <c r="V172" i="7"/>
  <c r="Z172" i="7"/>
  <c r="D174" i="7"/>
  <c r="P174" i="7"/>
  <c r="V174" i="7"/>
  <c r="Z174" i="7"/>
  <c r="D175" i="7"/>
  <c r="P175" i="7"/>
  <c r="V175" i="7"/>
  <c r="Z175" i="7"/>
  <c r="D176" i="7"/>
  <c r="P176" i="7"/>
  <c r="V176" i="7"/>
  <c r="Z176" i="7"/>
  <c r="D177" i="7"/>
  <c r="P177" i="7"/>
  <c r="V177" i="7"/>
  <c r="Z177" i="7"/>
  <c r="D178" i="7"/>
  <c r="P178" i="7"/>
  <c r="V178" i="7"/>
  <c r="Z178" i="7"/>
  <c r="D179" i="7"/>
  <c r="P179" i="7"/>
  <c r="V179" i="7"/>
  <c r="Z179" i="7"/>
  <c r="D180" i="7"/>
  <c r="P180" i="7"/>
  <c r="V180" i="7"/>
  <c r="Z180" i="7"/>
  <c r="D181" i="7"/>
  <c r="P181" i="7"/>
  <c r="V181" i="7"/>
  <c r="Z181" i="7"/>
  <c r="D182" i="7"/>
  <c r="P182" i="7"/>
  <c r="V182" i="7"/>
  <c r="Z182" i="7"/>
  <c r="D183" i="7"/>
  <c r="P183" i="7"/>
  <c r="V183" i="7"/>
  <c r="Z183" i="7"/>
  <c r="D184" i="7"/>
  <c r="P184" i="7"/>
  <c r="V184" i="7"/>
  <c r="Z184" i="7"/>
  <c r="D186" i="7"/>
  <c r="P186" i="7"/>
  <c r="V186" i="7"/>
  <c r="Z186" i="7"/>
  <c r="D187" i="7"/>
  <c r="P187" i="7"/>
  <c r="V187" i="7"/>
  <c r="Z187" i="7"/>
  <c r="D188" i="7"/>
  <c r="P188" i="7"/>
  <c r="V188" i="7"/>
  <c r="Z188" i="7"/>
  <c r="D189" i="7"/>
  <c r="P189" i="7"/>
  <c r="V189" i="7"/>
  <c r="Z189" i="7"/>
  <c r="D190" i="7"/>
  <c r="P190" i="7"/>
  <c r="V190" i="7"/>
  <c r="Z190" i="7"/>
  <c r="D191" i="7"/>
  <c r="P191" i="7"/>
  <c r="V191" i="7"/>
  <c r="Z191" i="7"/>
  <c r="D192" i="7"/>
  <c r="P192" i="7"/>
  <c r="V192" i="7"/>
  <c r="Z192" i="7"/>
  <c r="D193" i="7"/>
  <c r="P193" i="7"/>
  <c r="V193" i="7"/>
  <c r="Z193" i="7"/>
  <c r="D194" i="7"/>
  <c r="P194" i="7"/>
  <c r="V194" i="7"/>
  <c r="Z194" i="7"/>
  <c r="D195" i="7"/>
  <c r="P195" i="7"/>
  <c r="V195" i="7"/>
  <c r="Z195" i="7"/>
  <c r="D196" i="7"/>
  <c r="P196" i="7"/>
  <c r="V196" i="7"/>
  <c r="Z196" i="7"/>
  <c r="D197" i="7"/>
  <c r="P197" i="7"/>
  <c r="V197" i="7"/>
  <c r="Z197" i="7"/>
  <c r="D198" i="7"/>
  <c r="P198" i="7"/>
  <c r="V198" i="7"/>
  <c r="Z198" i="7"/>
  <c r="D200" i="7"/>
  <c r="P200" i="7"/>
  <c r="V200" i="7"/>
  <c r="Z200" i="7"/>
  <c r="D201" i="7"/>
  <c r="P201" i="7"/>
  <c r="V201" i="7"/>
  <c r="Z201" i="7"/>
  <c r="D202" i="7"/>
  <c r="P202" i="7"/>
  <c r="V202" i="7"/>
  <c r="Z202" i="7"/>
  <c r="D203" i="7"/>
  <c r="P203" i="7"/>
  <c r="V203" i="7"/>
  <c r="Z203" i="7"/>
  <c r="D204" i="7"/>
  <c r="P204" i="7"/>
  <c r="V204" i="7"/>
  <c r="Z204" i="7"/>
  <c r="D205" i="7"/>
  <c r="P205" i="7"/>
  <c r="V205" i="7"/>
  <c r="Z205" i="7"/>
  <c r="D206" i="7"/>
  <c r="P206" i="7"/>
  <c r="V206" i="7"/>
  <c r="Z206" i="7"/>
  <c r="D207" i="7"/>
  <c r="P207" i="7"/>
  <c r="V207" i="7"/>
  <c r="Z207" i="7"/>
  <c r="D208" i="7"/>
  <c r="P208" i="7"/>
  <c r="V208" i="7"/>
  <c r="Z208" i="7"/>
  <c r="D209" i="7"/>
  <c r="P209" i="7"/>
  <c r="V209" i="7"/>
  <c r="Z209" i="7"/>
  <c r="D210" i="7"/>
  <c r="P210" i="7"/>
  <c r="V210" i="7"/>
  <c r="Z210" i="7"/>
  <c r="D211" i="7"/>
  <c r="P211" i="7"/>
  <c r="V211" i="7"/>
  <c r="Z211" i="7"/>
  <c r="D213" i="7"/>
  <c r="P213" i="7"/>
  <c r="V213" i="7"/>
  <c r="Z213" i="7"/>
  <c r="D214" i="7"/>
  <c r="P214" i="7"/>
  <c r="V214" i="7"/>
  <c r="Z214" i="7"/>
  <c r="D215" i="7"/>
  <c r="P215" i="7"/>
  <c r="V215" i="7"/>
  <c r="Z215" i="7"/>
  <c r="D216" i="7"/>
  <c r="P216" i="7"/>
  <c r="V216" i="7"/>
  <c r="Z216" i="7"/>
  <c r="D217" i="7"/>
  <c r="P217" i="7"/>
  <c r="V217" i="7"/>
  <c r="Z217" i="7"/>
  <c r="D218" i="7"/>
  <c r="P218" i="7"/>
  <c r="V218" i="7"/>
  <c r="Z218" i="7"/>
  <c r="D219" i="7"/>
  <c r="P219" i="7"/>
  <c r="V219" i="7"/>
  <c r="Z219" i="7"/>
  <c r="D220" i="7"/>
  <c r="P220" i="7"/>
  <c r="V220" i="7"/>
  <c r="Z220" i="7"/>
  <c r="D221" i="7"/>
  <c r="P221" i="7"/>
  <c r="V221" i="7"/>
  <c r="Z221" i="7"/>
  <c r="D222" i="7"/>
  <c r="P222" i="7"/>
  <c r="V222" i="7"/>
  <c r="Z222" i="7"/>
  <c r="D223" i="7"/>
  <c r="P223" i="7"/>
  <c r="V223" i="7"/>
  <c r="Z223" i="7"/>
  <c r="D224" i="7"/>
  <c r="P224" i="7"/>
  <c r="V224" i="7"/>
  <c r="Z224" i="7"/>
  <c r="D225" i="7"/>
  <c r="P225" i="7"/>
  <c r="V225" i="7"/>
  <c r="Z225" i="7"/>
  <c r="D227" i="7"/>
  <c r="P227" i="7"/>
  <c r="V227" i="7"/>
  <c r="Z227" i="7"/>
  <c r="D228" i="7"/>
  <c r="P228" i="7"/>
  <c r="V228" i="7"/>
  <c r="Z228" i="7"/>
  <c r="D229" i="7"/>
  <c r="P229" i="7"/>
  <c r="V229" i="7"/>
  <c r="Z229" i="7"/>
  <c r="D230" i="7"/>
  <c r="P230" i="7"/>
  <c r="V230" i="7"/>
  <c r="Z230" i="7"/>
  <c r="D231" i="7"/>
  <c r="P231" i="7"/>
  <c r="V231" i="7"/>
  <c r="Z231" i="7"/>
  <c r="D232" i="7"/>
  <c r="P232" i="7"/>
  <c r="V232" i="7"/>
  <c r="Z232" i="7"/>
  <c r="D233" i="7"/>
  <c r="P233" i="7"/>
  <c r="V233" i="7"/>
  <c r="Z233" i="7"/>
  <c r="D234" i="7"/>
  <c r="P234" i="7"/>
  <c r="V234" i="7"/>
  <c r="Z234" i="7"/>
  <c r="D235" i="7"/>
  <c r="P235" i="7"/>
  <c r="V235" i="7"/>
  <c r="Z235" i="7"/>
  <c r="D237" i="7"/>
  <c r="P237" i="7"/>
  <c r="V237" i="7"/>
  <c r="Z237" i="7"/>
  <c r="D238" i="7"/>
  <c r="P238" i="7"/>
  <c r="V238" i="7"/>
  <c r="Z238" i="7"/>
  <c r="D239" i="7"/>
  <c r="P239" i="7"/>
  <c r="V239" i="7"/>
  <c r="Z239" i="7"/>
  <c r="D240" i="7"/>
  <c r="P240" i="7"/>
  <c r="V240" i="7"/>
  <c r="Z240" i="7"/>
  <c r="D241" i="7"/>
  <c r="P241" i="7"/>
  <c r="V241" i="7"/>
  <c r="Z241" i="7"/>
  <c r="D242" i="7"/>
  <c r="P242" i="7"/>
  <c r="V242" i="7"/>
  <c r="Z242" i="7"/>
  <c r="D243" i="7"/>
  <c r="P243" i="7"/>
  <c r="V243" i="7"/>
  <c r="Z243" i="7"/>
  <c r="D244" i="7"/>
  <c r="P244" i="7"/>
  <c r="V244" i="7"/>
  <c r="Z244" i="7"/>
  <c r="D246" i="7"/>
  <c r="P246" i="7"/>
  <c r="V246" i="7"/>
  <c r="Z246" i="7"/>
  <c r="D247" i="7"/>
  <c r="P247" i="7"/>
  <c r="V247" i="7"/>
  <c r="Z247" i="7"/>
  <c r="D248" i="7"/>
  <c r="P248" i="7"/>
  <c r="V248" i="7"/>
  <c r="Z248" i="7"/>
  <c r="D249" i="7"/>
  <c r="P249" i="7"/>
  <c r="V249" i="7"/>
  <c r="Z249" i="7"/>
  <c r="D250" i="7"/>
  <c r="P250" i="7"/>
  <c r="V250" i="7"/>
  <c r="Z250" i="7"/>
  <c r="D251" i="7"/>
  <c r="P251" i="7"/>
  <c r="V251" i="7"/>
  <c r="Z251" i="7"/>
  <c r="D252" i="7"/>
  <c r="P252" i="7"/>
  <c r="V252" i="7"/>
  <c r="Z252" i="7"/>
  <c r="D253" i="7"/>
  <c r="P253" i="7"/>
  <c r="V253" i="7"/>
  <c r="Z253" i="7"/>
  <c r="D254" i="7"/>
  <c r="P254" i="7"/>
  <c r="V254" i="7"/>
  <c r="Z254" i="7"/>
  <c r="D255" i="7"/>
  <c r="P255" i="7"/>
  <c r="V255" i="7"/>
  <c r="Z255" i="7"/>
  <c r="D256" i="7"/>
  <c r="P256" i="7"/>
  <c r="V256" i="7"/>
  <c r="Z256" i="7"/>
  <c r="D257" i="7"/>
  <c r="P257" i="7"/>
  <c r="V257" i="7"/>
  <c r="Z257" i="7"/>
  <c r="D258" i="7"/>
  <c r="P258" i="7"/>
  <c r="V258" i="7"/>
  <c r="Z258" i="7"/>
  <c r="D259" i="7"/>
  <c r="P259" i="7"/>
  <c r="V259" i="7"/>
  <c r="Z259" i="7"/>
  <c r="D260" i="7"/>
  <c r="P260" i="7"/>
  <c r="V260" i="7"/>
  <c r="Z260" i="7"/>
  <c r="D262" i="7"/>
  <c r="P262" i="7"/>
  <c r="V262" i="7"/>
  <c r="Z262" i="7"/>
  <c r="D263" i="7"/>
  <c r="P263" i="7"/>
  <c r="V263" i="7"/>
  <c r="Z263" i="7"/>
  <c r="D264" i="7"/>
  <c r="P264" i="7"/>
  <c r="V264" i="7"/>
  <c r="Z264" i="7"/>
  <c r="D265" i="7"/>
  <c r="P265" i="7"/>
  <c r="V265" i="7"/>
  <c r="Z265" i="7"/>
  <c r="D266" i="7"/>
  <c r="P266" i="7"/>
  <c r="V266" i="7"/>
  <c r="Z266" i="7"/>
  <c r="D267" i="7"/>
  <c r="P267" i="7"/>
  <c r="V267" i="7"/>
  <c r="Z267" i="7"/>
  <c r="D268" i="7"/>
  <c r="P268" i="7"/>
  <c r="V268" i="7"/>
  <c r="Z268" i="7"/>
  <c r="D270" i="7"/>
  <c r="P270" i="7"/>
  <c r="V270" i="7"/>
  <c r="Z270" i="7"/>
  <c r="D271" i="7"/>
  <c r="P271" i="7"/>
  <c r="V271" i="7"/>
  <c r="Z271" i="7"/>
  <c r="D272" i="7"/>
  <c r="P272" i="7"/>
  <c r="V272" i="7"/>
  <c r="Z272" i="7"/>
  <c r="D273" i="7"/>
  <c r="P273" i="7"/>
  <c r="V273" i="7"/>
  <c r="Z273" i="7"/>
  <c r="D274" i="7"/>
  <c r="P274" i="7"/>
  <c r="V274" i="7"/>
  <c r="Z274" i="7"/>
  <c r="D275" i="7"/>
  <c r="P275" i="7"/>
  <c r="V275" i="7"/>
  <c r="Z275" i="7"/>
  <c r="D276" i="7"/>
  <c r="P276" i="7"/>
  <c r="V276" i="7"/>
  <c r="Z276" i="7"/>
  <c r="D277" i="7"/>
  <c r="P277" i="7"/>
  <c r="V277" i="7"/>
  <c r="Z277" i="7"/>
  <c r="D278" i="7"/>
  <c r="P278" i="7"/>
  <c r="V278" i="7"/>
  <c r="Z278" i="7"/>
  <c r="D279" i="7"/>
  <c r="P279" i="7"/>
  <c r="V279" i="7"/>
  <c r="Z279" i="7"/>
  <c r="D280" i="7"/>
  <c r="P280" i="7"/>
  <c r="V280" i="7"/>
  <c r="Z280" i="7"/>
  <c r="D281" i="7"/>
  <c r="P281" i="7"/>
  <c r="V281" i="7"/>
  <c r="Z281" i="7"/>
  <c r="D282" i="7"/>
  <c r="P282" i="7"/>
  <c r="V282" i="7"/>
  <c r="Z282" i="7"/>
  <c r="D283" i="7"/>
  <c r="P283" i="7"/>
  <c r="V283" i="7"/>
  <c r="Z283" i="7"/>
  <c r="D284" i="7"/>
  <c r="P284" i="7"/>
  <c r="V284" i="7"/>
  <c r="Z284" i="7"/>
  <c r="D285" i="7"/>
  <c r="P285" i="7"/>
  <c r="V285" i="7"/>
  <c r="Z285" i="7"/>
  <c r="D286" i="7"/>
  <c r="P286" i="7"/>
  <c r="V286" i="7"/>
  <c r="Z286" i="7"/>
  <c r="D288" i="7"/>
  <c r="P288" i="7"/>
  <c r="V288" i="7"/>
  <c r="Z288" i="7"/>
  <c r="D289" i="7"/>
  <c r="P289" i="7"/>
  <c r="V289" i="7"/>
  <c r="Z289" i="7"/>
  <c r="D290" i="7"/>
  <c r="P290" i="7"/>
  <c r="V290" i="7"/>
  <c r="Z290" i="7"/>
  <c r="D291" i="7"/>
  <c r="P291" i="7"/>
  <c r="V291" i="7"/>
  <c r="Z291" i="7"/>
  <c r="D292" i="7"/>
  <c r="P292" i="7"/>
  <c r="V292" i="7"/>
  <c r="Z292" i="7"/>
  <c r="D293" i="7"/>
  <c r="P293" i="7"/>
  <c r="V293" i="7"/>
  <c r="Z293" i="7"/>
  <c r="D294" i="7"/>
  <c r="P294" i="7"/>
  <c r="V294" i="7"/>
  <c r="Z294" i="7"/>
  <c r="D295" i="7"/>
  <c r="P295" i="7"/>
  <c r="V295" i="7"/>
  <c r="Z295" i="7"/>
  <c r="D296" i="7"/>
  <c r="P296" i="7"/>
  <c r="V296" i="7"/>
  <c r="Z296" i="7"/>
  <c r="D297" i="7"/>
  <c r="P297" i="7"/>
  <c r="V297" i="7"/>
  <c r="Z297" i="7"/>
  <c r="D298" i="7"/>
  <c r="P298" i="7"/>
  <c r="V298" i="7"/>
  <c r="Z298" i="7"/>
  <c r="D299" i="7"/>
  <c r="P299" i="7"/>
  <c r="V299" i="7"/>
  <c r="Z299" i="7"/>
  <c r="D300" i="7"/>
  <c r="P300" i="7"/>
  <c r="V300" i="7"/>
  <c r="Z300" i="7"/>
  <c r="D301" i="7"/>
  <c r="P301" i="7"/>
  <c r="V301" i="7"/>
  <c r="Z301" i="7"/>
  <c r="D302" i="7"/>
  <c r="P302" i="7"/>
  <c r="V302" i="7"/>
  <c r="Z302" i="7"/>
  <c r="D303" i="7"/>
  <c r="P303" i="7"/>
  <c r="V303" i="7"/>
  <c r="Z303" i="7"/>
  <c r="D304" i="7"/>
  <c r="P304" i="7"/>
  <c r="V304" i="7"/>
  <c r="Z304" i="7"/>
  <c r="D305" i="7"/>
  <c r="P305" i="7"/>
  <c r="V305" i="7"/>
  <c r="Z305" i="7"/>
  <c r="D306" i="7"/>
  <c r="P306" i="7"/>
  <c r="V306" i="7"/>
  <c r="Z306" i="7"/>
  <c r="D307" i="7"/>
  <c r="P307" i="7"/>
  <c r="V307" i="7"/>
  <c r="Z307" i="7"/>
  <c r="D308" i="7"/>
  <c r="P308" i="7"/>
  <c r="V308" i="7"/>
  <c r="Z308" i="7"/>
  <c r="D309" i="7"/>
  <c r="P309" i="7"/>
  <c r="V309" i="7"/>
  <c r="Z309" i="7"/>
  <c r="D310" i="7"/>
  <c r="P310" i="7"/>
  <c r="V310" i="7"/>
  <c r="Z310" i="7"/>
  <c r="D311" i="7"/>
  <c r="P311" i="7"/>
  <c r="V311" i="7"/>
  <c r="Z311" i="7"/>
  <c r="D313" i="7"/>
  <c r="P313" i="7"/>
  <c r="V313" i="7"/>
  <c r="Z313" i="7"/>
  <c r="D314" i="7"/>
  <c r="P314" i="7"/>
  <c r="V314" i="7"/>
  <c r="Z314" i="7"/>
  <c r="D315" i="7"/>
  <c r="P315" i="7"/>
  <c r="V315" i="7"/>
  <c r="Z315" i="7"/>
  <c r="D316" i="7"/>
  <c r="P316" i="7"/>
  <c r="V316" i="7"/>
  <c r="Z316" i="7"/>
  <c r="D317" i="7"/>
  <c r="P317" i="7"/>
  <c r="V317" i="7"/>
  <c r="Z317" i="7"/>
  <c r="D318" i="7"/>
  <c r="P318" i="7"/>
  <c r="V318" i="7"/>
  <c r="Z318" i="7"/>
  <c r="D319" i="7"/>
  <c r="P319" i="7"/>
  <c r="V319" i="7"/>
  <c r="Z319" i="7"/>
  <c r="D320" i="7"/>
  <c r="P320" i="7"/>
  <c r="V320" i="7"/>
  <c r="Z320" i="7"/>
  <c r="D321" i="7"/>
  <c r="P321" i="7"/>
  <c r="V321" i="7"/>
  <c r="Z321" i="7"/>
  <c r="D322" i="7"/>
  <c r="P322" i="7"/>
  <c r="V322" i="7"/>
  <c r="Z322" i="7"/>
  <c r="D323" i="7"/>
  <c r="P323" i="7"/>
  <c r="V323" i="7"/>
  <c r="Z323" i="7"/>
  <c r="D324" i="7"/>
  <c r="P324" i="7"/>
  <c r="V324" i="7"/>
  <c r="Z324" i="7"/>
  <c r="D325" i="7"/>
  <c r="P325" i="7"/>
  <c r="V325" i="7"/>
  <c r="Z325" i="7"/>
  <c r="D326" i="7"/>
  <c r="P326" i="7"/>
  <c r="V326" i="7"/>
  <c r="Z326" i="7"/>
  <c r="D327" i="7"/>
  <c r="P327" i="7"/>
  <c r="V327" i="7"/>
  <c r="Z327" i="7"/>
  <c r="D329" i="7"/>
  <c r="P329" i="7"/>
  <c r="V329" i="7"/>
  <c r="Z329" i="7"/>
  <c r="D330" i="7"/>
  <c r="P330" i="7"/>
  <c r="V330" i="7"/>
  <c r="Z330" i="7"/>
  <c r="D331" i="7"/>
  <c r="P331" i="7"/>
  <c r="V331" i="7"/>
  <c r="Z331" i="7"/>
  <c r="D332" i="7"/>
  <c r="P332" i="7"/>
  <c r="V332" i="7"/>
  <c r="Z332" i="7"/>
  <c r="D333" i="7"/>
  <c r="P333" i="7"/>
  <c r="V333" i="7"/>
  <c r="Z333" i="7"/>
  <c r="D334" i="7"/>
  <c r="P334" i="7"/>
  <c r="V334" i="7"/>
  <c r="Z334" i="7"/>
  <c r="D335" i="7"/>
  <c r="P335" i="7"/>
  <c r="V335" i="7"/>
  <c r="Z335" i="7"/>
  <c r="D336" i="7"/>
  <c r="P336" i="7"/>
  <c r="V336" i="7"/>
  <c r="Z336" i="7"/>
  <c r="D337" i="7"/>
  <c r="P337" i="7"/>
  <c r="V337" i="7"/>
  <c r="Z337" i="7"/>
  <c r="D338" i="7"/>
  <c r="P338" i="7"/>
  <c r="V338" i="7"/>
  <c r="Z338" i="7"/>
  <c r="D339" i="7"/>
  <c r="P339" i="7"/>
  <c r="V339" i="7"/>
  <c r="Z339" i="7"/>
  <c r="D341" i="7"/>
  <c r="P341" i="7"/>
  <c r="V341" i="7"/>
  <c r="Z341" i="7"/>
  <c r="D342" i="7"/>
  <c r="P342" i="7"/>
  <c r="V342" i="7"/>
  <c r="Z342" i="7"/>
  <c r="D343" i="7"/>
  <c r="P343" i="7"/>
  <c r="V343" i="7"/>
  <c r="Z343" i="7"/>
  <c r="D344" i="7"/>
  <c r="P344" i="7"/>
  <c r="V344" i="7"/>
  <c r="Z344" i="7"/>
  <c r="D345" i="7"/>
  <c r="P345" i="7"/>
  <c r="V345" i="7"/>
  <c r="Z345" i="7"/>
  <c r="D346" i="7"/>
  <c r="P346" i="7"/>
  <c r="V346" i="7"/>
  <c r="Z346" i="7"/>
  <c r="D347" i="7"/>
  <c r="P347" i="7"/>
  <c r="V347" i="7"/>
  <c r="Z347" i="7"/>
  <c r="D348" i="7"/>
  <c r="P348" i="7"/>
  <c r="V348" i="7"/>
  <c r="Z348" i="7"/>
  <c r="D349" i="7"/>
  <c r="P349" i="7"/>
  <c r="V349" i="7"/>
  <c r="Z349" i="7"/>
  <c r="D350" i="7"/>
  <c r="P350" i="7"/>
  <c r="V350" i="7"/>
  <c r="Z350" i="7"/>
  <c r="D351" i="7"/>
  <c r="P351" i="7"/>
  <c r="V351" i="7"/>
  <c r="Z351" i="7"/>
  <c r="D353" i="7"/>
  <c r="P353" i="7"/>
  <c r="V353" i="7"/>
  <c r="Z353" i="7"/>
  <c r="D354" i="7"/>
  <c r="P354" i="7"/>
  <c r="V354" i="7"/>
  <c r="Z354" i="7"/>
  <c r="D355" i="7"/>
  <c r="P355" i="7"/>
  <c r="V355" i="7"/>
  <c r="Z355" i="7"/>
  <c r="D356" i="7"/>
  <c r="P356" i="7"/>
  <c r="V356" i="7"/>
  <c r="Z356" i="7"/>
  <c r="D357" i="7"/>
  <c r="P357" i="7"/>
  <c r="V357" i="7"/>
  <c r="Z357" i="7"/>
  <c r="D358" i="7"/>
  <c r="P358" i="7"/>
  <c r="V358" i="7"/>
  <c r="Z358" i="7"/>
  <c r="D359" i="7"/>
  <c r="P359" i="7"/>
  <c r="V359" i="7"/>
  <c r="Z359" i="7"/>
  <c r="D360" i="7"/>
  <c r="P360" i="7"/>
  <c r="V360" i="7"/>
  <c r="Z360" i="7"/>
  <c r="D361" i="7"/>
  <c r="P361" i="7"/>
  <c r="V361" i="7"/>
  <c r="Z361" i="7"/>
  <c r="D362" i="7"/>
  <c r="P362" i="7"/>
  <c r="V362" i="7"/>
  <c r="Z362" i="7"/>
  <c r="D363" i="7"/>
  <c r="P363" i="7"/>
  <c r="V363" i="7"/>
  <c r="Z363" i="7"/>
  <c r="D365" i="7"/>
  <c r="P365" i="7"/>
  <c r="V365" i="7"/>
  <c r="Z365" i="7"/>
  <c r="D366" i="7"/>
  <c r="P366" i="7"/>
  <c r="V366" i="7"/>
  <c r="Z366" i="7"/>
  <c r="D367" i="7"/>
  <c r="P367" i="7"/>
  <c r="V367" i="7"/>
  <c r="Z367" i="7"/>
  <c r="D368" i="7"/>
  <c r="P368" i="7"/>
  <c r="V368" i="7"/>
  <c r="Z368" i="7"/>
  <c r="D369" i="7"/>
  <c r="P369" i="7"/>
  <c r="V369" i="7"/>
  <c r="Z369" i="7"/>
  <c r="D370" i="7"/>
  <c r="P370" i="7"/>
  <c r="V370" i="7"/>
  <c r="Z370" i="7"/>
  <c r="D371" i="7"/>
  <c r="P371" i="7"/>
  <c r="V371" i="7"/>
  <c r="Z371" i="7"/>
  <c r="D372" i="7"/>
  <c r="P372" i="7"/>
  <c r="V372" i="7"/>
  <c r="Z372" i="7"/>
  <c r="D373" i="7"/>
  <c r="P373" i="7"/>
  <c r="V373" i="7"/>
  <c r="Z373" i="7"/>
  <c r="D374" i="7"/>
  <c r="P374" i="7"/>
  <c r="V374" i="7"/>
  <c r="Z374" i="7"/>
  <c r="D375" i="7"/>
  <c r="P375" i="7"/>
  <c r="V375" i="7"/>
  <c r="Z375" i="7"/>
  <c r="D376" i="7"/>
  <c r="P376" i="7"/>
  <c r="V376" i="7"/>
  <c r="Z376" i="7"/>
  <c r="AB78" i="7" l="1"/>
  <c r="AB337" i="7"/>
  <c r="AC337" i="7" s="1"/>
  <c r="AB329" i="7"/>
  <c r="AC329" i="7" s="1"/>
  <c r="AB324" i="7"/>
  <c r="AC324" i="7" s="1"/>
  <c r="AB320" i="7"/>
  <c r="AB311" i="7"/>
  <c r="AC311" i="7" s="1"/>
  <c r="AB309" i="7"/>
  <c r="AC309" i="7" s="1"/>
  <c r="AB303" i="7"/>
  <c r="AB297" i="7"/>
  <c r="AB171" i="7"/>
  <c r="AC171" i="7" s="1"/>
  <c r="AB116" i="7"/>
  <c r="AC116" i="7" s="1"/>
  <c r="AB106" i="7"/>
  <c r="AC106" i="7" s="1"/>
  <c r="AB375" i="7"/>
  <c r="AB332" i="7"/>
  <c r="AC332" i="7" s="1"/>
  <c r="AB310" i="7"/>
  <c r="AC310" i="7" s="1"/>
  <c r="AB308" i="7"/>
  <c r="AC308" i="7" s="1"/>
  <c r="AB300" i="7"/>
  <c r="AC300" i="7" s="1"/>
  <c r="AB292" i="7"/>
  <c r="AC292" i="7" s="1"/>
  <c r="AB357" i="7"/>
  <c r="AC357" i="7" s="1"/>
  <c r="AB274" i="7"/>
  <c r="AC274" i="7" s="1"/>
  <c r="AB99" i="7"/>
  <c r="AB376" i="7"/>
  <c r="AC376" i="7" s="1"/>
  <c r="AB370" i="7"/>
  <c r="AC370" i="7" s="1"/>
  <c r="AB366" i="7"/>
  <c r="AB361" i="7"/>
  <c r="AC361" i="7" s="1"/>
  <c r="AB359" i="7"/>
  <c r="AC359" i="7" s="1"/>
  <c r="AB355" i="7"/>
  <c r="AC355" i="7" s="1"/>
  <c r="AB350" i="7"/>
  <c r="AC350" i="7" s="1"/>
  <c r="AB348" i="7"/>
  <c r="AC348" i="7" s="1"/>
  <c r="AB342" i="7"/>
  <c r="AC342" i="7" s="1"/>
  <c r="AB339" i="7"/>
  <c r="AC339" i="7" s="1"/>
  <c r="AB335" i="7"/>
  <c r="AC335" i="7" s="1"/>
  <c r="AB333" i="7"/>
  <c r="AB331" i="7"/>
  <c r="AC331" i="7" s="1"/>
  <c r="AB326" i="7"/>
  <c r="AC326" i="7" s="1"/>
  <c r="AB322" i="7"/>
  <c r="AC322" i="7" s="1"/>
  <c r="AB318" i="7"/>
  <c r="AB316" i="7"/>
  <c r="AC316" i="7" s="1"/>
  <c r="AB314" i="7"/>
  <c r="AC314" i="7" s="1"/>
  <c r="AB363" i="7"/>
  <c r="AC363" i="7" s="1"/>
  <c r="AB282" i="7"/>
  <c r="AC282" i="7" s="1"/>
  <c r="AB163" i="7"/>
  <c r="AC163" i="7" s="1"/>
  <c r="AB70" i="7"/>
  <c r="AC70" i="7" s="1"/>
  <c r="AB351" i="7"/>
  <c r="AC351" i="7" s="1"/>
  <c r="AB353" i="7"/>
  <c r="AB344" i="7"/>
  <c r="AC344" i="7" s="1"/>
  <c r="AB143" i="7"/>
  <c r="AC143" i="7" s="1"/>
  <c r="AB346" i="7"/>
  <c r="AC346" i="7" s="1"/>
  <c r="AB169" i="7"/>
  <c r="AC169" i="7" s="1"/>
  <c r="AB371" i="7"/>
  <c r="AC371" i="7" s="1"/>
  <c r="AB369" i="7"/>
  <c r="AB362" i="7"/>
  <c r="AC362" i="7" s="1"/>
  <c r="AB360" i="7"/>
  <c r="AC360" i="7" s="1"/>
  <c r="AB358" i="7"/>
  <c r="AC358" i="7" s="1"/>
  <c r="AB356" i="7"/>
  <c r="AC356" i="7" s="1"/>
  <c r="AB354" i="7"/>
  <c r="AB349" i="7"/>
  <c r="AC349" i="7" s="1"/>
  <c r="AB347" i="7"/>
  <c r="AC347" i="7" s="1"/>
  <c r="AB345" i="7"/>
  <c r="AC345" i="7" s="1"/>
  <c r="AB343" i="7"/>
  <c r="AC343" i="7" s="1"/>
  <c r="AB341" i="7"/>
  <c r="AB338" i="7"/>
  <c r="AC338" i="7" s="1"/>
  <c r="AB336" i="7"/>
  <c r="AC336" i="7" s="1"/>
  <c r="AB334" i="7"/>
  <c r="AC334" i="7" s="1"/>
  <c r="AB330" i="7"/>
  <c r="AB323" i="7"/>
  <c r="AC323" i="7" s="1"/>
  <c r="AB315" i="7"/>
  <c r="AC315" i="7" s="1"/>
  <c r="AB281" i="7"/>
  <c r="AC281" i="7" s="1"/>
  <c r="AB279" i="7"/>
  <c r="AC279" i="7" s="1"/>
  <c r="AB275" i="7"/>
  <c r="AC275" i="7" s="1"/>
  <c r="AB273" i="7"/>
  <c r="AC273" i="7" s="1"/>
  <c r="AB268" i="7"/>
  <c r="AC268" i="7" s="1"/>
  <c r="AB266" i="7"/>
  <c r="AC266" i="7" s="1"/>
  <c r="AB264" i="7"/>
  <c r="AC264" i="7" s="1"/>
  <c r="AB262" i="7"/>
  <c r="AC262" i="7" s="1"/>
  <c r="AB259" i="7"/>
  <c r="AC259" i="7" s="1"/>
  <c r="AB257" i="7"/>
  <c r="AB255" i="7"/>
  <c r="AC255" i="7" s="1"/>
  <c r="AB253" i="7"/>
  <c r="AC253" i="7" s="1"/>
  <c r="AB251" i="7"/>
  <c r="AB249" i="7"/>
  <c r="AC249" i="7" s="1"/>
  <c r="AB247" i="7"/>
  <c r="AC247" i="7" s="1"/>
  <c r="AB244" i="7"/>
  <c r="AC244" i="7" s="1"/>
  <c r="AB242" i="7"/>
  <c r="AC242" i="7" s="1"/>
  <c r="AB240" i="7"/>
  <c r="AB238" i="7"/>
  <c r="AC238" i="7" s="1"/>
  <c r="AB235" i="7"/>
  <c r="AC235" i="7" s="1"/>
  <c r="AB233" i="7"/>
  <c r="AB229" i="7"/>
  <c r="AC229" i="7" s="1"/>
  <c r="AB291" i="7"/>
  <c r="AC291" i="7" s="1"/>
  <c r="AB286" i="7"/>
  <c r="AC286" i="7" s="1"/>
  <c r="AB284" i="7"/>
  <c r="AC284" i="7" s="1"/>
  <c r="AB280" i="7"/>
  <c r="AB278" i="7"/>
  <c r="AC278" i="7" s="1"/>
  <c r="AB276" i="7"/>
  <c r="AC276" i="7" s="1"/>
  <c r="AB267" i="7"/>
  <c r="AB265" i="7"/>
  <c r="AC265" i="7" s="1"/>
  <c r="AB263" i="7"/>
  <c r="AC263" i="7" s="1"/>
  <c r="AB260" i="7"/>
  <c r="AC260" i="7" s="1"/>
  <c r="AB258" i="7"/>
  <c r="AC258" i="7" s="1"/>
  <c r="AB256" i="7"/>
  <c r="AB254" i="7"/>
  <c r="AB252" i="7"/>
  <c r="AC252" i="7" s="1"/>
  <c r="AB250" i="7"/>
  <c r="AB248" i="7"/>
  <c r="AC248" i="7" s="1"/>
  <c r="AB246" i="7"/>
  <c r="AC246" i="7" s="1"/>
  <c r="AB243" i="7"/>
  <c r="AC243" i="7" s="1"/>
  <c r="AB241" i="7"/>
  <c r="AC241" i="7" s="1"/>
  <c r="AB239" i="7"/>
  <c r="AB237" i="7"/>
  <c r="AC237" i="7" s="1"/>
  <c r="AB228" i="7"/>
  <c r="AC228" i="7" s="1"/>
  <c r="AB225" i="7"/>
  <c r="AC225" i="7" s="1"/>
  <c r="AB223" i="7"/>
  <c r="AB221" i="7"/>
  <c r="AC221" i="7" s="1"/>
  <c r="AB219" i="7"/>
  <c r="AC219" i="7" s="1"/>
  <c r="AB217" i="7"/>
  <c r="AB215" i="7"/>
  <c r="AC215" i="7" s="1"/>
  <c r="AB213" i="7"/>
  <c r="AC213" i="7" s="1"/>
  <c r="AB210" i="7"/>
  <c r="AC210" i="7" s="1"/>
  <c r="AB208" i="7"/>
  <c r="AB206" i="7"/>
  <c r="AC206" i="7" s="1"/>
  <c r="AB204" i="7"/>
  <c r="AC204" i="7" s="1"/>
  <c r="AB202" i="7"/>
  <c r="AC202" i="7" s="1"/>
  <c r="AB200" i="7"/>
  <c r="AC200" i="7" s="1"/>
  <c r="AB197" i="7"/>
  <c r="AB195" i="7"/>
  <c r="AB193" i="7"/>
  <c r="AC193" i="7" s="1"/>
  <c r="AB191" i="7"/>
  <c r="AC191" i="7" s="1"/>
  <c r="AB189" i="7"/>
  <c r="AC189" i="7" s="1"/>
  <c r="AB187" i="7"/>
  <c r="AC187" i="7" s="1"/>
  <c r="AB174" i="7"/>
  <c r="AC174" i="7" s="1"/>
  <c r="AB158" i="7"/>
  <c r="AC158" i="7" s="1"/>
  <c r="AB156" i="7"/>
  <c r="AB154" i="7"/>
  <c r="AB152" i="7"/>
  <c r="AC152" i="7" s="1"/>
  <c r="AB150" i="7"/>
  <c r="AB148" i="7"/>
  <c r="AC148" i="7" s="1"/>
  <c r="AB141" i="7"/>
  <c r="AC141" i="7" s="1"/>
  <c r="AB138" i="7"/>
  <c r="AC138" i="7" s="1"/>
  <c r="AB136" i="7"/>
  <c r="AC136" i="7" s="1"/>
  <c r="AB132" i="7"/>
  <c r="AB130" i="7"/>
  <c r="AC130" i="7" s="1"/>
  <c r="AB127" i="7"/>
  <c r="AC127" i="7" s="1"/>
  <c r="AB125" i="7"/>
  <c r="AC125" i="7" s="1"/>
  <c r="AB123" i="7"/>
  <c r="AC123" i="7" s="1"/>
  <c r="AB120" i="7"/>
  <c r="AC120" i="7" s="1"/>
  <c r="AB118" i="7"/>
  <c r="AC118" i="7" s="1"/>
  <c r="AB114" i="7"/>
  <c r="AC114" i="7" s="1"/>
  <c r="AB112" i="7"/>
  <c r="AB110" i="7"/>
  <c r="AC110" i="7" s="1"/>
  <c r="AB108" i="7"/>
  <c r="AC108" i="7" s="1"/>
  <c r="AB103" i="7"/>
  <c r="AC103" i="7" s="1"/>
  <c r="AB101" i="7"/>
  <c r="AB97" i="7"/>
  <c r="AC97" i="7" s="1"/>
  <c r="AB95" i="7"/>
  <c r="AC95" i="7" s="1"/>
  <c r="AB93" i="7"/>
  <c r="AC93" i="7" s="1"/>
  <c r="AB90" i="7"/>
  <c r="AB88" i="7"/>
  <c r="AC88" i="7" s="1"/>
  <c r="AB86" i="7"/>
  <c r="AC86" i="7" s="1"/>
  <c r="AB84" i="7"/>
  <c r="AC84" i="7" s="1"/>
  <c r="AB82" i="7"/>
  <c r="AC82" i="7" s="1"/>
  <c r="AB79" i="7"/>
  <c r="AC79" i="7" s="1"/>
  <c r="AB77" i="7"/>
  <c r="AB75" i="7"/>
  <c r="AC75" i="7" s="1"/>
  <c r="AB73" i="7"/>
  <c r="AB68" i="7"/>
  <c r="AC68" i="7" s="1"/>
  <c r="AB65" i="7"/>
  <c r="AC65" i="7" s="1"/>
  <c r="AB63" i="7"/>
  <c r="AC63" i="7" s="1"/>
  <c r="AB61" i="7"/>
  <c r="AC61" i="7" s="1"/>
  <c r="AB59" i="7"/>
  <c r="AC59" i="7" s="1"/>
  <c r="AB57" i="7"/>
  <c r="AC57" i="7" s="1"/>
  <c r="AB53" i="7"/>
  <c r="AC53" i="7" s="1"/>
  <c r="AB50" i="7"/>
  <c r="AC50" i="7" s="1"/>
  <c r="AB48" i="7"/>
  <c r="AC48" i="7" s="1"/>
  <c r="AB288" i="7"/>
  <c r="AC288" i="7" s="1"/>
  <c r="AB285" i="7"/>
  <c r="AC285" i="7" s="1"/>
  <c r="AB283" i="7"/>
  <c r="AC283" i="7" s="1"/>
  <c r="AB231" i="7"/>
  <c r="AC231" i="7" s="1"/>
  <c r="AB218" i="7"/>
  <c r="AC218" i="7" s="1"/>
  <c r="AB172" i="7"/>
  <c r="AC172" i="7" s="1"/>
  <c r="AB168" i="7"/>
  <c r="AB162" i="7"/>
  <c r="AC162" i="7" s="1"/>
  <c r="AB54" i="7"/>
  <c r="AC54" i="7" s="1"/>
  <c r="AB227" i="7"/>
  <c r="AC227" i="7" s="1"/>
  <c r="AB224" i="7"/>
  <c r="AC224" i="7" s="1"/>
  <c r="AB222" i="7"/>
  <c r="AC222" i="7" s="1"/>
  <c r="AB220" i="7"/>
  <c r="AC220" i="7" s="1"/>
  <c r="AB216" i="7"/>
  <c r="AC216" i="7" s="1"/>
  <c r="AB209" i="7"/>
  <c r="AB207" i="7"/>
  <c r="AC207" i="7" s="1"/>
  <c r="AB205" i="7"/>
  <c r="AC205" i="7" s="1"/>
  <c r="AB203" i="7"/>
  <c r="AC203" i="7" s="1"/>
  <c r="AB198" i="7"/>
  <c r="AC198" i="7" s="1"/>
  <c r="AB196" i="7"/>
  <c r="AC196" i="7" s="1"/>
  <c r="AB194" i="7"/>
  <c r="AC194" i="7" s="1"/>
  <c r="AB192" i="7"/>
  <c r="AC192" i="7" s="1"/>
  <c r="AB190" i="7"/>
  <c r="AC190" i="7" s="1"/>
  <c r="AB188" i="7"/>
  <c r="AC188" i="7" s="1"/>
  <c r="AB186" i="7"/>
  <c r="AC186" i="7" s="1"/>
  <c r="AB179" i="7"/>
  <c r="AC179" i="7" s="1"/>
  <c r="AB175" i="7"/>
  <c r="AC175" i="7" s="1"/>
  <c r="AB170" i="7"/>
  <c r="AC170" i="7" s="1"/>
  <c r="AB166" i="7"/>
  <c r="AC166" i="7" s="1"/>
  <c r="AB164" i="7"/>
  <c r="AC164" i="7" s="1"/>
  <c r="AB157" i="7"/>
  <c r="AB155" i="7"/>
  <c r="AB153" i="7"/>
  <c r="AC153" i="7" s="1"/>
  <c r="AB151" i="7"/>
  <c r="AC151" i="7" s="1"/>
  <c r="AB149" i="7"/>
  <c r="AC149" i="7" s="1"/>
  <c r="AB147" i="7"/>
  <c r="AC147" i="7" s="1"/>
  <c r="AB144" i="7"/>
  <c r="AC144" i="7" s="1"/>
  <c r="AB142" i="7"/>
  <c r="AC142" i="7" s="1"/>
  <c r="AB137" i="7"/>
  <c r="AB135" i="7"/>
  <c r="AC135" i="7" s="1"/>
  <c r="AB133" i="7"/>
  <c r="AC133" i="7" s="1"/>
  <c r="AB131" i="7"/>
  <c r="AC131" i="7" s="1"/>
  <c r="AB128" i="7"/>
  <c r="AC128" i="7" s="1"/>
  <c r="AB126" i="7"/>
  <c r="AC126" i="7" s="1"/>
  <c r="AB124" i="7"/>
  <c r="AC124" i="7" s="1"/>
  <c r="AB122" i="7"/>
  <c r="AC122" i="7" s="1"/>
  <c r="AB119" i="7"/>
  <c r="AB117" i="7"/>
  <c r="AC117" i="7" s="1"/>
  <c r="AB113" i="7"/>
  <c r="AC113" i="7" s="1"/>
  <c r="AB111" i="7"/>
  <c r="AB109" i="7"/>
  <c r="AC109" i="7" s="1"/>
  <c r="AB107" i="7"/>
  <c r="AC107" i="7" s="1"/>
  <c r="AB104" i="7"/>
  <c r="AC104" i="7" s="1"/>
  <c r="AB102" i="7"/>
  <c r="AC102" i="7" s="1"/>
  <c r="AB100" i="7"/>
  <c r="AC100" i="7" s="1"/>
  <c r="AB98" i="7"/>
  <c r="AB96" i="7"/>
  <c r="AC96" i="7" s="1"/>
  <c r="AB94" i="7"/>
  <c r="AC94" i="7" s="1"/>
  <c r="AB92" i="7"/>
  <c r="AC92" i="7" s="1"/>
  <c r="AB89" i="7"/>
  <c r="AC89" i="7" s="1"/>
  <c r="AB87" i="7"/>
  <c r="AC87" i="7" s="1"/>
  <c r="AB85" i="7"/>
  <c r="AC85" i="7" s="1"/>
  <c r="AB83" i="7"/>
  <c r="AC83" i="7" s="1"/>
  <c r="AB80" i="7"/>
  <c r="AC80" i="7" s="1"/>
  <c r="AB76" i="7"/>
  <c r="AC76" i="7" s="1"/>
  <c r="AB74" i="7"/>
  <c r="AC74" i="7" s="1"/>
  <c r="AB71" i="7"/>
  <c r="AC71" i="7" s="1"/>
  <c r="AB69" i="7"/>
  <c r="AC69" i="7" s="1"/>
  <c r="AB67" i="7"/>
  <c r="AC67" i="7" s="1"/>
  <c r="AB62" i="7"/>
  <c r="AC62" i="7" s="1"/>
  <c r="AB60" i="7"/>
  <c r="AB56" i="7"/>
  <c r="AC56" i="7" s="1"/>
  <c r="AB51" i="7"/>
  <c r="AC51" i="7" s="1"/>
  <c r="AB49" i="7"/>
  <c r="AC49" i="7" s="1"/>
  <c r="AB47" i="7"/>
  <c r="AC47" i="7" s="1"/>
  <c r="AB161" i="7"/>
  <c r="AC161" i="7" s="1"/>
  <c r="AB184" i="7"/>
  <c r="AC184" i="7" s="1"/>
  <c r="AB183" i="7"/>
  <c r="AC183" i="7" s="1"/>
  <c r="AB214" i="7"/>
  <c r="AC214" i="7" s="1"/>
  <c r="AB232" i="7"/>
  <c r="AC232" i="7" s="1"/>
  <c r="AB230" i="7"/>
  <c r="AC230" i="7" s="1"/>
  <c r="AB290" i="7"/>
  <c r="AC290" i="7" s="1"/>
  <c r="AB289" i="7"/>
  <c r="AB293" i="7"/>
  <c r="AC293" i="7" s="1"/>
  <c r="AB294" i="7"/>
  <c r="AC294" i="7" s="1"/>
  <c r="AB295" i="7"/>
  <c r="AC295" i="7" s="1"/>
  <c r="AB299" i="7"/>
  <c r="AC299" i="7" s="1"/>
  <c r="AB302" i="7"/>
  <c r="AC302" i="7" s="1"/>
  <c r="AB304" i="7"/>
  <c r="AC304" i="7" s="1"/>
  <c r="AB306" i="7"/>
  <c r="AC306" i="7" s="1"/>
  <c r="AB307" i="7"/>
  <c r="AC307" i="7" s="1"/>
  <c r="AB317" i="7"/>
  <c r="AC317" i="7" s="1"/>
  <c r="AB313" i="7"/>
  <c r="AC313" i="7" s="1"/>
  <c r="AB319" i="7"/>
  <c r="AC319" i="7" s="1"/>
  <c r="AB321" i="7"/>
  <c r="AC321" i="7" s="1"/>
  <c r="AB365" i="7"/>
  <c r="AC365" i="7" s="1"/>
  <c r="AB367" i="7"/>
  <c r="AC367" i="7" s="1"/>
  <c r="AB368" i="7"/>
  <c r="AC368" i="7" s="1"/>
  <c r="AB372" i="7"/>
  <c r="AC372" i="7" s="1"/>
  <c r="AB374" i="7"/>
  <c r="AC374" i="7" s="1"/>
  <c r="AB373" i="7"/>
  <c r="AC373" i="7" s="1"/>
  <c r="AB327" i="7"/>
  <c r="AC327" i="7" s="1"/>
  <c r="AB325" i="7"/>
  <c r="AC325" i="7" s="1"/>
  <c r="AB305" i="7"/>
  <c r="AC305" i="7" s="1"/>
  <c r="AB301" i="7"/>
  <c r="AC301" i="7" s="1"/>
  <c r="AB298" i="7"/>
  <c r="AC298" i="7" s="1"/>
  <c r="AB296" i="7"/>
  <c r="AC296" i="7" s="1"/>
  <c r="AB277" i="7"/>
  <c r="AC277" i="7" s="1"/>
  <c r="AB272" i="7"/>
  <c r="AC272" i="7" s="1"/>
  <c r="AB271" i="7"/>
  <c r="AC271" i="7" s="1"/>
  <c r="AB270" i="7"/>
  <c r="AC270" i="7" s="1"/>
  <c r="AB234" i="7"/>
  <c r="AC234" i="7" s="1"/>
  <c r="AB211" i="7"/>
  <c r="AC211" i="7" s="1"/>
  <c r="AB201" i="7"/>
  <c r="AC201" i="7" s="1"/>
  <c r="AB182" i="7"/>
  <c r="AC182" i="7" s="1"/>
  <c r="AB181" i="7"/>
  <c r="AC181" i="7" s="1"/>
  <c r="AB180" i="7"/>
  <c r="AC180" i="7" s="1"/>
  <c r="AB178" i="7"/>
  <c r="AC178" i="7" s="1"/>
  <c r="AB177" i="7"/>
  <c r="AC177" i="7" s="1"/>
  <c r="AB176" i="7"/>
  <c r="AC176" i="7" s="1"/>
  <c r="AB167" i="7"/>
  <c r="AC167" i="7" s="1"/>
  <c r="AB165" i="7"/>
  <c r="AC165" i="7" s="1"/>
  <c r="AB160" i="7"/>
  <c r="AC160" i="7" s="1"/>
  <c r="AB145" i="7"/>
  <c r="AC145" i="7" s="1"/>
  <c r="AB140" i="7"/>
  <c r="AC140" i="7" s="1"/>
  <c r="AB134" i="7"/>
  <c r="AC134" i="7" s="1"/>
  <c r="AB115" i="7"/>
  <c r="AC115" i="7" s="1"/>
  <c r="AB64" i="7"/>
  <c r="AC64" i="7" s="1"/>
  <c r="AB58" i="7"/>
  <c r="AC58" i="7" s="1"/>
  <c r="AB55" i="7"/>
  <c r="AC55" i="7" s="1"/>
  <c r="AC330" i="7"/>
  <c r="AC209" i="7"/>
  <c r="AC157" i="7"/>
  <c r="AC78" i="7"/>
  <c r="AC60" i="7"/>
  <c r="AC251" i="7"/>
  <c r="AC233" i="7"/>
  <c r="AC366" i="7"/>
  <c r="AC289" i="7"/>
  <c r="AC132" i="7"/>
  <c r="AC375" i="7"/>
  <c r="AC353" i="7"/>
  <c r="AC318" i="7"/>
  <c r="AC267" i="7"/>
  <c r="AC250" i="7"/>
  <c r="AC223" i="7"/>
  <c r="AC197" i="7"/>
  <c r="AC154" i="7"/>
  <c r="AC90" i="7"/>
  <c r="AC155" i="7"/>
  <c r="AC150" i="7"/>
  <c r="AC369" i="7"/>
  <c r="AC257" i="7"/>
  <c r="AC240" i="7"/>
  <c r="AC333" i="7"/>
  <c r="AC137" i="7"/>
  <c r="AC320" i="7"/>
  <c r="AC303" i="7"/>
  <c r="AC217" i="7"/>
  <c r="AC208" i="7"/>
  <c r="AC156" i="7"/>
  <c r="AC112" i="7"/>
  <c r="AC77" i="7"/>
  <c r="AC195" i="7"/>
  <c r="AC99" i="7"/>
  <c r="AC73" i="7"/>
  <c r="AC354" i="7"/>
  <c r="AC119" i="7"/>
  <c r="AC297" i="7"/>
  <c r="AC280" i="7"/>
  <c r="AC254" i="7"/>
  <c r="AC341" i="7"/>
  <c r="AC168" i="7"/>
  <c r="AC98" i="7"/>
  <c r="AC256" i="7"/>
  <c r="AC239" i="7"/>
  <c r="AC111" i="7"/>
  <c r="AC101" i="7"/>
  <c r="P45" i="7"/>
  <c r="AE45" i="7"/>
  <c r="AF332" i="7" l="1"/>
  <c r="AI332" i="7" s="1"/>
  <c r="AF355" i="7"/>
  <c r="AI355" i="7" s="1"/>
  <c r="AJ355" i="7" s="1"/>
  <c r="AF83" i="7"/>
  <c r="AI83" i="7" s="1"/>
  <c r="AF222" i="7"/>
  <c r="AF351" i="7"/>
  <c r="AI351" i="7" s="1"/>
  <c r="AJ351" i="7" s="1"/>
  <c r="AF123" i="7"/>
  <c r="AI123" i="7" s="1"/>
  <c r="AJ123" i="7" s="1"/>
  <c r="AF180" i="7"/>
  <c r="AI180" i="7" s="1"/>
  <c r="AJ180" i="7" s="1"/>
  <c r="AF263" i="7"/>
  <c r="AF164" i="7"/>
  <c r="AI164" i="7" s="1"/>
  <c r="AF307" i="7"/>
  <c r="AI307" i="7" s="1"/>
  <c r="AF51" i="7"/>
  <c r="AI51" i="7" s="1"/>
  <c r="AJ51" i="7" s="1"/>
  <c r="AF356" i="7"/>
  <c r="AI356" i="7" s="1"/>
  <c r="AJ356" i="7" s="1"/>
  <c r="AF201" i="7"/>
  <c r="AF54" i="7"/>
  <c r="AI54" i="7" s="1"/>
  <c r="AF68" i="7"/>
  <c r="AI68" i="7" s="1"/>
  <c r="AJ68" i="7" s="1"/>
  <c r="AF85" i="7"/>
  <c r="AI85" i="7" s="1"/>
  <c r="AF376" i="7"/>
  <c r="AI376" i="7" s="1"/>
  <c r="AF194" i="7"/>
  <c r="AI194" i="7" s="1"/>
  <c r="AF336" i="7"/>
  <c r="AI336" i="7" s="1"/>
  <c r="AF278" i="7"/>
  <c r="AI278" i="7" s="1"/>
  <c r="AJ278" i="7" s="1"/>
  <c r="AF371" i="7"/>
  <c r="AI371" i="7" s="1"/>
  <c r="AJ371" i="7" s="1"/>
  <c r="AF110" i="7"/>
  <c r="AI110" i="7" s="1"/>
  <c r="AJ110" i="7" s="1"/>
  <c r="AF124" i="7"/>
  <c r="AI124" i="7" s="1"/>
  <c r="AJ124" i="7" s="1"/>
  <c r="AF254" i="7"/>
  <c r="AI254" i="7" s="1"/>
  <c r="AJ254" i="7" s="1"/>
  <c r="AF138" i="7"/>
  <c r="AI138" i="7" s="1"/>
  <c r="AF324" i="7"/>
  <c r="AI324" i="7" s="1"/>
  <c r="AF242" i="7"/>
  <c r="AF153" i="7"/>
  <c r="AI153" i="7" s="1"/>
  <c r="AJ153" i="7" s="1"/>
  <c r="AF339" i="7"/>
  <c r="AF375" i="7"/>
  <c r="AI375" i="7" s="1"/>
  <c r="AF304" i="7"/>
  <c r="AF374" i="7"/>
  <c r="AI374" i="7" s="1"/>
  <c r="AF280" i="7"/>
  <c r="AI280" i="7" s="1"/>
  <c r="AJ280" i="7" s="1"/>
  <c r="AF77" i="7"/>
  <c r="AI77" i="7" s="1"/>
  <c r="AJ77" i="7" s="1"/>
  <c r="AF286" i="7"/>
  <c r="AF92" i="7"/>
  <c r="AI92" i="7" s="1"/>
  <c r="AJ92" i="7" s="1"/>
  <c r="AF360" i="7"/>
  <c r="AI360" i="7" s="1"/>
  <c r="AJ360" i="7" s="1"/>
  <c r="AF268" i="7"/>
  <c r="AI268" i="7" s="1"/>
  <c r="AF258" i="7"/>
  <c r="AI258" i="7" s="1"/>
  <c r="AJ258" i="7" s="1"/>
  <c r="AF190" i="7"/>
  <c r="AI190" i="7" s="1"/>
  <c r="AJ190" i="7" s="1"/>
  <c r="AF104" i="7"/>
  <c r="AI104" i="7" s="1"/>
  <c r="AF210" i="7"/>
  <c r="AI210" i="7" s="1"/>
  <c r="AF142" i="7"/>
  <c r="AI142" i="7" s="1"/>
  <c r="AJ142" i="7" s="1"/>
  <c r="AF358" i="7"/>
  <c r="AI358" i="7" s="1"/>
  <c r="AF86" i="7"/>
  <c r="AI86" i="7" s="1"/>
  <c r="AJ86" i="7" s="1"/>
  <c r="AF295" i="7"/>
  <c r="AI295" i="7" s="1"/>
  <c r="AF342" i="7"/>
  <c r="AF300" i="7"/>
  <c r="AI300" i="7" s="1"/>
  <c r="AF285" i="7"/>
  <c r="AI285" i="7" s="1"/>
  <c r="AF267" i="7"/>
  <c r="AI267" i="7" s="1"/>
  <c r="AF359" i="7"/>
  <c r="AI359" i="7" s="1"/>
  <c r="AF330" i="7"/>
  <c r="AI330" i="7" s="1"/>
  <c r="AJ330" i="7" s="1"/>
  <c r="AF131" i="7"/>
  <c r="AI131" i="7" s="1"/>
  <c r="AJ131" i="7" s="1"/>
  <c r="AF166" i="7"/>
  <c r="AF220" i="7"/>
  <c r="AI220" i="7" s="1"/>
  <c r="AJ220" i="7" s="1"/>
  <c r="AF55" i="7"/>
  <c r="AI55" i="7" s="1"/>
  <c r="AJ55" i="7" s="1"/>
  <c r="AF234" i="7"/>
  <c r="AI234" i="7" s="1"/>
  <c r="AJ234" i="7" s="1"/>
  <c r="AF169" i="7"/>
  <c r="AI169" i="7" s="1"/>
  <c r="AJ169" i="7" s="1"/>
  <c r="AF240" i="7"/>
  <c r="AI240" i="7" s="1"/>
  <c r="AJ240" i="7" s="1"/>
  <c r="AF102" i="7"/>
  <c r="AI102" i="7" s="1"/>
  <c r="AF206" i="7"/>
  <c r="AI206" i="7" s="1"/>
  <c r="AJ206" i="7" s="1"/>
  <c r="AF357" i="7"/>
  <c r="AI357" i="7" s="1"/>
  <c r="AJ357" i="7" s="1"/>
  <c r="AF157" i="7"/>
  <c r="AI157" i="7" s="1"/>
  <c r="AF149" i="7"/>
  <c r="AI149" i="7" s="1"/>
  <c r="AJ149" i="7" s="1"/>
  <c r="AF252" i="7"/>
  <c r="AI252" i="7" s="1"/>
  <c r="AJ252" i="7" s="1"/>
  <c r="AF346" i="7"/>
  <c r="AI346" i="7" s="1"/>
  <c r="AF103" i="7"/>
  <c r="AI103" i="7" s="1"/>
  <c r="AJ103" i="7" s="1"/>
  <c r="AF174" i="7"/>
  <c r="AI174" i="7" s="1"/>
  <c r="AJ174" i="7" s="1"/>
  <c r="AF243" i="7"/>
  <c r="AI243" i="7" s="1"/>
  <c r="AJ243" i="7" s="1"/>
  <c r="AF311" i="7"/>
  <c r="AI311" i="7" s="1"/>
  <c r="AF219" i="7"/>
  <c r="AI219" i="7" s="1"/>
  <c r="AJ219" i="7" s="1"/>
  <c r="AF181" i="7"/>
  <c r="AI181" i="7" s="1"/>
  <c r="AF221" i="7"/>
  <c r="AI221" i="7" s="1"/>
  <c r="AF47" i="7"/>
  <c r="AI47" i="7" s="1"/>
  <c r="AJ47" i="7" s="1"/>
  <c r="AF117" i="7"/>
  <c r="AF188" i="7"/>
  <c r="AI188" i="7" s="1"/>
  <c r="AF249" i="7"/>
  <c r="AI249" i="7" s="1"/>
  <c r="AK249" i="7" s="1"/>
  <c r="AF317" i="7"/>
  <c r="AF70" i="7"/>
  <c r="AF246" i="7"/>
  <c r="AI246" i="7" s="1"/>
  <c r="AF147" i="7"/>
  <c r="AI147" i="7" s="1"/>
  <c r="AF90" i="7"/>
  <c r="AF75" i="7"/>
  <c r="AI75" i="7" s="1"/>
  <c r="AJ75" i="7" s="1"/>
  <c r="AF145" i="7"/>
  <c r="AI145" i="7" s="1"/>
  <c r="AJ145" i="7" s="1"/>
  <c r="AF215" i="7"/>
  <c r="AI215" i="7" s="1"/>
  <c r="AF284" i="7"/>
  <c r="AF353" i="7"/>
  <c r="AI353" i="7" s="1"/>
  <c r="AJ353" i="7" s="1"/>
  <c r="AF132" i="7"/>
  <c r="AI132" i="7" s="1"/>
  <c r="AJ132" i="7" s="1"/>
  <c r="AF366" i="7"/>
  <c r="AI366" i="7" s="1"/>
  <c r="AJ366" i="7" s="1"/>
  <c r="AF251" i="7"/>
  <c r="AI251" i="7" s="1"/>
  <c r="AK251" i="7" s="1"/>
  <c r="AF152" i="7"/>
  <c r="AI152" i="7" s="1"/>
  <c r="AF78" i="7"/>
  <c r="AI78" i="7" s="1"/>
  <c r="AJ78" i="7" s="1"/>
  <c r="AF183" i="7"/>
  <c r="AI183" i="7" s="1"/>
  <c r="AJ183" i="7" s="1"/>
  <c r="AF209" i="7"/>
  <c r="AI209" i="7" s="1"/>
  <c r="AF96" i="7"/>
  <c r="AI96" i="7" s="1"/>
  <c r="AJ96" i="7" s="1"/>
  <c r="AF262" i="7"/>
  <c r="AI262" i="7" s="1"/>
  <c r="AF296" i="7"/>
  <c r="AI296" i="7" s="1"/>
  <c r="AJ296" i="7" s="1"/>
  <c r="AF319" i="7"/>
  <c r="AF250" i="7"/>
  <c r="AI250" i="7" s="1"/>
  <c r="AJ250" i="7" s="1"/>
  <c r="AF337" i="7"/>
  <c r="AI337" i="7" s="1"/>
  <c r="AJ337" i="7" s="1"/>
  <c r="AF97" i="7"/>
  <c r="AI97" i="7" s="1"/>
  <c r="AJ97" i="7" s="1"/>
  <c r="AF111" i="7"/>
  <c r="AI111" i="7" s="1"/>
  <c r="AJ111" i="7" s="1"/>
  <c r="AF203" i="7"/>
  <c r="AF204" i="7"/>
  <c r="AI204" i="7" s="1"/>
  <c r="AJ204" i="7" s="1"/>
  <c r="AF94" i="7"/>
  <c r="AI94" i="7" s="1"/>
  <c r="AJ94" i="7" s="1"/>
  <c r="AF162" i="7"/>
  <c r="AI162" i="7" s="1"/>
  <c r="AJ162" i="7" s="1"/>
  <c r="AF150" i="7"/>
  <c r="AI150" i="7" s="1"/>
  <c r="AJ150" i="7" s="1"/>
  <c r="AF118" i="7"/>
  <c r="AF363" i="7"/>
  <c r="AI363" i="7" s="1"/>
  <c r="AJ363" i="7" s="1"/>
  <c r="AF82" i="7"/>
  <c r="AI82" i="7" s="1"/>
  <c r="AJ82" i="7" s="1"/>
  <c r="AF321" i="7"/>
  <c r="AF365" i="7"/>
  <c r="AI365" i="7" s="1"/>
  <c r="AF113" i="7"/>
  <c r="AI113" i="7" s="1"/>
  <c r="AJ113" i="7" s="1"/>
  <c r="AF130" i="7"/>
  <c r="AF281" i="7"/>
  <c r="AF213" i="7"/>
  <c r="AI213" i="7" s="1"/>
  <c r="AJ213" i="7" s="1"/>
  <c r="AF114" i="7"/>
  <c r="AF170" i="7"/>
  <c r="AI170" i="7" s="1"/>
  <c r="AJ170" i="7" s="1"/>
  <c r="AF176" i="7"/>
  <c r="AI176" i="7" s="1"/>
  <c r="AJ176" i="7" s="1"/>
  <c r="AF57" i="7"/>
  <c r="AI57" i="7" s="1"/>
  <c r="AJ57" i="7" s="1"/>
  <c r="AF335" i="7"/>
  <c r="AI335" i="7" s="1"/>
  <c r="AF207" i="7"/>
  <c r="AI207" i="7" s="1"/>
  <c r="AJ207" i="7" s="1"/>
  <c r="AF244" i="7"/>
  <c r="AI244" i="7" s="1"/>
  <c r="AJ244" i="7" s="1"/>
  <c r="AF193" i="7"/>
  <c r="AI193" i="7" s="1"/>
  <c r="AJ193" i="7" s="1"/>
  <c r="AF338" i="7"/>
  <c r="AI338" i="7" s="1"/>
  <c r="AF290" i="7"/>
  <c r="AI290" i="7" s="1"/>
  <c r="AF274" i="7"/>
  <c r="AI274" i="7" s="1"/>
  <c r="AJ274" i="7" s="1"/>
  <c r="AF303" i="7"/>
  <c r="AI303" i="7" s="1"/>
  <c r="AF109" i="7"/>
  <c r="AF61" i="7"/>
  <c r="AI61" i="7" s="1"/>
  <c r="AJ61" i="7" s="1"/>
  <c r="AF65" i="7"/>
  <c r="AI65" i="7" s="1"/>
  <c r="AJ65" i="7" s="1"/>
  <c r="AF344" i="7"/>
  <c r="AI344" i="7" s="1"/>
  <c r="AJ344" i="7" s="1"/>
  <c r="AF125" i="7"/>
  <c r="AI125" i="7" s="1"/>
  <c r="AJ125" i="7" s="1"/>
  <c r="AF175" i="7"/>
  <c r="AI175" i="7" s="1"/>
  <c r="AJ175" i="7" s="1"/>
  <c r="AF192" i="7"/>
  <c r="AI192" i="7" s="1"/>
  <c r="AJ192" i="7" s="1"/>
  <c r="AF89" i="7"/>
  <c r="AI89" i="7" s="1"/>
  <c r="AF298" i="7"/>
  <c r="AF282" i="7"/>
  <c r="AI282" i="7" s="1"/>
  <c r="AJ282" i="7" s="1"/>
  <c r="AF237" i="7"/>
  <c r="AI237" i="7" s="1"/>
  <c r="AJ237" i="7" s="1"/>
  <c r="AF241" i="7"/>
  <c r="AI241" i="7" s="1"/>
  <c r="AF270" i="7"/>
  <c r="AF98" i="7"/>
  <c r="AI98" i="7" s="1"/>
  <c r="AF168" i="7"/>
  <c r="AI168" i="7" s="1"/>
  <c r="AJ168" i="7" s="1"/>
  <c r="AF238" i="7"/>
  <c r="AI238" i="7" s="1"/>
  <c r="AJ238" i="7" s="1"/>
  <c r="AF306" i="7"/>
  <c r="AF141" i="7"/>
  <c r="AF216" i="7"/>
  <c r="AF99" i="7"/>
  <c r="AI99" i="7" s="1"/>
  <c r="AJ99" i="7" s="1"/>
  <c r="AF368" i="7"/>
  <c r="AF112" i="7"/>
  <c r="AI112" i="7" s="1"/>
  <c r="AJ112" i="7" s="1"/>
  <c r="AF182" i="7"/>
  <c r="AI182" i="7" s="1"/>
  <c r="AJ182" i="7" s="1"/>
  <c r="AF320" i="7"/>
  <c r="AI320" i="7" s="1"/>
  <c r="AF259" i="7"/>
  <c r="AF230" i="7"/>
  <c r="AI230" i="7" s="1"/>
  <c r="AJ230" i="7" s="1"/>
  <c r="AF56" i="7"/>
  <c r="AI56" i="7" s="1"/>
  <c r="AF126" i="7"/>
  <c r="AI126" i="7" s="1"/>
  <c r="AF196" i="7"/>
  <c r="AF257" i="7"/>
  <c r="AF325" i="7"/>
  <c r="AI325" i="7" s="1"/>
  <c r="AJ325" i="7" s="1"/>
  <c r="AF314" i="7"/>
  <c r="AI314" i="7" s="1"/>
  <c r="AF161" i="7"/>
  <c r="AI161" i="7" s="1"/>
  <c r="AJ161" i="7" s="1"/>
  <c r="AF223" i="7"/>
  <c r="AI223" i="7" s="1"/>
  <c r="AF293" i="7"/>
  <c r="AF361" i="7"/>
  <c r="AI361" i="7" s="1"/>
  <c r="AJ361" i="7" s="1"/>
  <c r="AF167" i="7"/>
  <c r="AI167" i="7" s="1"/>
  <c r="AF265" i="7"/>
  <c r="AI265" i="7" s="1"/>
  <c r="AF88" i="7"/>
  <c r="AI88" i="7" s="1"/>
  <c r="AJ88" i="7" s="1"/>
  <c r="AF256" i="7"/>
  <c r="AI256" i="7" s="1"/>
  <c r="AJ256" i="7" s="1"/>
  <c r="AF264" i="7"/>
  <c r="AI264" i="7" s="1"/>
  <c r="AF195" i="7"/>
  <c r="AF327" i="7"/>
  <c r="AI327" i="7" s="1"/>
  <c r="AJ327" i="7" s="1"/>
  <c r="AF313" i="7"/>
  <c r="AI313" i="7" s="1"/>
  <c r="AF133" i="7"/>
  <c r="AI133" i="7" s="1"/>
  <c r="AJ133" i="7" s="1"/>
  <c r="AF273" i="7"/>
  <c r="AI273" i="7" s="1"/>
  <c r="AF345" i="7"/>
  <c r="AF217" i="7"/>
  <c r="AI217" i="7" s="1"/>
  <c r="AJ217" i="7" s="1"/>
  <c r="AF108" i="7"/>
  <c r="AI108" i="7" s="1"/>
  <c r="AJ108" i="7" s="1"/>
  <c r="AF227" i="7"/>
  <c r="AI227" i="7" s="1"/>
  <c r="AJ227" i="7" s="1"/>
  <c r="AF48" i="7"/>
  <c r="AI48" i="7" s="1"/>
  <c r="AJ48" i="7" s="1"/>
  <c r="AF326" i="7"/>
  <c r="AI326" i="7" s="1"/>
  <c r="AJ326" i="7" s="1"/>
  <c r="AF316" i="7"/>
  <c r="AI316" i="7" s="1"/>
  <c r="AJ316" i="7" s="1"/>
  <c r="AF218" i="7"/>
  <c r="AI218" i="7" s="1"/>
  <c r="AJ218" i="7" s="1"/>
  <c r="AF155" i="7"/>
  <c r="AF279" i="7"/>
  <c r="AI279" i="7" s="1"/>
  <c r="AJ279" i="7" s="1"/>
  <c r="AF211" i="7"/>
  <c r="AF354" i="7"/>
  <c r="AI354" i="7" s="1"/>
  <c r="AF225" i="7"/>
  <c r="AI225" i="7" s="1"/>
  <c r="AF134" i="7"/>
  <c r="AI134" i="7" s="1"/>
  <c r="AJ134" i="7" s="1"/>
  <c r="AF231" i="7"/>
  <c r="AI231" i="7" s="1"/>
  <c r="AF58" i="7"/>
  <c r="AI58" i="7" s="1"/>
  <c r="AF197" i="7"/>
  <c r="AI197" i="7" s="1"/>
  <c r="AF289" i="7"/>
  <c r="AI289" i="7" s="1"/>
  <c r="AF122" i="7"/>
  <c r="AF373" i="7"/>
  <c r="AF151" i="7"/>
  <c r="AF305" i="7"/>
  <c r="AI305" i="7" s="1"/>
  <c r="AJ305" i="7" s="1"/>
  <c r="AF165" i="7"/>
  <c r="AI165" i="7" s="1"/>
  <c r="AF137" i="7"/>
  <c r="AI137" i="7" s="1"/>
  <c r="AJ137" i="7" s="1"/>
  <c r="AF179" i="7"/>
  <c r="AI179" i="7" s="1"/>
  <c r="AJ179" i="7" s="1"/>
  <c r="AF136" i="7"/>
  <c r="AI136" i="7" s="1"/>
  <c r="AJ136" i="7" s="1"/>
  <c r="AF53" i="7"/>
  <c r="AI53" i="7" s="1"/>
  <c r="AK53" i="7" s="1"/>
  <c r="AF60" i="7"/>
  <c r="AI60" i="7" s="1"/>
  <c r="AJ60" i="7" s="1"/>
  <c r="AF253" i="7"/>
  <c r="AI253" i="7" s="1"/>
  <c r="AJ253" i="7" s="1"/>
  <c r="AF228" i="7"/>
  <c r="AI228" i="7" s="1"/>
  <c r="AF288" i="7"/>
  <c r="AF160" i="7"/>
  <c r="AI160" i="7" s="1"/>
  <c r="AF119" i="7"/>
  <c r="AI119" i="7" s="1"/>
  <c r="AF235" i="7"/>
  <c r="AI235" i="7" s="1"/>
  <c r="AJ235" i="7" s="1"/>
  <c r="AF309" i="7"/>
  <c r="AI309" i="7" s="1"/>
  <c r="AF239" i="7"/>
  <c r="AI239" i="7" s="1"/>
  <c r="AJ239" i="7" s="1"/>
  <c r="AF177" i="7"/>
  <c r="AI177" i="7" s="1"/>
  <c r="AJ177" i="7" s="1"/>
  <c r="AF158" i="7"/>
  <c r="AI158" i="7" s="1"/>
  <c r="AJ158" i="7" s="1"/>
  <c r="AF224" i="7"/>
  <c r="AI224" i="7" s="1"/>
  <c r="AJ224" i="7" s="1"/>
  <c r="AF143" i="7"/>
  <c r="AI143" i="7" s="1"/>
  <c r="AJ143" i="7" s="1"/>
  <c r="AF50" i="7"/>
  <c r="AI50" i="7" s="1"/>
  <c r="AJ50" i="7" s="1"/>
  <c r="AF120" i="7"/>
  <c r="AI120" i="7" s="1"/>
  <c r="AJ120" i="7" s="1"/>
  <c r="AF191" i="7"/>
  <c r="AF260" i="7"/>
  <c r="AI260" i="7" s="1"/>
  <c r="AK260" i="7" s="1"/>
  <c r="AF329" i="7"/>
  <c r="AI329" i="7" s="1"/>
  <c r="AJ329" i="7" s="1"/>
  <c r="AF49" i="7"/>
  <c r="AF294" i="7"/>
  <c r="AF64" i="7"/>
  <c r="AI64" i="7" s="1"/>
  <c r="AF135" i="7"/>
  <c r="AI135" i="7" s="1"/>
  <c r="AJ135" i="7" s="1"/>
  <c r="AF205" i="7"/>
  <c r="AI205" i="7" s="1"/>
  <c r="AJ205" i="7" s="1"/>
  <c r="AF266" i="7"/>
  <c r="AI266" i="7" s="1"/>
  <c r="AF334" i="7"/>
  <c r="AI334" i="7" s="1"/>
  <c r="AJ334" i="7" s="1"/>
  <c r="AF322" i="7"/>
  <c r="AI322" i="7" s="1"/>
  <c r="AF178" i="7"/>
  <c r="AI178" i="7" s="1"/>
  <c r="AJ178" i="7" s="1"/>
  <c r="AF93" i="7"/>
  <c r="AF163" i="7"/>
  <c r="AI163" i="7" s="1"/>
  <c r="AF232" i="7"/>
  <c r="AI232" i="7" s="1"/>
  <c r="AJ232" i="7" s="1"/>
  <c r="AF301" i="7"/>
  <c r="AI301" i="7" s="1"/>
  <c r="AJ301" i="7" s="1"/>
  <c r="AF370" i="7"/>
  <c r="AI370" i="7" s="1"/>
  <c r="AF202" i="7"/>
  <c r="AI202" i="7" s="1"/>
  <c r="AJ202" i="7" s="1"/>
  <c r="AF67" i="7"/>
  <c r="AI67" i="7" s="1"/>
  <c r="AJ67" i="7" s="1"/>
  <c r="AF291" i="7"/>
  <c r="AI291" i="7" s="1"/>
  <c r="AF140" i="7"/>
  <c r="AI140" i="7" s="1"/>
  <c r="AF76" i="7"/>
  <c r="AI76" i="7" s="1"/>
  <c r="AJ76" i="7" s="1"/>
  <c r="AF208" i="7"/>
  <c r="AF283" i="7"/>
  <c r="AI283" i="7" s="1"/>
  <c r="AJ283" i="7" s="1"/>
  <c r="AF318" i="7"/>
  <c r="AI318" i="7" s="1"/>
  <c r="AF62" i="7"/>
  <c r="AI62" i="7" s="1"/>
  <c r="AJ62" i="7" s="1"/>
  <c r="AF341" i="7"/>
  <c r="AI341" i="7" s="1"/>
  <c r="AF148" i="7"/>
  <c r="AI148" i="7" s="1"/>
  <c r="AJ148" i="7" s="1"/>
  <c r="AF106" i="7"/>
  <c r="AI106" i="7" s="1"/>
  <c r="AJ106" i="7" s="1"/>
  <c r="AF333" i="7"/>
  <c r="AI333" i="7" s="1"/>
  <c r="AF292" i="7"/>
  <c r="AI292" i="7" s="1"/>
  <c r="AJ292" i="7" s="1"/>
  <c r="AF348" i="7"/>
  <c r="AI348" i="7" s="1"/>
  <c r="AJ348" i="7" s="1"/>
  <c r="AF189" i="7"/>
  <c r="AF272" i="7"/>
  <c r="AI272" i="7" s="1"/>
  <c r="AF69" i="7"/>
  <c r="AI69" i="7" s="1"/>
  <c r="AJ69" i="7" s="1"/>
  <c r="AF71" i="7"/>
  <c r="AI71" i="7" s="1"/>
  <c r="AJ71" i="7" s="1"/>
  <c r="AF297" i="7"/>
  <c r="AI297" i="7" s="1"/>
  <c r="AF156" i="7"/>
  <c r="AI156" i="7" s="1"/>
  <c r="AJ156" i="7" s="1"/>
  <c r="AF128" i="7"/>
  <c r="AF100" i="7"/>
  <c r="AI100" i="7" s="1"/>
  <c r="AJ100" i="7" s="1"/>
  <c r="AF369" i="7"/>
  <c r="AI369" i="7" s="1"/>
  <c r="AJ369" i="7" s="1"/>
  <c r="AF127" i="7"/>
  <c r="AI127" i="7" s="1"/>
  <c r="AF372" i="7"/>
  <c r="AF116" i="7"/>
  <c r="AI116" i="7" s="1"/>
  <c r="AJ116" i="7" s="1"/>
  <c r="AF87" i="7"/>
  <c r="AI87" i="7" s="1"/>
  <c r="AJ87" i="7" s="1"/>
  <c r="AF80" i="7"/>
  <c r="AI80" i="7" s="1"/>
  <c r="AJ80" i="7" s="1"/>
  <c r="AF367" i="7"/>
  <c r="AF95" i="7"/>
  <c r="AI95" i="7" s="1"/>
  <c r="AJ95" i="7" s="1"/>
  <c r="AF184" i="7"/>
  <c r="AI184" i="7" s="1"/>
  <c r="AJ184" i="7" s="1"/>
  <c r="AF350" i="7"/>
  <c r="AI350" i="7" s="1"/>
  <c r="AJ350" i="7" s="1"/>
  <c r="AF308" i="7"/>
  <c r="AF63" i="7"/>
  <c r="AI63" i="7" s="1"/>
  <c r="AF276" i="7"/>
  <c r="AI276" i="7" s="1"/>
  <c r="AJ276" i="7" s="1"/>
  <c r="AF233" i="7"/>
  <c r="AI233" i="7" s="1"/>
  <c r="AJ233" i="7" s="1"/>
  <c r="AF347" i="7"/>
  <c r="AI347" i="7" s="1"/>
  <c r="AF154" i="7"/>
  <c r="AI154" i="7" s="1"/>
  <c r="AJ154" i="7" s="1"/>
  <c r="AF101" i="7"/>
  <c r="AI101" i="7" s="1"/>
  <c r="AJ101" i="7" s="1"/>
  <c r="AF172" i="7"/>
  <c r="AF229" i="7"/>
  <c r="AI229" i="7" s="1"/>
  <c r="AJ229" i="7" s="1"/>
  <c r="AF73" i="7"/>
  <c r="AI73" i="7" s="1"/>
  <c r="AJ73" i="7" s="1"/>
  <c r="AF107" i="7"/>
  <c r="AI107" i="7" s="1"/>
  <c r="AF302" i="7"/>
  <c r="AI302" i="7" s="1"/>
  <c r="AJ302" i="7" s="1"/>
  <c r="AF247" i="7"/>
  <c r="AF315" i="7"/>
  <c r="AI315" i="7" s="1"/>
  <c r="AF84" i="7"/>
  <c r="AI84" i="7" s="1"/>
  <c r="AJ84" i="7" s="1"/>
  <c r="AF144" i="7"/>
  <c r="AI144" i="7" s="1"/>
  <c r="AJ144" i="7" s="1"/>
  <c r="AF271" i="7"/>
  <c r="AI271" i="7" s="1"/>
  <c r="AJ271" i="7" s="1"/>
  <c r="AF79" i="7"/>
  <c r="AI79" i="7" s="1"/>
  <c r="AF349" i="7"/>
  <c r="AI349" i="7" s="1"/>
  <c r="AJ349" i="7" s="1"/>
  <c r="AF310" i="7"/>
  <c r="AI310" i="7" s="1"/>
  <c r="AJ310" i="7" s="1"/>
  <c r="AF248" i="7"/>
  <c r="AI248" i="7" s="1"/>
  <c r="AJ248" i="7" s="1"/>
  <c r="AF255" i="7"/>
  <c r="AF115" i="7"/>
  <c r="AI115" i="7" s="1"/>
  <c r="AF186" i="7"/>
  <c r="AI186" i="7" s="1"/>
  <c r="AF323" i="7"/>
  <c r="AI323" i="7" s="1"/>
  <c r="AJ323" i="7" s="1"/>
  <c r="AF277" i="7"/>
  <c r="AF187" i="7"/>
  <c r="AF59" i="7"/>
  <c r="AF200" i="7"/>
  <c r="AF362" i="7"/>
  <c r="AI362" i="7" s="1"/>
  <c r="AJ362" i="7" s="1"/>
  <c r="AF74" i="7"/>
  <c r="AI74" i="7" s="1"/>
  <c r="AJ74" i="7" s="1"/>
  <c r="AF214" i="7"/>
  <c r="AF275" i="7"/>
  <c r="AF343" i="7"/>
  <c r="AI343" i="7" s="1"/>
  <c r="AJ343" i="7" s="1"/>
  <c r="AF331" i="7"/>
  <c r="AI331" i="7" s="1"/>
  <c r="AJ331" i="7" s="1"/>
  <c r="AF198" i="7"/>
  <c r="AI198" i="7" s="1"/>
  <c r="AF171" i="7"/>
  <c r="AI171" i="7" s="1"/>
  <c r="AJ171" i="7" s="1"/>
  <c r="AF299" i="7"/>
  <c r="AI299" i="7" s="1"/>
  <c r="AG332" i="7"/>
  <c r="AG376" i="7"/>
  <c r="AG189" i="7"/>
  <c r="AG234" i="7" l="1"/>
  <c r="AG366" i="7"/>
  <c r="AG104" i="7"/>
  <c r="AG252" i="7"/>
  <c r="AG267" i="7"/>
  <c r="AG280" i="7"/>
  <c r="AI214" i="7"/>
  <c r="AK214" i="7" s="1"/>
  <c r="AI373" i="7"/>
  <c r="AK373" i="7" s="1"/>
  <c r="AG130" i="7"/>
  <c r="AI130" i="7"/>
  <c r="AJ130" i="7" s="1"/>
  <c r="AI319" i="7"/>
  <c r="AK319" i="7" s="1"/>
  <c r="AG223" i="7"/>
  <c r="AG307" i="7"/>
  <c r="AI189" i="7"/>
  <c r="AK189" i="7" s="1"/>
  <c r="AI191" i="7"/>
  <c r="AK191" i="7" s="1"/>
  <c r="AI122" i="7"/>
  <c r="AK122" i="7" s="1"/>
  <c r="AI211" i="7"/>
  <c r="AK211" i="7" s="1"/>
  <c r="AI259" i="7"/>
  <c r="AK259" i="7" s="1"/>
  <c r="AI306" i="7"/>
  <c r="AK306" i="7" s="1"/>
  <c r="AI298" i="7"/>
  <c r="AK298" i="7" s="1"/>
  <c r="AI109" i="7"/>
  <c r="AK109" i="7" s="1"/>
  <c r="AG162" i="7"/>
  <c r="AG138" i="7"/>
  <c r="AG147" i="7"/>
  <c r="AI255" i="7"/>
  <c r="AK255" i="7" s="1"/>
  <c r="AI263" i="7"/>
  <c r="AJ263" i="7" s="1"/>
  <c r="AI172" i="7"/>
  <c r="AK172" i="7" s="1"/>
  <c r="AI141" i="7"/>
  <c r="AK141" i="7" s="1"/>
  <c r="AI200" i="7"/>
  <c r="AJ200" i="7" s="1"/>
  <c r="AI247" i="7"/>
  <c r="AK247" i="7" s="1"/>
  <c r="AI367" i="7"/>
  <c r="AJ367" i="7" s="1"/>
  <c r="AK367" i="7" s="1"/>
  <c r="AI128" i="7"/>
  <c r="AK128" i="7" s="1"/>
  <c r="AI345" i="7"/>
  <c r="AK345" i="7" s="1"/>
  <c r="AI321" i="7"/>
  <c r="AJ321" i="7" s="1"/>
  <c r="AK321" i="7" s="1"/>
  <c r="AI342" i="7"/>
  <c r="AK342" i="7" s="1"/>
  <c r="AI304" i="7"/>
  <c r="AJ304" i="7" s="1"/>
  <c r="AK304" i="7" s="1"/>
  <c r="AI59" i="7"/>
  <c r="AK59" i="7" s="1"/>
  <c r="AI257" i="7"/>
  <c r="AK257" i="7" s="1"/>
  <c r="AI284" i="7"/>
  <c r="AK284" i="7" s="1"/>
  <c r="AI317" i="7"/>
  <c r="AK317" i="7" s="1"/>
  <c r="AI166" i="7"/>
  <c r="AK166" i="7" s="1"/>
  <c r="AG319" i="7"/>
  <c r="AG164" i="7"/>
  <c r="AG324" i="7"/>
  <c r="AI187" i="7"/>
  <c r="AK187" i="7" s="1"/>
  <c r="AI93" i="7"/>
  <c r="AK93" i="7" s="1"/>
  <c r="AI294" i="7"/>
  <c r="AK294" i="7" s="1"/>
  <c r="AI288" i="7"/>
  <c r="AK288" i="7" s="1"/>
  <c r="AI196" i="7"/>
  <c r="AK196" i="7" s="1"/>
  <c r="AI368" i="7"/>
  <c r="AK368" i="7" s="1"/>
  <c r="AI270" i="7"/>
  <c r="AK270" i="7" s="1"/>
  <c r="AI114" i="7"/>
  <c r="AK114" i="7" s="1"/>
  <c r="AI339" i="7"/>
  <c r="AK339" i="7" s="1"/>
  <c r="AI201" i="7"/>
  <c r="AJ201" i="7" s="1"/>
  <c r="AI195" i="7"/>
  <c r="AK195" i="7" s="1"/>
  <c r="AG90" i="7"/>
  <c r="AI90" i="7"/>
  <c r="AJ90" i="7" s="1"/>
  <c r="AG373" i="7"/>
  <c r="AI208" i="7"/>
  <c r="AK208" i="7" s="1"/>
  <c r="AI155" i="7"/>
  <c r="AK155" i="7" s="1"/>
  <c r="AI203" i="7"/>
  <c r="AK203" i="7" s="1"/>
  <c r="AI70" i="7"/>
  <c r="AK70" i="7" s="1"/>
  <c r="AG282" i="7"/>
  <c r="AG346" i="7"/>
  <c r="AI277" i="7"/>
  <c r="AK277" i="7" s="1"/>
  <c r="AI49" i="7"/>
  <c r="AK49" i="7" s="1"/>
  <c r="AI118" i="7"/>
  <c r="AK118" i="7" s="1"/>
  <c r="AI222" i="7"/>
  <c r="AK222" i="7" s="1"/>
  <c r="AG191" i="7"/>
  <c r="AG77" i="7"/>
  <c r="AG221" i="7"/>
  <c r="AI275" i="7"/>
  <c r="AK275" i="7" s="1"/>
  <c r="AI308" i="7"/>
  <c r="AJ308" i="7" s="1"/>
  <c r="AK308" i="7" s="1"/>
  <c r="AI372" i="7"/>
  <c r="AK372" i="7" s="1"/>
  <c r="AI151" i="7"/>
  <c r="AK151" i="7" s="1"/>
  <c r="AI293" i="7"/>
  <c r="AK293" i="7" s="1"/>
  <c r="AI216" i="7"/>
  <c r="AK216" i="7" s="1"/>
  <c r="AI281" i="7"/>
  <c r="AK281" i="7" s="1"/>
  <c r="AI117" i="7"/>
  <c r="AK117" i="7" s="1"/>
  <c r="AI286" i="7"/>
  <c r="AK286" i="7" s="1"/>
  <c r="AI242" i="7"/>
  <c r="AK242" i="7" s="1"/>
  <c r="AG360" i="7"/>
  <c r="AG339" i="7"/>
  <c r="AG338" i="7"/>
  <c r="AG215" i="7"/>
  <c r="AG214" i="7"/>
  <c r="AG311" i="7"/>
  <c r="AG296" i="7"/>
  <c r="AG371" i="7"/>
  <c r="AG249" i="7"/>
  <c r="AG286" i="7"/>
  <c r="AG240" i="7"/>
  <c r="AG370" i="7"/>
  <c r="AG375" i="7"/>
  <c r="AG251" i="7"/>
  <c r="AG239" i="7"/>
  <c r="AG86" i="7"/>
  <c r="AG285" i="7"/>
  <c r="AG61" i="7"/>
  <c r="AG201" i="7"/>
  <c r="AG317" i="7"/>
  <c r="AG133" i="7"/>
  <c r="AG111" i="7"/>
  <c r="AG351" i="7"/>
  <c r="AG166" i="7"/>
  <c r="AG310" i="7"/>
  <c r="AG206" i="7"/>
  <c r="AG268" i="7"/>
  <c r="AG131" i="7"/>
  <c r="AG97" i="7"/>
  <c r="AG288" i="7"/>
  <c r="AG243" i="7"/>
  <c r="AG123" i="7"/>
  <c r="AG295" i="7"/>
  <c r="AG357" i="7"/>
  <c r="AJ322" i="7"/>
  <c r="AK322" i="7" s="1"/>
  <c r="AJ83" i="7"/>
  <c r="AK83" i="7" s="1"/>
  <c r="AG170" i="7"/>
  <c r="AG110" i="7"/>
  <c r="AG196" i="7"/>
  <c r="AG218" i="7"/>
  <c r="AG160" i="7"/>
  <c r="AJ291" i="7"/>
  <c r="AK291" i="7" s="1"/>
  <c r="AG183" i="7"/>
  <c r="AG209" i="7"/>
  <c r="AG106" i="7"/>
  <c r="AG54" i="7"/>
  <c r="AG202" i="7"/>
  <c r="AG141" i="7"/>
  <c r="AG167" i="7"/>
  <c r="AG210" i="7"/>
  <c r="AG355" i="7"/>
  <c r="AG316" i="7"/>
  <c r="AG270" i="7"/>
  <c r="AG284" i="7"/>
  <c r="AG302" i="7"/>
  <c r="AG194" i="7"/>
  <c r="AG169" i="7"/>
  <c r="AG47" i="7"/>
  <c r="AG297" i="7"/>
  <c r="AG144" i="7"/>
  <c r="AG94" i="7"/>
  <c r="AG290" i="7"/>
  <c r="AG219" i="7"/>
  <c r="AG82" i="7"/>
  <c r="AG354" i="7"/>
  <c r="AG203" i="7"/>
  <c r="AG318" i="7"/>
  <c r="AG369" i="7"/>
  <c r="AG257" i="7"/>
  <c r="AG156" i="7"/>
  <c r="AG127" i="7"/>
  <c r="AG329" i="7"/>
  <c r="AG125" i="7"/>
  <c r="AG363" i="7"/>
  <c r="AG65" i="7"/>
  <c r="AG276" i="7"/>
  <c r="AG350" i="7"/>
  <c r="AG264" i="7"/>
  <c r="AG64" i="7"/>
  <c r="AG207" i="7"/>
  <c r="AG349" i="7"/>
  <c r="AG230" i="7"/>
  <c r="AG325" i="7"/>
  <c r="AG53" i="7"/>
  <c r="AG306" i="7"/>
  <c r="AG260" i="7"/>
  <c r="AG109" i="7"/>
  <c r="AG172" i="7"/>
  <c r="AG242" i="7"/>
  <c r="AG175" i="7"/>
  <c r="AG266" i="7"/>
  <c r="AG98" i="7"/>
  <c r="AG335" i="7"/>
  <c r="AG244" i="7"/>
  <c r="AG87" i="7"/>
  <c r="AG274" i="7"/>
  <c r="AG117" i="7"/>
  <c r="AG187" i="7"/>
  <c r="AG224" i="7"/>
  <c r="AG177" i="7"/>
  <c r="AG265" i="7"/>
  <c r="AG60" i="7"/>
  <c r="AG216" i="7"/>
  <c r="AG115" i="7"/>
  <c r="AG107" i="7"/>
  <c r="AG225" i="7"/>
  <c r="AG113" i="7"/>
  <c r="AG76" i="7"/>
  <c r="AG321" i="7"/>
  <c r="AG322" i="7"/>
  <c r="AG294" i="7"/>
  <c r="AG101" i="7"/>
  <c r="AG124" i="7"/>
  <c r="AG74" i="7"/>
  <c r="AG298" i="7"/>
  <c r="AG186" i="7"/>
  <c r="AG182" i="7"/>
  <c r="AG192" i="7"/>
  <c r="AG80" i="7"/>
  <c r="AG334" i="7"/>
  <c r="AG140" i="7"/>
  <c r="AG48" i="7"/>
  <c r="AG69" i="7"/>
  <c r="AG200" i="7"/>
  <c r="AG345" i="7"/>
  <c r="AG84" i="7"/>
  <c r="AG184" i="7"/>
  <c r="AG348" i="7"/>
  <c r="AG56" i="7"/>
  <c r="AG68" i="7"/>
  <c r="AG331" i="7"/>
  <c r="AG122" i="7"/>
  <c r="AG195" i="7"/>
  <c r="AG368" i="7"/>
  <c r="AG232" i="7"/>
  <c r="AG259" i="7"/>
  <c r="AG114" i="7"/>
  <c r="AG96" i="7"/>
  <c r="AG112" i="7"/>
  <c r="AG83" i="7"/>
  <c r="AG211" i="7"/>
  <c r="AG233" i="7"/>
  <c r="AG231" i="7"/>
  <c r="AG333" i="7"/>
  <c r="AK116" i="7"/>
  <c r="AG154" i="7"/>
  <c r="AG71" i="7"/>
  <c r="AG283" i="7"/>
  <c r="AG301" i="7"/>
  <c r="AG178" i="7"/>
  <c r="AG158" i="7"/>
  <c r="AG136" i="7"/>
  <c r="AG134" i="7"/>
  <c r="AG217" i="7"/>
  <c r="AK314" i="7"/>
  <c r="AG314" i="7"/>
  <c r="AG238" i="7"/>
  <c r="AG344" i="7"/>
  <c r="AG57" i="7"/>
  <c r="AG204" i="7"/>
  <c r="AG132" i="7"/>
  <c r="AK181" i="7"/>
  <c r="AG181" i="7"/>
  <c r="AG102" i="7"/>
  <c r="AG190" i="7"/>
  <c r="AK171" i="7"/>
  <c r="AK271" i="7"/>
  <c r="AK179" i="7"/>
  <c r="AK192" i="7"/>
  <c r="AK219" i="7"/>
  <c r="AK220" i="7"/>
  <c r="AK124" i="7"/>
  <c r="AK68" i="7"/>
  <c r="AK51" i="7"/>
  <c r="AG49" i="7"/>
  <c r="AG291" i="7"/>
  <c r="AK296" i="7"/>
  <c r="AK350" i="7"/>
  <c r="AK315" i="7"/>
  <c r="AG315" i="7"/>
  <c r="AG95" i="7"/>
  <c r="AK120" i="7"/>
  <c r="AK313" i="7"/>
  <c r="AG313" i="7"/>
  <c r="AG99" i="7"/>
  <c r="AK262" i="7"/>
  <c r="AG262" i="7"/>
  <c r="AK246" i="7"/>
  <c r="AG246" i="7"/>
  <c r="AG149" i="7"/>
  <c r="AK300" i="7"/>
  <c r="AG300" i="7"/>
  <c r="AG92" i="7"/>
  <c r="AG254" i="7"/>
  <c r="AK85" i="7"/>
  <c r="AG85" i="7"/>
  <c r="AF45" i="7"/>
  <c r="AG118" i="7"/>
  <c r="AG73" i="7"/>
  <c r="AK274" i="7"/>
  <c r="AG222" i="7"/>
  <c r="AG277" i="7"/>
  <c r="AG255" i="7"/>
  <c r="AG116" i="7"/>
  <c r="AK168" i="7"/>
  <c r="AK137" i="7"/>
  <c r="AK282" i="7"/>
  <c r="AK106" i="7"/>
  <c r="AK239" i="7"/>
  <c r="AG299" i="7"/>
  <c r="AG362" i="7"/>
  <c r="AG100" i="7"/>
  <c r="AG205" i="7"/>
  <c r="AG235" i="7"/>
  <c r="AG305" i="7"/>
  <c r="AG326" i="7"/>
  <c r="AG361" i="7"/>
  <c r="AK126" i="7"/>
  <c r="AG126" i="7"/>
  <c r="AK241" i="7"/>
  <c r="AG241" i="7"/>
  <c r="AJ303" i="7"/>
  <c r="AK303" i="7" s="1"/>
  <c r="AG303" i="7"/>
  <c r="AG213" i="7"/>
  <c r="AG337" i="7"/>
  <c r="AG145" i="7"/>
  <c r="AG174" i="7"/>
  <c r="AG330" i="7"/>
  <c r="AK358" i="7"/>
  <c r="AG358" i="7"/>
  <c r="AG153" i="7"/>
  <c r="AG278" i="7"/>
  <c r="AG356" i="7"/>
  <c r="AK108" i="7"/>
  <c r="AK176" i="7"/>
  <c r="AG120" i="7"/>
  <c r="AG263" i="7"/>
  <c r="AK331" i="7"/>
  <c r="AK310" i="7"/>
  <c r="AK237" i="7"/>
  <c r="AK103" i="7"/>
  <c r="AG343" i="7"/>
  <c r="AK79" i="7"/>
  <c r="AG79" i="7"/>
  <c r="AK63" i="7"/>
  <c r="AG63" i="7"/>
  <c r="AK228" i="7"/>
  <c r="AG228" i="7"/>
  <c r="AG256" i="7"/>
  <c r="AG320" i="7"/>
  <c r="AK89" i="7"/>
  <c r="AG89" i="7"/>
  <c r="AG193" i="7"/>
  <c r="AK365" i="7"/>
  <c r="AG365" i="7"/>
  <c r="AG78" i="7"/>
  <c r="AK188" i="7"/>
  <c r="AG188" i="7"/>
  <c r="AG55" i="7"/>
  <c r="AK374" i="7"/>
  <c r="AG374" i="7"/>
  <c r="AG279" i="7"/>
  <c r="AG289" i="7"/>
  <c r="AG148" i="7"/>
  <c r="AK232" i="7"/>
  <c r="AK302" i="7"/>
  <c r="AK74" i="7"/>
  <c r="AK349" i="7"/>
  <c r="AK101" i="7"/>
  <c r="AK276" i="7"/>
  <c r="AK133" i="7"/>
  <c r="AK161" i="7"/>
  <c r="AK224" i="7"/>
  <c r="AK170" i="7"/>
  <c r="AK183" i="7"/>
  <c r="AK65" i="7"/>
  <c r="AK135" i="7"/>
  <c r="AG271" i="7"/>
  <c r="AG250" i="7"/>
  <c r="AG208" i="7"/>
  <c r="AG258" i="7"/>
  <c r="AG293" i="7"/>
  <c r="AG128" i="7"/>
  <c r="AG359" i="7"/>
  <c r="AK156" i="7"/>
  <c r="AG168" i="7"/>
  <c r="AG304" i="7"/>
  <c r="AG103" i="7"/>
  <c r="AG308" i="7"/>
  <c r="AG70" i="7"/>
  <c r="AG220" i="7"/>
  <c r="AG143" i="7"/>
  <c r="AG137" i="7"/>
  <c r="AG198" i="7"/>
  <c r="AG62" i="7"/>
  <c r="AG165" i="7"/>
  <c r="AG67" i="7"/>
  <c r="AG367" i="7"/>
  <c r="AG342" i="7"/>
  <c r="AG119" i="7"/>
  <c r="AG152" i="7"/>
  <c r="AG163" i="7"/>
  <c r="AG150" i="7"/>
  <c r="AG229" i="7"/>
  <c r="AK76" i="7"/>
  <c r="AK360" i="7"/>
  <c r="AK77" i="7"/>
  <c r="AG151" i="7"/>
  <c r="AG372" i="7"/>
  <c r="AG142" i="7"/>
  <c r="AG353" i="7"/>
  <c r="AK143" i="7"/>
  <c r="AG155" i="7"/>
  <c r="AG176" i="7"/>
  <c r="AG341" i="7"/>
  <c r="AG347" i="7"/>
  <c r="AG292" i="7"/>
  <c r="AK323" i="7"/>
  <c r="AK253" i="7"/>
  <c r="AK325" i="7"/>
  <c r="AK327" i="7"/>
  <c r="AK258" i="7"/>
  <c r="AG247" i="7"/>
  <c r="AG88" i="7"/>
  <c r="AG248" i="7"/>
  <c r="AK60" i="7"/>
  <c r="AG171" i="7"/>
  <c r="AG50" i="7"/>
  <c r="AK162" i="7"/>
  <c r="AK175" i="7"/>
  <c r="AK87" i="7"/>
  <c r="AG237" i="7"/>
  <c r="AG135" i="7"/>
  <c r="AG253" i="7"/>
  <c r="AG327" i="7"/>
  <c r="AG323" i="7"/>
  <c r="AG59" i="7"/>
  <c r="AG108" i="7"/>
  <c r="AG93" i="7"/>
  <c r="AG227" i="7"/>
  <c r="AG273" i="7"/>
  <c r="AG309" i="7"/>
  <c r="AG180" i="7"/>
  <c r="AG75" i="7"/>
  <c r="AG161" i="7"/>
  <c r="AG272" i="7"/>
  <c r="AG197" i="7"/>
  <c r="AG157" i="7"/>
  <c r="AG58" i="7"/>
  <c r="AK234" i="7"/>
  <c r="AK280" i="7"/>
  <c r="AK243" i="7"/>
  <c r="AK366" i="7"/>
  <c r="AK206" i="7"/>
  <c r="AG275" i="7"/>
  <c r="AG336" i="7"/>
  <c r="AK230" i="7"/>
  <c r="AG51" i="7"/>
  <c r="AG179" i="7"/>
  <c r="AG281" i="7"/>
  <c r="AK110" i="7"/>
  <c r="AK225" i="7"/>
  <c r="AK333" i="7"/>
  <c r="AK64" i="7"/>
  <c r="AK115" i="7"/>
  <c r="AK295" i="7"/>
  <c r="AJ346" i="7"/>
  <c r="AK346" i="7" s="1"/>
  <c r="AK370" i="7"/>
  <c r="AJ324" i="7"/>
  <c r="AK324" i="7" s="1"/>
  <c r="AK58" i="7"/>
  <c r="AK335" i="7"/>
  <c r="AK197" i="7"/>
  <c r="AK347" i="7"/>
  <c r="AK267" i="7"/>
  <c r="AK163" i="7"/>
  <c r="AK119" i="7"/>
  <c r="AK140" i="7"/>
  <c r="AK147" i="7"/>
  <c r="AJ231" i="7"/>
  <c r="AK231" i="7" s="1"/>
  <c r="AK56" i="7"/>
  <c r="AK375" i="7"/>
  <c r="AK332" i="7"/>
  <c r="AK152" i="7"/>
  <c r="AK186" i="7"/>
  <c r="AJ307" i="7"/>
  <c r="AK307" i="7" s="1"/>
  <c r="AK202" i="7"/>
  <c r="AK336" i="7"/>
  <c r="AJ359" i="7"/>
  <c r="AK359" i="7" s="1"/>
  <c r="AK160" i="7"/>
  <c r="AK127" i="7"/>
  <c r="AK309" i="7"/>
  <c r="AK264" i="7"/>
  <c r="AK104" i="7"/>
  <c r="AK376" i="7"/>
  <c r="AK209" i="7"/>
  <c r="AK272" i="7"/>
  <c r="AK223" i="7"/>
  <c r="AK268" i="7"/>
  <c r="AK338" i="7"/>
  <c r="AK157" i="7"/>
  <c r="AK318" i="7"/>
  <c r="AK341" i="7"/>
  <c r="AJ215" i="7"/>
  <c r="AK215" i="7" s="1"/>
  <c r="AK98" i="7"/>
  <c r="AK54" i="7"/>
  <c r="AK107" i="7"/>
  <c r="AK164" i="7"/>
  <c r="AK165" i="7"/>
  <c r="AK289" i="7"/>
  <c r="AK266" i="7"/>
  <c r="AJ311" i="7"/>
  <c r="AK311" i="7" s="1"/>
  <c r="AK265" i="7"/>
  <c r="AK273" i="7"/>
  <c r="AK297" i="7"/>
  <c r="AK138" i="7"/>
  <c r="AK210" i="7"/>
  <c r="AK285" i="7"/>
  <c r="AK198" i="7"/>
  <c r="AK167" i="7"/>
  <c r="AK194" i="7"/>
  <c r="AK263" i="7" l="1"/>
  <c r="AK201" i="7"/>
  <c r="AK200" i="7"/>
  <c r="AJ221" i="7"/>
  <c r="AK221" i="7" s="1"/>
  <c r="AJ102" i="7"/>
  <c r="AK102" i="7" s="1"/>
  <c r="AJ354" i="7"/>
  <c r="AK354" i="7" s="1"/>
  <c r="AJ320" i="7"/>
  <c r="AK320" i="7" s="1"/>
  <c r="AJ299" i="7"/>
  <c r="AK299" i="7" s="1"/>
  <c r="AJ290" i="7"/>
  <c r="AK290" i="7" s="1"/>
  <c r="AG45" i="7"/>
  <c r="AK305" i="7"/>
  <c r="AK283" i="7"/>
  <c r="AK235" i="7"/>
  <c r="AK190" i="7"/>
  <c r="AK136" i="7"/>
  <c r="AK256" i="7"/>
  <c r="AK100" i="7"/>
  <c r="AK92" i="7"/>
  <c r="AK238" i="7"/>
  <c r="AK193" i="7"/>
  <c r="AK180" i="7"/>
  <c r="AK123" i="7"/>
  <c r="AK113" i="7"/>
  <c r="AK177" i="7"/>
  <c r="AK250" i="7"/>
  <c r="AK353" i="7"/>
  <c r="AK148" i="7"/>
  <c r="AK184" i="7"/>
  <c r="AK150" i="7"/>
  <c r="AK90" i="7"/>
  <c r="AK337" i="7"/>
  <c r="AK362" i="7"/>
  <c r="AK158" i="7"/>
  <c r="AK82" i="7"/>
  <c r="AK94" i="7"/>
  <c r="AK169" i="7"/>
  <c r="AK292" i="7"/>
  <c r="AK154" i="7"/>
  <c r="AK62" i="7"/>
  <c r="AK330" i="7"/>
  <c r="AK326" i="7"/>
  <c r="AK207" i="7"/>
  <c r="AK88" i="7"/>
  <c r="AK344" i="7"/>
  <c r="AK334" i="7"/>
  <c r="AK73" i="7"/>
  <c r="AK145" i="7"/>
  <c r="AK97" i="7"/>
  <c r="AK99" i="7"/>
  <c r="AK254" i="7"/>
  <c r="AK142" i="7"/>
  <c r="AK86" i="7"/>
  <c r="AK50" i="7"/>
  <c r="AK361" i="7"/>
  <c r="AK252" i="7"/>
  <c r="AK229" i="7"/>
  <c r="AK111" i="7"/>
  <c r="AK356" i="7"/>
  <c r="AK205" i="7"/>
  <c r="AK57" i="7"/>
  <c r="AK178" i="7"/>
  <c r="AK47" i="7"/>
  <c r="AI45" i="7"/>
  <c r="AK144" i="7"/>
  <c r="AK279" i="7"/>
  <c r="AK48" i="7"/>
  <c r="AK369" i="7"/>
  <c r="AK217" i="7"/>
  <c r="AK204" i="7"/>
  <c r="AK248" i="7"/>
  <c r="AK357" i="7"/>
  <c r="AK343" i="7"/>
  <c r="AK174" i="7"/>
  <c r="AK363" i="7"/>
  <c r="AK371" i="7"/>
  <c r="AK182" i="7"/>
  <c r="AK240" i="7"/>
  <c r="AK112" i="7"/>
  <c r="AK125" i="7"/>
  <c r="AK329" i="7"/>
  <c r="AK61" i="7"/>
  <c r="AK213" i="7"/>
  <c r="AK227" i="7"/>
  <c r="AK218" i="7"/>
  <c r="AK348" i="7"/>
  <c r="AK131" i="7"/>
  <c r="AK95" i="7"/>
  <c r="AK233" i="7"/>
  <c r="AK153" i="7"/>
  <c r="AK132" i="7"/>
  <c r="AK71" i="7"/>
  <c r="AK80" i="7"/>
  <c r="AK67" i="7"/>
  <c r="AK351" i="7"/>
  <c r="AK244" i="7"/>
  <c r="AK96" i="7"/>
  <c r="AK75" i="7"/>
  <c r="AK316" i="7"/>
  <c r="AK55" i="7"/>
  <c r="AK130" i="7"/>
  <c r="AK69" i="7"/>
  <c r="AK84" i="7"/>
  <c r="AK134" i="7"/>
  <c r="AK149" i="7"/>
  <c r="AK355" i="7"/>
  <c r="AK78" i="7"/>
  <c r="AK278" i="7"/>
  <c r="AK301" i="7"/>
  <c r="AK45" i="7" l="1"/>
  <c r="AJ45" i="7"/>
  <c r="AD377" i="7"/>
  <c r="AJ377" i="7" l="1"/>
  <c r="H377" i="8"/>
  <c r="P17" i="7" l="1"/>
  <c r="D17" i="7"/>
  <c r="U17" i="7"/>
  <c r="U377" i="7" s="1"/>
  <c r="T17" i="7"/>
  <c r="T377" i="7" s="1"/>
  <c r="O6" i="7"/>
  <c r="N6" i="7"/>
  <c r="C6" i="7"/>
  <c r="B6" i="7"/>
  <c r="V377" i="7" l="1"/>
  <c r="P6" i="7"/>
  <c r="V17" i="7"/>
  <c r="D6" i="7"/>
  <c r="B212" i="8" l="1"/>
  <c r="AE6" i="7" l="1"/>
  <c r="AE17" i="7" l="1"/>
  <c r="D33" i="7"/>
  <c r="U375" i="8"/>
  <c r="V375" i="8" s="1"/>
  <c r="U374" i="8"/>
  <c r="V374" i="8" s="1"/>
  <c r="U373" i="8"/>
  <c r="V373" i="8" s="1"/>
  <c r="U372" i="8"/>
  <c r="V372" i="8" s="1"/>
  <c r="U371" i="8"/>
  <c r="V371" i="8" s="1"/>
  <c r="U370" i="8"/>
  <c r="V370" i="8" s="1"/>
  <c r="U369" i="8"/>
  <c r="V369" i="8" s="1"/>
  <c r="U368" i="8"/>
  <c r="V368" i="8" s="1"/>
  <c r="U367" i="8"/>
  <c r="V367" i="8" s="1"/>
  <c r="U366" i="8"/>
  <c r="V366" i="8" s="1"/>
  <c r="U365" i="8"/>
  <c r="V365" i="8" s="1"/>
  <c r="U363" i="8"/>
  <c r="V363" i="8" s="1"/>
  <c r="U362" i="8"/>
  <c r="V362" i="8" s="1"/>
  <c r="U361" i="8"/>
  <c r="V361" i="8" s="1"/>
  <c r="U360" i="8"/>
  <c r="V360" i="8" s="1"/>
  <c r="U357" i="8"/>
  <c r="V357" i="8" s="1"/>
  <c r="U356" i="8"/>
  <c r="V356" i="8" s="1"/>
  <c r="U355" i="8"/>
  <c r="V355" i="8" s="1"/>
  <c r="U354" i="8"/>
  <c r="V354" i="8" s="1"/>
  <c r="U353" i="8"/>
  <c r="V353" i="8" s="1"/>
  <c r="U351" i="8"/>
  <c r="V351" i="8" s="1"/>
  <c r="U349" i="8"/>
  <c r="V349" i="8" s="1"/>
  <c r="U347" i="8"/>
  <c r="V347" i="8" s="1"/>
  <c r="U346" i="8"/>
  <c r="V346" i="8" s="1"/>
  <c r="U343" i="8"/>
  <c r="V343" i="8" s="1"/>
  <c r="U342" i="8"/>
  <c r="V342" i="8" s="1"/>
  <c r="U339" i="8"/>
  <c r="V339" i="8" s="1"/>
  <c r="U338" i="8"/>
  <c r="V338" i="8" s="1"/>
  <c r="U334" i="8"/>
  <c r="V334" i="8" s="1"/>
  <c r="U332" i="8"/>
  <c r="V332" i="8" s="1"/>
  <c r="U330" i="8"/>
  <c r="V330" i="8" s="1"/>
  <c r="U326" i="8"/>
  <c r="V326" i="8" s="1"/>
  <c r="U325" i="8"/>
  <c r="V325" i="8" s="1"/>
  <c r="U323" i="8"/>
  <c r="V323" i="8" s="1"/>
  <c r="U320" i="8"/>
  <c r="V320" i="8" s="1"/>
  <c r="U317" i="8"/>
  <c r="V317" i="8" s="1"/>
  <c r="U315" i="8"/>
  <c r="V315" i="8" s="1"/>
  <c r="U308" i="8"/>
  <c r="V308" i="8" s="1"/>
  <c r="U307" i="8"/>
  <c r="V307" i="8" s="1"/>
  <c r="U305" i="8"/>
  <c r="V305" i="8" s="1"/>
  <c r="U304" i="8"/>
  <c r="V304" i="8" s="1"/>
  <c r="U302" i="8"/>
  <c r="V302" i="8" s="1"/>
  <c r="U301" i="8"/>
  <c r="V301" i="8" s="1"/>
  <c r="U300" i="8"/>
  <c r="V300" i="8" s="1"/>
  <c r="U299" i="8"/>
  <c r="V299" i="8" s="1"/>
  <c r="U296" i="8"/>
  <c r="V296" i="8" s="1"/>
  <c r="U294" i="8"/>
  <c r="V294" i="8" s="1"/>
  <c r="U292" i="8"/>
  <c r="V292" i="8" s="1"/>
  <c r="U291" i="8"/>
  <c r="V291" i="8" s="1"/>
  <c r="U289" i="8"/>
  <c r="V289" i="8" s="1"/>
  <c r="U288" i="8"/>
  <c r="V288" i="8" s="1"/>
  <c r="U286" i="8"/>
  <c r="V286" i="8" s="1"/>
  <c r="U285" i="8"/>
  <c r="V285" i="8" s="1"/>
  <c r="U284" i="8"/>
  <c r="V284" i="8" s="1"/>
  <c r="U283" i="8"/>
  <c r="V283" i="8" s="1"/>
  <c r="U282" i="8"/>
  <c r="V282" i="8" s="1"/>
  <c r="U281" i="8"/>
  <c r="V281" i="8" s="1"/>
  <c r="U280" i="8"/>
  <c r="V280" i="8" s="1"/>
  <c r="U279" i="8"/>
  <c r="V279" i="8" s="1"/>
  <c r="U278" i="8"/>
  <c r="V278" i="8" s="1"/>
  <c r="U277" i="8"/>
  <c r="V277" i="8" s="1"/>
  <c r="U276" i="8"/>
  <c r="V276" i="8" s="1"/>
  <c r="U275" i="8"/>
  <c r="V275" i="8" s="1"/>
  <c r="U274" i="8"/>
  <c r="V274" i="8" s="1"/>
  <c r="U273" i="8"/>
  <c r="V273" i="8" s="1"/>
  <c r="U272" i="8"/>
  <c r="V272" i="8" s="1"/>
  <c r="U271" i="8"/>
  <c r="V271" i="8" s="1"/>
  <c r="U270" i="8"/>
  <c r="V270" i="8" s="1"/>
  <c r="U268" i="8"/>
  <c r="V268" i="8" s="1"/>
  <c r="U267" i="8"/>
  <c r="V267" i="8" s="1"/>
  <c r="U266" i="8"/>
  <c r="V266" i="8" s="1"/>
  <c r="U265" i="8"/>
  <c r="V265" i="8" s="1"/>
  <c r="U264" i="8"/>
  <c r="V264" i="8" s="1"/>
  <c r="U262" i="8"/>
  <c r="V262" i="8" s="1"/>
  <c r="U260" i="8"/>
  <c r="V260" i="8" s="1"/>
  <c r="U258" i="8"/>
  <c r="V258" i="8" s="1"/>
  <c r="U257" i="8"/>
  <c r="V257" i="8" s="1"/>
  <c r="U256" i="8"/>
  <c r="V256" i="8" s="1"/>
  <c r="U255" i="8"/>
  <c r="V255" i="8" s="1"/>
  <c r="U254" i="8"/>
  <c r="V254" i="8" s="1"/>
  <c r="U253" i="8"/>
  <c r="V253" i="8" s="1"/>
  <c r="U252" i="8"/>
  <c r="V252" i="8" s="1"/>
  <c r="U251" i="8"/>
  <c r="V251" i="8" s="1"/>
  <c r="U249" i="8"/>
  <c r="V249" i="8" s="1"/>
  <c r="U246" i="8"/>
  <c r="V246" i="8" s="1"/>
  <c r="U244" i="8"/>
  <c r="V244" i="8" s="1"/>
  <c r="U243" i="8"/>
  <c r="V243" i="8" s="1"/>
  <c r="U242" i="8"/>
  <c r="V242" i="8" s="1"/>
  <c r="U241" i="8"/>
  <c r="V241" i="8" s="1"/>
  <c r="U240" i="8"/>
  <c r="V240" i="8" s="1"/>
  <c r="U239" i="8"/>
  <c r="V239" i="8" s="1"/>
  <c r="U238" i="8"/>
  <c r="V238" i="8" s="1"/>
  <c r="U237" i="8"/>
  <c r="V237" i="8" s="1"/>
  <c r="U235" i="8"/>
  <c r="V235" i="8" s="1"/>
  <c r="U234" i="8"/>
  <c r="V234" i="8" s="1"/>
  <c r="U233" i="8"/>
  <c r="V233" i="8" s="1"/>
  <c r="U232" i="8"/>
  <c r="V232" i="8" s="1"/>
  <c r="U231" i="8"/>
  <c r="V231" i="8" s="1"/>
  <c r="U230" i="8"/>
  <c r="V230" i="8" s="1"/>
  <c r="U228" i="8"/>
  <c r="V228" i="8" s="1"/>
  <c r="U227" i="8"/>
  <c r="V227" i="8" s="1"/>
  <c r="U225" i="8"/>
  <c r="V225" i="8" s="1"/>
  <c r="U224" i="8"/>
  <c r="V224" i="8" s="1"/>
  <c r="U223" i="8"/>
  <c r="V223" i="8" s="1"/>
  <c r="U222" i="8"/>
  <c r="V222" i="8" s="1"/>
  <c r="U221" i="8"/>
  <c r="V221" i="8" s="1"/>
  <c r="U220" i="8"/>
  <c r="V220" i="8" s="1"/>
  <c r="U219" i="8"/>
  <c r="V219" i="8" s="1"/>
  <c r="U218" i="8"/>
  <c r="V218" i="8" s="1"/>
  <c r="U217" i="8"/>
  <c r="V217" i="8" s="1"/>
  <c r="U216" i="8"/>
  <c r="V216" i="8" s="1"/>
  <c r="U215" i="8"/>
  <c r="V215" i="8" s="1"/>
  <c r="U214" i="8"/>
  <c r="V214" i="8" s="1"/>
  <c r="U213" i="8"/>
  <c r="V213" i="8" s="1"/>
  <c r="U211" i="8"/>
  <c r="V211" i="8" s="1"/>
  <c r="U210" i="8"/>
  <c r="V210" i="8" s="1"/>
  <c r="U209" i="8"/>
  <c r="V209" i="8" s="1"/>
  <c r="U208" i="8"/>
  <c r="V208" i="8" s="1"/>
  <c r="U207" i="8"/>
  <c r="V207" i="8" s="1"/>
  <c r="U206" i="8"/>
  <c r="V206" i="8" s="1"/>
  <c r="U205" i="8"/>
  <c r="V205" i="8" s="1"/>
  <c r="U204" i="8"/>
  <c r="V204" i="8" s="1"/>
  <c r="U203" i="8"/>
  <c r="V203" i="8" s="1"/>
  <c r="U202" i="8"/>
  <c r="V202" i="8" s="1"/>
  <c r="U201" i="8"/>
  <c r="V201" i="8" s="1"/>
  <c r="U200" i="8"/>
  <c r="V200" i="8" s="1"/>
  <c r="U198" i="8"/>
  <c r="V198" i="8" s="1"/>
  <c r="U197" i="8"/>
  <c r="V197" i="8" s="1"/>
  <c r="U196" i="8"/>
  <c r="V196" i="8" s="1"/>
  <c r="U195" i="8"/>
  <c r="V195" i="8" s="1"/>
  <c r="U194" i="8"/>
  <c r="V194" i="8" s="1"/>
  <c r="U193" i="8"/>
  <c r="V193" i="8" s="1"/>
  <c r="U192" i="8"/>
  <c r="V192" i="8" s="1"/>
  <c r="U191" i="8"/>
  <c r="V191" i="8" s="1"/>
  <c r="U190" i="8"/>
  <c r="V190" i="8" s="1"/>
  <c r="U189" i="8"/>
  <c r="V189" i="8" s="1"/>
  <c r="U188" i="8"/>
  <c r="V188" i="8" s="1"/>
  <c r="U187" i="8"/>
  <c r="V187" i="8" s="1"/>
  <c r="U184" i="8"/>
  <c r="V184" i="8" s="1"/>
  <c r="U183" i="8"/>
  <c r="V183" i="8" s="1"/>
  <c r="U182" i="8"/>
  <c r="V182" i="8" s="1"/>
  <c r="U181" i="8"/>
  <c r="V181" i="8" s="1"/>
  <c r="U180" i="8"/>
  <c r="V180" i="8" s="1"/>
  <c r="U179" i="8"/>
  <c r="V179" i="8" s="1"/>
  <c r="U178" i="8"/>
  <c r="V178" i="8" s="1"/>
  <c r="U176" i="8"/>
  <c r="V176" i="8" s="1"/>
  <c r="U175" i="8"/>
  <c r="V175" i="8" s="1"/>
  <c r="U174" i="8"/>
  <c r="V174" i="8" s="1"/>
  <c r="U172" i="8"/>
  <c r="V172" i="8" s="1"/>
  <c r="U171" i="8"/>
  <c r="V171" i="8" s="1"/>
  <c r="U170" i="8"/>
  <c r="V170" i="8" s="1"/>
  <c r="U169" i="8"/>
  <c r="V169" i="8" s="1"/>
  <c r="U168" i="8"/>
  <c r="V168" i="8" s="1"/>
  <c r="U167" i="8"/>
  <c r="V167" i="8" s="1"/>
  <c r="U166" i="8"/>
  <c r="V166" i="8" s="1"/>
  <c r="U165" i="8"/>
  <c r="V165" i="8" s="1"/>
  <c r="U164" i="8"/>
  <c r="V164" i="8" s="1"/>
  <c r="U163" i="8"/>
  <c r="V163" i="8" s="1"/>
  <c r="U162" i="8"/>
  <c r="V162" i="8" s="1"/>
  <c r="U161" i="8"/>
  <c r="V161" i="8" s="1"/>
  <c r="U158" i="8"/>
  <c r="V158" i="8" s="1"/>
  <c r="U157" i="8"/>
  <c r="V157" i="8" s="1"/>
  <c r="U155" i="8"/>
  <c r="V155" i="8" s="1"/>
  <c r="U154" i="8"/>
  <c r="V154" i="8" s="1"/>
  <c r="U153" i="8"/>
  <c r="V153" i="8" s="1"/>
  <c r="U151" i="8"/>
  <c r="V151" i="8" s="1"/>
  <c r="U150" i="8"/>
  <c r="V150" i="8" s="1"/>
  <c r="U149" i="8"/>
  <c r="V149" i="8" s="1"/>
  <c r="U148" i="8"/>
  <c r="V148" i="8" s="1"/>
  <c r="U147" i="8"/>
  <c r="V147" i="8" s="1"/>
  <c r="U145" i="8"/>
  <c r="V145" i="8" s="1"/>
  <c r="U144" i="8"/>
  <c r="V144" i="8" s="1"/>
  <c r="U143" i="8"/>
  <c r="V143" i="8" s="1"/>
  <c r="U142" i="8"/>
  <c r="V142" i="8" s="1"/>
  <c r="U141" i="8"/>
  <c r="V141" i="8" s="1"/>
  <c r="U140" i="8"/>
  <c r="V140" i="8" s="1"/>
  <c r="U138" i="8"/>
  <c r="V138" i="8" s="1"/>
  <c r="U137" i="8"/>
  <c r="V137" i="8" s="1"/>
  <c r="U136" i="8"/>
  <c r="V136" i="8" s="1"/>
  <c r="U135" i="8"/>
  <c r="V135" i="8" s="1"/>
  <c r="U134" i="8"/>
  <c r="V134" i="8" s="1"/>
  <c r="U133" i="8"/>
  <c r="V133" i="8" s="1"/>
  <c r="U132" i="8"/>
  <c r="V132" i="8" s="1"/>
  <c r="U131" i="8"/>
  <c r="V131" i="8" s="1"/>
  <c r="U130" i="8"/>
  <c r="V130" i="8" s="1"/>
  <c r="U128" i="8"/>
  <c r="V128" i="8" s="1"/>
  <c r="U127" i="8"/>
  <c r="V127" i="8" s="1"/>
  <c r="U126" i="8"/>
  <c r="V126" i="8" s="1"/>
  <c r="U125" i="8"/>
  <c r="V125" i="8" s="1"/>
  <c r="U123" i="8"/>
  <c r="V123" i="8" s="1"/>
  <c r="U122" i="8"/>
  <c r="V122" i="8" s="1"/>
  <c r="U120" i="8"/>
  <c r="V120" i="8" s="1"/>
  <c r="U119" i="8"/>
  <c r="V119" i="8" s="1"/>
  <c r="U118" i="8"/>
  <c r="V118" i="8" s="1"/>
  <c r="U117" i="8"/>
  <c r="V117" i="8" s="1"/>
  <c r="U116" i="8"/>
  <c r="V116" i="8" s="1"/>
  <c r="U115" i="8"/>
  <c r="V115" i="8" s="1"/>
  <c r="U114" i="8"/>
  <c r="V114" i="8" s="1"/>
  <c r="U113" i="8"/>
  <c r="V113" i="8" s="1"/>
  <c r="U112" i="8"/>
  <c r="V112" i="8" s="1"/>
  <c r="U111" i="8"/>
  <c r="V111" i="8" s="1"/>
  <c r="U109" i="8"/>
  <c r="V109" i="8" s="1"/>
  <c r="U108" i="8"/>
  <c r="V108" i="8" s="1"/>
  <c r="U107" i="8"/>
  <c r="V107" i="8" s="1"/>
  <c r="U106" i="8"/>
  <c r="V106" i="8" s="1"/>
  <c r="U104" i="8"/>
  <c r="V104" i="8" s="1"/>
  <c r="U103" i="8"/>
  <c r="V103" i="8" s="1"/>
  <c r="U102" i="8"/>
  <c r="V102" i="8" s="1"/>
  <c r="U101" i="8"/>
  <c r="V101" i="8" s="1"/>
  <c r="U100" i="8"/>
  <c r="V100" i="8" s="1"/>
  <c r="U98" i="8"/>
  <c r="V98" i="8" s="1"/>
  <c r="U97" i="8"/>
  <c r="V97" i="8" s="1"/>
  <c r="U96" i="8"/>
  <c r="V96" i="8" s="1"/>
  <c r="U95" i="8"/>
  <c r="V95" i="8" s="1"/>
  <c r="U94" i="8"/>
  <c r="V94" i="8" s="1"/>
  <c r="U93" i="8"/>
  <c r="V93" i="8" s="1"/>
  <c r="U92" i="8"/>
  <c r="V92" i="8" s="1"/>
  <c r="U90" i="8"/>
  <c r="V90" i="8" s="1"/>
  <c r="U89" i="8"/>
  <c r="V89" i="8" s="1"/>
  <c r="U88" i="8"/>
  <c r="V88" i="8" s="1"/>
  <c r="U87" i="8"/>
  <c r="V87" i="8" s="1"/>
  <c r="U86" i="8"/>
  <c r="V86" i="8" s="1"/>
  <c r="U85" i="8"/>
  <c r="V85" i="8" s="1"/>
  <c r="U84" i="8"/>
  <c r="V84" i="8" s="1"/>
  <c r="U83" i="8"/>
  <c r="V83" i="8" s="1"/>
  <c r="U82" i="8"/>
  <c r="V82" i="8" s="1"/>
  <c r="U80" i="8"/>
  <c r="V80" i="8" s="1"/>
  <c r="U79" i="8"/>
  <c r="V79" i="8" s="1"/>
  <c r="U78" i="8"/>
  <c r="V78" i="8" s="1"/>
  <c r="U77" i="8"/>
  <c r="V77" i="8" s="1"/>
  <c r="U76" i="8"/>
  <c r="V76" i="8" s="1"/>
  <c r="U74" i="8"/>
  <c r="V74" i="8" s="1"/>
  <c r="U73" i="8"/>
  <c r="V73" i="8" s="1"/>
  <c r="U71" i="8"/>
  <c r="V71" i="8" s="1"/>
  <c r="U70" i="8"/>
  <c r="V70" i="8" s="1"/>
  <c r="U69" i="8"/>
  <c r="V69" i="8" s="1"/>
  <c r="U68" i="8"/>
  <c r="V68" i="8" s="1"/>
  <c r="U67" i="8"/>
  <c r="V67" i="8" s="1"/>
  <c r="U65" i="8"/>
  <c r="V65" i="8" s="1"/>
  <c r="U64" i="8"/>
  <c r="V64" i="8" s="1"/>
  <c r="U63" i="8"/>
  <c r="V63" i="8" s="1"/>
  <c r="U61" i="8"/>
  <c r="V61" i="8" s="1"/>
  <c r="U60" i="8"/>
  <c r="V60" i="8" s="1"/>
  <c r="U59" i="8"/>
  <c r="V59" i="8" s="1"/>
  <c r="U58" i="8"/>
  <c r="V58" i="8" s="1"/>
  <c r="U57" i="8"/>
  <c r="V57" i="8" s="1"/>
  <c r="U56" i="8"/>
  <c r="V56" i="8" s="1"/>
  <c r="U55" i="8"/>
  <c r="V55" i="8" s="1"/>
  <c r="U53" i="8"/>
  <c r="V53" i="8" s="1"/>
  <c r="U51" i="8"/>
  <c r="V51" i="8" s="1"/>
  <c r="U50" i="8"/>
  <c r="V50" i="8" s="1"/>
  <c r="U49" i="8"/>
  <c r="V49" i="8" s="1"/>
  <c r="U48" i="8"/>
  <c r="V48" i="8" s="1"/>
  <c r="U47" i="8"/>
  <c r="V47" i="8" s="1"/>
  <c r="R376" i="8"/>
  <c r="S376" i="8" s="1"/>
  <c r="R375" i="8"/>
  <c r="S375" i="8" s="1"/>
  <c r="R369" i="8"/>
  <c r="S369" i="8" s="1"/>
  <c r="R367" i="8"/>
  <c r="S367" i="8" s="1"/>
  <c r="R363" i="8"/>
  <c r="S363" i="8" s="1"/>
  <c r="R362" i="8"/>
  <c r="S362" i="8" s="1"/>
  <c r="R361" i="8"/>
  <c r="S361" i="8" s="1"/>
  <c r="R360" i="8"/>
  <c r="S360" i="8" s="1"/>
  <c r="R359" i="8"/>
  <c r="S359" i="8" s="1"/>
  <c r="R358" i="8"/>
  <c r="S358" i="8" s="1"/>
  <c r="R356" i="8"/>
  <c r="S356" i="8" s="1"/>
  <c r="R355" i="8"/>
  <c r="S355" i="8" s="1"/>
  <c r="R354" i="8"/>
  <c r="S354" i="8" s="1"/>
  <c r="R351" i="8"/>
  <c r="S351" i="8" s="1"/>
  <c r="R350" i="8"/>
  <c r="S350" i="8" s="1"/>
  <c r="R348" i="8"/>
  <c r="S348" i="8" s="1"/>
  <c r="R347" i="8"/>
  <c r="S347" i="8" s="1"/>
  <c r="R345" i="8"/>
  <c r="S345" i="8" s="1"/>
  <c r="R344" i="8"/>
  <c r="S344" i="8" s="1"/>
  <c r="R343" i="8"/>
  <c r="S343" i="8" s="1"/>
  <c r="R342" i="8"/>
  <c r="S342" i="8" s="1"/>
  <c r="R341" i="8"/>
  <c r="S341" i="8" s="1"/>
  <c r="R339" i="8"/>
  <c r="S339" i="8" s="1"/>
  <c r="R338" i="8"/>
  <c r="S338" i="8" s="1"/>
  <c r="R337" i="8"/>
  <c r="S337" i="8" s="1"/>
  <c r="R336" i="8"/>
  <c r="S336" i="8" s="1"/>
  <c r="R335" i="8"/>
  <c r="S335" i="8" s="1"/>
  <c r="R334" i="8"/>
  <c r="S334" i="8" s="1"/>
  <c r="R333" i="8"/>
  <c r="S333" i="8" s="1"/>
  <c r="R332" i="8"/>
  <c r="S332" i="8" s="1"/>
  <c r="R331" i="8"/>
  <c r="S331" i="8" s="1"/>
  <c r="R330" i="8"/>
  <c r="S330" i="8" s="1"/>
  <c r="R329" i="8"/>
  <c r="S329" i="8" s="1"/>
  <c r="R327" i="8"/>
  <c r="S327" i="8" s="1"/>
  <c r="R326" i="8"/>
  <c r="S326" i="8" s="1"/>
  <c r="R325" i="8"/>
  <c r="S325" i="8" s="1"/>
  <c r="R324" i="8"/>
  <c r="S324" i="8" s="1"/>
  <c r="R322" i="8"/>
  <c r="S322" i="8" s="1"/>
  <c r="R321" i="8"/>
  <c r="S321" i="8" s="1"/>
  <c r="R320" i="8"/>
  <c r="S320" i="8" s="1"/>
  <c r="R319" i="8"/>
  <c r="S319" i="8" s="1"/>
  <c r="R318" i="8"/>
  <c r="S318" i="8" s="1"/>
  <c r="R317" i="8"/>
  <c r="S317" i="8" s="1"/>
  <c r="R316" i="8"/>
  <c r="S316" i="8" s="1"/>
  <c r="R315" i="8"/>
  <c r="S315" i="8" s="1"/>
  <c r="R314" i="8"/>
  <c r="S314" i="8" s="1"/>
  <c r="R313" i="8"/>
  <c r="S313" i="8" s="1"/>
  <c r="R311" i="8"/>
  <c r="S311" i="8" s="1"/>
  <c r="R310" i="8"/>
  <c r="S310" i="8" s="1"/>
  <c r="R309" i="8"/>
  <c r="S309" i="8" s="1"/>
  <c r="R308" i="8"/>
  <c r="S308" i="8" s="1"/>
  <c r="R306" i="8"/>
  <c r="S306" i="8" s="1"/>
  <c r="R304" i="8"/>
  <c r="S304" i="8" s="1"/>
  <c r="R303" i="8"/>
  <c r="S303" i="8" s="1"/>
  <c r="R300" i="8"/>
  <c r="S300" i="8" s="1"/>
  <c r="R298" i="8"/>
  <c r="S298" i="8" s="1"/>
  <c r="R297" i="8"/>
  <c r="S297" i="8" s="1"/>
  <c r="R295" i="8"/>
  <c r="S295" i="8" s="1"/>
  <c r="R293" i="8"/>
  <c r="S293" i="8" s="1"/>
  <c r="R292" i="8"/>
  <c r="S292" i="8" s="1"/>
  <c r="R291" i="8"/>
  <c r="S291" i="8" s="1"/>
  <c r="R290" i="8"/>
  <c r="S290" i="8" s="1"/>
  <c r="R286" i="8"/>
  <c r="S286" i="8" s="1"/>
  <c r="R283" i="8"/>
  <c r="S283" i="8" s="1"/>
  <c r="R281" i="8"/>
  <c r="S281" i="8" s="1"/>
  <c r="R280" i="8"/>
  <c r="S280" i="8" s="1"/>
  <c r="R275" i="8"/>
  <c r="S275" i="8" s="1"/>
  <c r="R273" i="8"/>
  <c r="S273" i="8" s="1"/>
  <c r="R271" i="8"/>
  <c r="S271" i="8" s="1"/>
  <c r="R268" i="8"/>
  <c r="S268" i="8" s="1"/>
  <c r="R267" i="8"/>
  <c r="S267" i="8" s="1"/>
  <c r="R266" i="8"/>
  <c r="S266" i="8" s="1"/>
  <c r="R265" i="8"/>
  <c r="S265" i="8" s="1"/>
  <c r="R264" i="8"/>
  <c r="S264" i="8" s="1"/>
  <c r="R263" i="8"/>
  <c r="S263" i="8" s="1"/>
  <c r="R262" i="8"/>
  <c r="S262" i="8" s="1"/>
  <c r="R260" i="8"/>
  <c r="S260" i="8" s="1"/>
  <c r="R259" i="8"/>
  <c r="S259" i="8" s="1"/>
  <c r="R258" i="8"/>
  <c r="S258" i="8" s="1"/>
  <c r="R256" i="8"/>
  <c r="S256" i="8" s="1"/>
  <c r="R254" i="8"/>
  <c r="S254" i="8" s="1"/>
  <c r="R253" i="8"/>
  <c r="S253" i="8" s="1"/>
  <c r="R252" i="8"/>
  <c r="S252" i="8" s="1"/>
  <c r="R251" i="8"/>
  <c r="S251" i="8" s="1"/>
  <c r="R250" i="8"/>
  <c r="S250" i="8" s="1"/>
  <c r="R249" i="8"/>
  <c r="S249" i="8" s="1"/>
  <c r="R248" i="8"/>
  <c r="S248" i="8" s="1"/>
  <c r="R247" i="8"/>
  <c r="S247" i="8" s="1"/>
  <c r="R246" i="8"/>
  <c r="S246" i="8" s="1"/>
  <c r="R244" i="8"/>
  <c r="S244" i="8" s="1"/>
  <c r="R243" i="8"/>
  <c r="S243" i="8" s="1"/>
  <c r="R242" i="8"/>
  <c r="S242" i="8" s="1"/>
  <c r="R240" i="8"/>
  <c r="S240" i="8" s="1"/>
  <c r="R239" i="8"/>
  <c r="S239" i="8" s="1"/>
  <c r="R237" i="8"/>
  <c r="S237" i="8" s="1"/>
  <c r="R233" i="8"/>
  <c r="S233" i="8" s="1"/>
  <c r="R232" i="8"/>
  <c r="S232" i="8" s="1"/>
  <c r="R231" i="8"/>
  <c r="S231" i="8" s="1"/>
  <c r="R230" i="8"/>
  <c r="S230" i="8" s="1"/>
  <c r="R229" i="8"/>
  <c r="S229" i="8" s="1"/>
  <c r="R228" i="8"/>
  <c r="S228" i="8" s="1"/>
  <c r="R227" i="8"/>
  <c r="S227" i="8" s="1"/>
  <c r="R225" i="8"/>
  <c r="S225" i="8" s="1"/>
  <c r="R222" i="8"/>
  <c r="S222" i="8" s="1"/>
  <c r="R221" i="8"/>
  <c r="S221" i="8" s="1"/>
  <c r="R220" i="8"/>
  <c r="S220" i="8" s="1"/>
  <c r="R219" i="8"/>
  <c r="S219" i="8" s="1"/>
  <c r="R218" i="8"/>
  <c r="S218" i="8" s="1"/>
  <c r="R217" i="8"/>
  <c r="S217" i="8" s="1"/>
  <c r="R215" i="8"/>
  <c r="S215" i="8" s="1"/>
  <c r="R214" i="8"/>
  <c r="S214" i="8" s="1"/>
  <c r="R213" i="8"/>
  <c r="S213" i="8" s="1"/>
  <c r="R211" i="8"/>
  <c r="S211" i="8" s="1"/>
  <c r="R210" i="8"/>
  <c r="S210" i="8" s="1"/>
  <c r="R209" i="8"/>
  <c r="S209" i="8" s="1"/>
  <c r="R208" i="8"/>
  <c r="S208" i="8" s="1"/>
  <c r="R207" i="8"/>
  <c r="S207" i="8" s="1"/>
  <c r="R206" i="8"/>
  <c r="S206" i="8" s="1"/>
  <c r="R204" i="8"/>
  <c r="S204" i="8" s="1"/>
  <c r="R202" i="8"/>
  <c r="S202" i="8" s="1"/>
  <c r="R198" i="8"/>
  <c r="S198" i="8" s="1"/>
  <c r="R197" i="8"/>
  <c r="S197" i="8" s="1"/>
  <c r="R196" i="8"/>
  <c r="S196" i="8" s="1"/>
  <c r="R195" i="8"/>
  <c r="S195" i="8" s="1"/>
  <c r="R194" i="8"/>
  <c r="S194" i="8" s="1"/>
  <c r="R193" i="8"/>
  <c r="S193" i="8" s="1"/>
  <c r="R192" i="8"/>
  <c r="S192" i="8" s="1"/>
  <c r="R191" i="8"/>
  <c r="S191" i="8" s="1"/>
  <c r="R190" i="8"/>
  <c r="S190" i="8" s="1"/>
  <c r="R189" i="8"/>
  <c r="S189" i="8" s="1"/>
  <c r="R188" i="8"/>
  <c r="S188" i="8" s="1"/>
  <c r="R187" i="8"/>
  <c r="S187" i="8" s="1"/>
  <c r="R183" i="8"/>
  <c r="S183" i="8" s="1"/>
  <c r="R179" i="8"/>
  <c r="S179" i="8" s="1"/>
  <c r="R177" i="8"/>
  <c r="S177" i="8" s="1"/>
  <c r="R175" i="8"/>
  <c r="S175" i="8" s="1"/>
  <c r="R174" i="8"/>
  <c r="S174" i="8" s="1"/>
  <c r="R171" i="8"/>
  <c r="S171" i="8" s="1"/>
  <c r="R170" i="8"/>
  <c r="S170" i="8" s="1"/>
  <c r="R168" i="8"/>
  <c r="S168" i="8" s="1"/>
  <c r="R166" i="8"/>
  <c r="S166" i="8" s="1"/>
  <c r="R164" i="8"/>
  <c r="S164" i="8" s="1"/>
  <c r="R163" i="8"/>
  <c r="S163" i="8" s="1"/>
  <c r="R162" i="8"/>
  <c r="S162" i="8" s="1"/>
  <c r="R160" i="8"/>
  <c r="S160" i="8" s="1"/>
  <c r="R157" i="8"/>
  <c r="S157" i="8" s="1"/>
  <c r="R156" i="8"/>
  <c r="S156" i="8" s="1"/>
  <c r="R155" i="8"/>
  <c r="S155" i="8" s="1"/>
  <c r="R154" i="8"/>
  <c r="S154" i="8" s="1"/>
  <c r="R153" i="8"/>
  <c r="S153" i="8" s="1"/>
  <c r="R152" i="8"/>
  <c r="S152" i="8" s="1"/>
  <c r="R151" i="8"/>
  <c r="S151" i="8" s="1"/>
  <c r="R150" i="8"/>
  <c r="S150" i="8" s="1"/>
  <c r="R149" i="8"/>
  <c r="S149" i="8" s="1"/>
  <c r="R144" i="8"/>
  <c r="S144" i="8" s="1"/>
  <c r="R142" i="8"/>
  <c r="S142" i="8" s="1"/>
  <c r="R141" i="8"/>
  <c r="S141" i="8" s="1"/>
  <c r="R140" i="8"/>
  <c r="S140" i="8" s="1"/>
  <c r="R138" i="8"/>
  <c r="S138" i="8" s="1"/>
  <c r="R137" i="8"/>
  <c r="S137" i="8" s="1"/>
  <c r="R136" i="8"/>
  <c r="S136" i="8" s="1"/>
  <c r="R135" i="8"/>
  <c r="S135" i="8" s="1"/>
  <c r="R133" i="8"/>
  <c r="S133" i="8" s="1"/>
  <c r="R132" i="8"/>
  <c r="S132" i="8" s="1"/>
  <c r="R131" i="8"/>
  <c r="S131" i="8" s="1"/>
  <c r="R130" i="8"/>
  <c r="S130" i="8" s="1"/>
  <c r="R128" i="8"/>
  <c r="S128" i="8" s="1"/>
  <c r="R127" i="8"/>
  <c r="S127" i="8" s="1"/>
  <c r="R126" i="8"/>
  <c r="S126" i="8" s="1"/>
  <c r="R125" i="8"/>
  <c r="S125" i="8" s="1"/>
  <c r="R124" i="8"/>
  <c r="S124" i="8" s="1"/>
  <c r="R123" i="8"/>
  <c r="S123" i="8" s="1"/>
  <c r="R122" i="8"/>
  <c r="S122" i="8" s="1"/>
  <c r="R120" i="8"/>
  <c r="S120" i="8" s="1"/>
  <c r="R119" i="8"/>
  <c r="S119" i="8" s="1"/>
  <c r="R118" i="8"/>
  <c r="S118" i="8" s="1"/>
  <c r="R117" i="8"/>
  <c r="S117" i="8" s="1"/>
  <c r="R116" i="8"/>
  <c r="S116" i="8" s="1"/>
  <c r="R115" i="8"/>
  <c r="S115" i="8" s="1"/>
  <c r="R114" i="8"/>
  <c r="S114" i="8" s="1"/>
  <c r="R113" i="8"/>
  <c r="S113" i="8" s="1"/>
  <c r="R112" i="8"/>
  <c r="S112" i="8" s="1"/>
  <c r="R111" i="8"/>
  <c r="S111" i="8" s="1"/>
  <c r="R110" i="8"/>
  <c r="S110" i="8" s="1"/>
  <c r="R109" i="8"/>
  <c r="S109" i="8" s="1"/>
  <c r="R108" i="8"/>
  <c r="S108" i="8" s="1"/>
  <c r="R106" i="8"/>
  <c r="S106" i="8" s="1"/>
  <c r="R104" i="8"/>
  <c r="S104" i="8" s="1"/>
  <c r="R103" i="8"/>
  <c r="S103" i="8" s="1"/>
  <c r="R102" i="8"/>
  <c r="S102" i="8" s="1"/>
  <c r="R101" i="8"/>
  <c r="S101" i="8" s="1"/>
  <c r="R100" i="8"/>
  <c r="S100" i="8" s="1"/>
  <c r="R99" i="8"/>
  <c r="S99" i="8" s="1"/>
  <c r="R97" i="8"/>
  <c r="S97" i="8" s="1"/>
  <c r="R96" i="8"/>
  <c r="S96" i="8" s="1"/>
  <c r="R95" i="8"/>
  <c r="S95" i="8" s="1"/>
  <c r="R94" i="8"/>
  <c r="S94" i="8" s="1"/>
  <c r="R93" i="8"/>
  <c r="S93" i="8" s="1"/>
  <c r="R92" i="8"/>
  <c r="S92" i="8" s="1"/>
  <c r="R90" i="8"/>
  <c r="S90" i="8" s="1"/>
  <c r="R89" i="8"/>
  <c r="S89" i="8" s="1"/>
  <c r="R88" i="8"/>
  <c r="S88" i="8" s="1"/>
  <c r="R87" i="8"/>
  <c r="S87" i="8" s="1"/>
  <c r="R86" i="8"/>
  <c r="S86" i="8" s="1"/>
  <c r="R85" i="8"/>
  <c r="S85" i="8" s="1"/>
  <c r="R84" i="8"/>
  <c r="S84" i="8" s="1"/>
  <c r="R83" i="8"/>
  <c r="S83" i="8" s="1"/>
  <c r="R82" i="8"/>
  <c r="S82" i="8" s="1"/>
  <c r="R80" i="8"/>
  <c r="S80" i="8" s="1"/>
  <c r="R78" i="8"/>
  <c r="S78" i="8" s="1"/>
  <c r="R77" i="8"/>
  <c r="S77" i="8" s="1"/>
  <c r="R76" i="8"/>
  <c r="S76" i="8" s="1"/>
  <c r="R75" i="8"/>
  <c r="S75" i="8" s="1"/>
  <c r="R74" i="8"/>
  <c r="S74" i="8" s="1"/>
  <c r="R73" i="8"/>
  <c r="S73" i="8" s="1"/>
  <c r="R71" i="8"/>
  <c r="S71" i="8" s="1"/>
  <c r="R70" i="8"/>
  <c r="S70" i="8" s="1"/>
  <c r="R69" i="8"/>
  <c r="S69" i="8" s="1"/>
  <c r="R67" i="8"/>
  <c r="S67" i="8" s="1"/>
  <c r="R65" i="8"/>
  <c r="S65" i="8" s="1"/>
  <c r="R64" i="8"/>
  <c r="S64" i="8" s="1"/>
  <c r="R63" i="8"/>
  <c r="S63" i="8" s="1"/>
  <c r="R60" i="8"/>
  <c r="S60" i="8" s="1"/>
  <c r="R59" i="8"/>
  <c r="S59" i="8" s="1"/>
  <c r="R57" i="8"/>
  <c r="S57" i="8" s="1"/>
  <c r="R56" i="8"/>
  <c r="S56" i="8" s="1"/>
  <c r="R55" i="8"/>
  <c r="S55" i="8" s="1"/>
  <c r="R54" i="8"/>
  <c r="S54" i="8" s="1"/>
  <c r="R53" i="8"/>
  <c r="S53" i="8" s="1"/>
  <c r="R51" i="8"/>
  <c r="S51" i="8" s="1"/>
  <c r="R49" i="8"/>
  <c r="S49" i="8" s="1"/>
  <c r="R48" i="8"/>
  <c r="S48" i="8" s="1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6" i="7"/>
  <c r="P15" i="7"/>
  <c r="P14" i="7"/>
  <c r="P13" i="7"/>
  <c r="P12" i="7"/>
  <c r="P11" i="7"/>
  <c r="P10" i="7"/>
  <c r="P9" i="7"/>
  <c r="P8" i="7"/>
  <c r="P7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6" i="7"/>
  <c r="L15" i="7"/>
  <c r="L14" i="7"/>
  <c r="L13" i="7"/>
  <c r="L12" i="7"/>
  <c r="L11" i="7"/>
  <c r="L10" i="7"/>
  <c r="L9" i="7"/>
  <c r="L8" i="7"/>
  <c r="L7" i="7"/>
  <c r="L376" i="8"/>
  <c r="M376" i="8" s="1"/>
  <c r="L374" i="8"/>
  <c r="M374" i="8" s="1"/>
  <c r="L373" i="8"/>
  <c r="M373" i="8" s="1"/>
  <c r="L372" i="8"/>
  <c r="M372" i="8" s="1"/>
  <c r="L371" i="8"/>
  <c r="M371" i="8" s="1"/>
  <c r="L370" i="8"/>
  <c r="M370" i="8" s="1"/>
  <c r="L369" i="8"/>
  <c r="M369" i="8" s="1"/>
  <c r="L368" i="8"/>
  <c r="M368" i="8" s="1"/>
  <c r="L367" i="8"/>
  <c r="M367" i="8" s="1"/>
  <c r="L366" i="8"/>
  <c r="M366" i="8" s="1"/>
  <c r="L365" i="8"/>
  <c r="M365" i="8" s="1"/>
  <c r="L363" i="8"/>
  <c r="M363" i="8" s="1"/>
  <c r="L362" i="8"/>
  <c r="M362" i="8" s="1"/>
  <c r="L361" i="8"/>
  <c r="M361" i="8" s="1"/>
  <c r="L360" i="8"/>
  <c r="M360" i="8" s="1"/>
  <c r="L359" i="8"/>
  <c r="M359" i="8" s="1"/>
  <c r="L358" i="8"/>
  <c r="M358" i="8" s="1"/>
  <c r="L357" i="8"/>
  <c r="M357" i="8" s="1"/>
  <c r="L356" i="8"/>
  <c r="M356" i="8" s="1"/>
  <c r="L355" i="8"/>
  <c r="M355" i="8" s="1"/>
  <c r="L354" i="8"/>
  <c r="M354" i="8" s="1"/>
  <c r="L353" i="8"/>
  <c r="M353" i="8" s="1"/>
  <c r="L351" i="8"/>
  <c r="M351" i="8" s="1"/>
  <c r="L350" i="8"/>
  <c r="M350" i="8" s="1"/>
  <c r="L349" i="8"/>
  <c r="M349" i="8" s="1"/>
  <c r="L348" i="8"/>
  <c r="M348" i="8" s="1"/>
  <c r="L347" i="8"/>
  <c r="M347" i="8" s="1"/>
  <c r="L346" i="8"/>
  <c r="M346" i="8" s="1"/>
  <c r="L345" i="8"/>
  <c r="M345" i="8" s="1"/>
  <c r="L344" i="8"/>
  <c r="M344" i="8" s="1"/>
  <c r="L343" i="8"/>
  <c r="M343" i="8" s="1"/>
  <c r="L342" i="8"/>
  <c r="M342" i="8" s="1"/>
  <c r="L339" i="8"/>
  <c r="M339" i="8" s="1"/>
  <c r="L338" i="8"/>
  <c r="M338" i="8" s="1"/>
  <c r="L337" i="8"/>
  <c r="M337" i="8" s="1"/>
  <c r="L336" i="8"/>
  <c r="M336" i="8" s="1"/>
  <c r="L335" i="8"/>
  <c r="M335" i="8" s="1"/>
  <c r="L334" i="8"/>
  <c r="M334" i="8" s="1"/>
  <c r="L332" i="8"/>
  <c r="M332" i="8" s="1"/>
  <c r="L331" i="8"/>
  <c r="M331" i="8" s="1"/>
  <c r="L330" i="8"/>
  <c r="M330" i="8" s="1"/>
  <c r="L329" i="8"/>
  <c r="M329" i="8" s="1"/>
  <c r="L327" i="8"/>
  <c r="M327" i="8" s="1"/>
  <c r="L326" i="8"/>
  <c r="M326" i="8" s="1"/>
  <c r="L325" i="8"/>
  <c r="M325" i="8" s="1"/>
  <c r="L324" i="8"/>
  <c r="M324" i="8" s="1"/>
  <c r="L322" i="8"/>
  <c r="M322" i="8" s="1"/>
  <c r="L321" i="8"/>
  <c r="M321" i="8" s="1"/>
  <c r="L320" i="8"/>
  <c r="M320" i="8" s="1"/>
  <c r="L319" i="8"/>
  <c r="M319" i="8" s="1"/>
  <c r="L318" i="8"/>
  <c r="M318" i="8" s="1"/>
  <c r="L317" i="8"/>
  <c r="M317" i="8" s="1"/>
  <c r="L316" i="8"/>
  <c r="M316" i="8" s="1"/>
  <c r="L315" i="8"/>
  <c r="M315" i="8" s="1"/>
  <c r="L314" i="8"/>
  <c r="M314" i="8" s="1"/>
  <c r="L313" i="8"/>
  <c r="M313" i="8" s="1"/>
  <c r="L311" i="8"/>
  <c r="M311" i="8" s="1"/>
  <c r="L310" i="8"/>
  <c r="M310" i="8" s="1"/>
  <c r="L309" i="8"/>
  <c r="M309" i="8" s="1"/>
  <c r="L308" i="8"/>
  <c r="M308" i="8" s="1"/>
  <c r="L307" i="8"/>
  <c r="M307" i="8" s="1"/>
  <c r="L306" i="8"/>
  <c r="M306" i="8" s="1"/>
  <c r="L305" i="8"/>
  <c r="M305" i="8" s="1"/>
  <c r="L304" i="8"/>
  <c r="M304" i="8" s="1"/>
  <c r="L303" i="8"/>
  <c r="M303" i="8" s="1"/>
  <c r="L302" i="8"/>
  <c r="M302" i="8" s="1"/>
  <c r="L301" i="8"/>
  <c r="M301" i="8" s="1"/>
  <c r="L300" i="8"/>
  <c r="M300" i="8" s="1"/>
  <c r="L299" i="8"/>
  <c r="M299" i="8" s="1"/>
  <c r="L298" i="8"/>
  <c r="M298" i="8" s="1"/>
  <c r="L297" i="8"/>
  <c r="M297" i="8" s="1"/>
  <c r="L296" i="8"/>
  <c r="M296" i="8" s="1"/>
  <c r="L295" i="8"/>
  <c r="M295" i="8" s="1"/>
  <c r="L294" i="8"/>
  <c r="M294" i="8" s="1"/>
  <c r="L293" i="8"/>
  <c r="M293" i="8" s="1"/>
  <c r="L292" i="8"/>
  <c r="M292" i="8" s="1"/>
  <c r="L291" i="8"/>
  <c r="M291" i="8" s="1"/>
  <c r="L290" i="8"/>
  <c r="M290" i="8" s="1"/>
  <c r="L289" i="8"/>
  <c r="M289" i="8" s="1"/>
  <c r="L288" i="8"/>
  <c r="M288" i="8" s="1"/>
  <c r="L286" i="8"/>
  <c r="M286" i="8" s="1"/>
  <c r="L285" i="8"/>
  <c r="M285" i="8" s="1"/>
  <c r="L284" i="8"/>
  <c r="M284" i="8" s="1"/>
  <c r="L283" i="8"/>
  <c r="M283" i="8" s="1"/>
  <c r="L280" i="8"/>
  <c r="M280" i="8" s="1"/>
  <c r="L279" i="8"/>
  <c r="M279" i="8" s="1"/>
  <c r="L278" i="8"/>
  <c r="M278" i="8" s="1"/>
  <c r="L277" i="8"/>
  <c r="M277" i="8" s="1"/>
  <c r="L276" i="8"/>
  <c r="M276" i="8" s="1"/>
  <c r="L275" i="8"/>
  <c r="M275" i="8" s="1"/>
  <c r="L274" i="8"/>
  <c r="M274" i="8" s="1"/>
  <c r="L273" i="8"/>
  <c r="M273" i="8" s="1"/>
  <c r="L272" i="8"/>
  <c r="M272" i="8" s="1"/>
  <c r="L271" i="8"/>
  <c r="M271" i="8" s="1"/>
  <c r="L270" i="8"/>
  <c r="M270" i="8" s="1"/>
  <c r="L268" i="8"/>
  <c r="M268" i="8" s="1"/>
  <c r="L267" i="8"/>
  <c r="M267" i="8" s="1"/>
  <c r="L266" i="8"/>
  <c r="M266" i="8" s="1"/>
  <c r="L265" i="8"/>
  <c r="M265" i="8" s="1"/>
  <c r="L263" i="8"/>
  <c r="M263" i="8" s="1"/>
  <c r="L262" i="8"/>
  <c r="M262" i="8" s="1"/>
  <c r="L260" i="8"/>
  <c r="M260" i="8" s="1"/>
  <c r="L259" i="8"/>
  <c r="M259" i="8" s="1"/>
  <c r="L258" i="8"/>
  <c r="M258" i="8" s="1"/>
  <c r="L257" i="8"/>
  <c r="M257" i="8" s="1"/>
  <c r="L256" i="8"/>
  <c r="M256" i="8" s="1"/>
  <c r="L255" i="8"/>
  <c r="M255" i="8" s="1"/>
  <c r="L254" i="8"/>
  <c r="M254" i="8" s="1"/>
  <c r="L253" i="8"/>
  <c r="M253" i="8" s="1"/>
  <c r="L252" i="8"/>
  <c r="M252" i="8" s="1"/>
  <c r="L251" i="8"/>
  <c r="M251" i="8" s="1"/>
  <c r="L250" i="8"/>
  <c r="M250" i="8" s="1"/>
  <c r="L249" i="8"/>
  <c r="M249" i="8" s="1"/>
  <c r="L248" i="8"/>
  <c r="M248" i="8" s="1"/>
  <c r="L247" i="8"/>
  <c r="M247" i="8" s="1"/>
  <c r="L246" i="8"/>
  <c r="M246" i="8" s="1"/>
  <c r="L244" i="8"/>
  <c r="M244" i="8" s="1"/>
  <c r="L243" i="8"/>
  <c r="M243" i="8" s="1"/>
  <c r="L242" i="8"/>
  <c r="M242" i="8" s="1"/>
  <c r="L241" i="8"/>
  <c r="M241" i="8" s="1"/>
  <c r="L240" i="8"/>
  <c r="M240" i="8" s="1"/>
  <c r="L239" i="8"/>
  <c r="M239" i="8" s="1"/>
  <c r="L238" i="8"/>
  <c r="M238" i="8" s="1"/>
  <c r="L237" i="8"/>
  <c r="M237" i="8" s="1"/>
  <c r="L235" i="8"/>
  <c r="M235" i="8" s="1"/>
  <c r="L234" i="8"/>
  <c r="M234" i="8" s="1"/>
  <c r="L233" i="8"/>
  <c r="M233" i="8" s="1"/>
  <c r="L232" i="8"/>
  <c r="M232" i="8" s="1"/>
  <c r="L231" i="8"/>
  <c r="M231" i="8" s="1"/>
  <c r="L230" i="8"/>
  <c r="M230" i="8" s="1"/>
  <c r="L228" i="8"/>
  <c r="M228" i="8" s="1"/>
  <c r="L227" i="8"/>
  <c r="M227" i="8" s="1"/>
  <c r="L225" i="8"/>
  <c r="M225" i="8" s="1"/>
  <c r="L224" i="8"/>
  <c r="M224" i="8" s="1"/>
  <c r="L223" i="8"/>
  <c r="M223" i="8" s="1"/>
  <c r="L222" i="8"/>
  <c r="M222" i="8" s="1"/>
  <c r="L221" i="8"/>
  <c r="M221" i="8" s="1"/>
  <c r="L219" i="8"/>
  <c r="M219" i="8" s="1"/>
  <c r="L218" i="8"/>
  <c r="M218" i="8" s="1"/>
  <c r="L217" i="8"/>
  <c r="M217" i="8" s="1"/>
  <c r="L216" i="8"/>
  <c r="M216" i="8" s="1"/>
  <c r="L215" i="8"/>
  <c r="M215" i="8" s="1"/>
  <c r="L214" i="8"/>
  <c r="M214" i="8" s="1"/>
  <c r="L213" i="8"/>
  <c r="M213" i="8" s="1"/>
  <c r="L211" i="8"/>
  <c r="M211" i="8" s="1"/>
  <c r="L210" i="8"/>
  <c r="M210" i="8" s="1"/>
  <c r="L209" i="8"/>
  <c r="M209" i="8" s="1"/>
  <c r="L208" i="8"/>
  <c r="M208" i="8" s="1"/>
  <c r="L207" i="8"/>
  <c r="M207" i="8" s="1"/>
  <c r="L206" i="8"/>
  <c r="M206" i="8" s="1"/>
  <c r="L205" i="8"/>
  <c r="M205" i="8" s="1"/>
  <c r="L204" i="8"/>
  <c r="M204" i="8" s="1"/>
  <c r="L203" i="8"/>
  <c r="M203" i="8" s="1"/>
  <c r="L202" i="8"/>
  <c r="M202" i="8" s="1"/>
  <c r="L201" i="8"/>
  <c r="M201" i="8" s="1"/>
  <c r="L200" i="8"/>
  <c r="M200" i="8" s="1"/>
  <c r="L198" i="8"/>
  <c r="M198" i="8" s="1"/>
  <c r="L197" i="8"/>
  <c r="M197" i="8" s="1"/>
  <c r="L196" i="8"/>
  <c r="M196" i="8" s="1"/>
  <c r="L195" i="8"/>
  <c r="M195" i="8" s="1"/>
  <c r="L194" i="8"/>
  <c r="M194" i="8" s="1"/>
  <c r="L193" i="8"/>
  <c r="M193" i="8" s="1"/>
  <c r="L192" i="8"/>
  <c r="M192" i="8" s="1"/>
  <c r="L191" i="8"/>
  <c r="M191" i="8" s="1"/>
  <c r="L190" i="8"/>
  <c r="M190" i="8" s="1"/>
  <c r="L189" i="8"/>
  <c r="M189" i="8" s="1"/>
  <c r="L188" i="8"/>
  <c r="M188" i="8" s="1"/>
  <c r="L187" i="8"/>
  <c r="M187" i="8" s="1"/>
  <c r="L184" i="8"/>
  <c r="M184" i="8" s="1"/>
  <c r="L183" i="8"/>
  <c r="M183" i="8" s="1"/>
  <c r="L182" i="8"/>
  <c r="M182" i="8" s="1"/>
  <c r="L181" i="8"/>
  <c r="M181" i="8" s="1"/>
  <c r="L180" i="8"/>
  <c r="M180" i="8" s="1"/>
  <c r="L179" i="8"/>
  <c r="M179" i="8" s="1"/>
  <c r="L178" i="8"/>
  <c r="M178" i="8" s="1"/>
  <c r="L177" i="8"/>
  <c r="M177" i="8" s="1"/>
  <c r="L176" i="8"/>
  <c r="M176" i="8" s="1"/>
  <c r="L175" i="8"/>
  <c r="M175" i="8" s="1"/>
  <c r="L174" i="8"/>
  <c r="M174" i="8" s="1"/>
  <c r="L172" i="8"/>
  <c r="M172" i="8" s="1"/>
  <c r="L171" i="8"/>
  <c r="M171" i="8" s="1"/>
  <c r="L170" i="8"/>
  <c r="M170" i="8" s="1"/>
  <c r="L169" i="8"/>
  <c r="M169" i="8" s="1"/>
  <c r="L168" i="8"/>
  <c r="M168" i="8" s="1"/>
  <c r="L167" i="8"/>
  <c r="M167" i="8" s="1"/>
  <c r="L166" i="8"/>
  <c r="M166" i="8" s="1"/>
  <c r="L165" i="8"/>
  <c r="M165" i="8" s="1"/>
  <c r="L164" i="8"/>
  <c r="M164" i="8" s="1"/>
  <c r="L163" i="8"/>
  <c r="M163" i="8" s="1"/>
  <c r="L162" i="8"/>
  <c r="M162" i="8" s="1"/>
  <c r="L161" i="8"/>
  <c r="M161" i="8" s="1"/>
  <c r="L160" i="8"/>
  <c r="M160" i="8" s="1"/>
  <c r="L158" i="8"/>
  <c r="M158" i="8" s="1"/>
  <c r="L157" i="8"/>
  <c r="M157" i="8" s="1"/>
  <c r="L156" i="8"/>
  <c r="M156" i="8" s="1"/>
  <c r="L155" i="8"/>
  <c r="M155" i="8" s="1"/>
  <c r="L154" i="8"/>
  <c r="M154" i="8" s="1"/>
  <c r="L153" i="8"/>
  <c r="M153" i="8" s="1"/>
  <c r="L152" i="8"/>
  <c r="M152" i="8" s="1"/>
  <c r="L151" i="8"/>
  <c r="M151" i="8" s="1"/>
  <c r="L150" i="8"/>
  <c r="M150" i="8" s="1"/>
  <c r="L149" i="8"/>
  <c r="M149" i="8" s="1"/>
  <c r="L148" i="8"/>
  <c r="M148" i="8" s="1"/>
  <c r="L147" i="8"/>
  <c r="M147" i="8" s="1"/>
  <c r="L145" i="8"/>
  <c r="M145" i="8" s="1"/>
  <c r="L144" i="8"/>
  <c r="M144" i="8" s="1"/>
  <c r="L143" i="8"/>
  <c r="M143" i="8" s="1"/>
  <c r="L142" i="8"/>
  <c r="M142" i="8" s="1"/>
  <c r="L141" i="8"/>
  <c r="M141" i="8" s="1"/>
  <c r="L140" i="8"/>
  <c r="M140" i="8" s="1"/>
  <c r="L138" i="8"/>
  <c r="M138" i="8" s="1"/>
  <c r="L137" i="8"/>
  <c r="M137" i="8" s="1"/>
  <c r="L136" i="8"/>
  <c r="M136" i="8" s="1"/>
  <c r="L135" i="8"/>
  <c r="M135" i="8" s="1"/>
  <c r="L134" i="8"/>
  <c r="M134" i="8" s="1"/>
  <c r="L133" i="8"/>
  <c r="M133" i="8" s="1"/>
  <c r="L132" i="8"/>
  <c r="M132" i="8" s="1"/>
  <c r="L131" i="8"/>
  <c r="M131" i="8" s="1"/>
  <c r="L130" i="8"/>
  <c r="M130" i="8" s="1"/>
  <c r="L128" i="8"/>
  <c r="M128" i="8" s="1"/>
  <c r="L127" i="8"/>
  <c r="M127" i="8" s="1"/>
  <c r="L126" i="8"/>
  <c r="M126" i="8" s="1"/>
  <c r="L125" i="8"/>
  <c r="M125" i="8" s="1"/>
  <c r="L123" i="8"/>
  <c r="M123" i="8" s="1"/>
  <c r="L122" i="8"/>
  <c r="M122" i="8" s="1"/>
  <c r="L120" i="8"/>
  <c r="M120" i="8" s="1"/>
  <c r="L119" i="8"/>
  <c r="M119" i="8" s="1"/>
  <c r="L118" i="8"/>
  <c r="M118" i="8" s="1"/>
  <c r="L117" i="8"/>
  <c r="M117" i="8" s="1"/>
  <c r="L115" i="8"/>
  <c r="M115" i="8" s="1"/>
  <c r="L114" i="8"/>
  <c r="M114" i="8" s="1"/>
  <c r="L113" i="8"/>
  <c r="M113" i="8" s="1"/>
  <c r="L112" i="8"/>
  <c r="M112" i="8" s="1"/>
  <c r="L111" i="8"/>
  <c r="M111" i="8" s="1"/>
  <c r="L110" i="8"/>
  <c r="M110" i="8" s="1"/>
  <c r="L109" i="8"/>
  <c r="M109" i="8" s="1"/>
  <c r="L108" i="8"/>
  <c r="M108" i="8" s="1"/>
  <c r="L106" i="8"/>
  <c r="M106" i="8" s="1"/>
  <c r="L104" i="8"/>
  <c r="M104" i="8" s="1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L97" i="8"/>
  <c r="M97" i="8" s="1"/>
  <c r="L96" i="8"/>
  <c r="M96" i="8" s="1"/>
  <c r="L95" i="8"/>
  <c r="M95" i="8" s="1"/>
  <c r="L94" i="8"/>
  <c r="M94" i="8" s="1"/>
  <c r="L93" i="8"/>
  <c r="M93" i="8" s="1"/>
  <c r="L92" i="8"/>
  <c r="M92" i="8" s="1"/>
  <c r="L90" i="8"/>
  <c r="M90" i="8" s="1"/>
  <c r="L89" i="8"/>
  <c r="M89" i="8" s="1"/>
  <c r="L88" i="8"/>
  <c r="M88" i="8" s="1"/>
  <c r="L87" i="8"/>
  <c r="M87" i="8" s="1"/>
  <c r="L86" i="8"/>
  <c r="M86" i="8" s="1"/>
  <c r="L85" i="8"/>
  <c r="M85" i="8" s="1"/>
  <c r="L84" i="8"/>
  <c r="M84" i="8" s="1"/>
  <c r="L83" i="8"/>
  <c r="M83" i="8" s="1"/>
  <c r="L82" i="8"/>
  <c r="M82" i="8" s="1"/>
  <c r="L80" i="8"/>
  <c r="M80" i="8" s="1"/>
  <c r="L79" i="8"/>
  <c r="M79" i="8" s="1"/>
  <c r="L78" i="8"/>
  <c r="M78" i="8" s="1"/>
  <c r="L77" i="8"/>
  <c r="M77" i="8" s="1"/>
  <c r="L76" i="8"/>
  <c r="M76" i="8" s="1"/>
  <c r="L75" i="8"/>
  <c r="M75" i="8" s="1"/>
  <c r="L74" i="8"/>
  <c r="M74" i="8" s="1"/>
  <c r="L73" i="8"/>
  <c r="M73" i="8" s="1"/>
  <c r="L70" i="8"/>
  <c r="M70" i="8" s="1"/>
  <c r="L69" i="8"/>
  <c r="M69" i="8" s="1"/>
  <c r="L68" i="8"/>
  <c r="M68" i="8" s="1"/>
  <c r="L67" i="8"/>
  <c r="M67" i="8" s="1"/>
  <c r="L65" i="8"/>
  <c r="M65" i="8" s="1"/>
  <c r="L64" i="8"/>
  <c r="M64" i="8" s="1"/>
  <c r="L63" i="8"/>
  <c r="M63" i="8" s="1"/>
  <c r="L61" i="8"/>
  <c r="M61" i="8" s="1"/>
  <c r="L60" i="8"/>
  <c r="M60" i="8" s="1"/>
  <c r="L59" i="8"/>
  <c r="M59" i="8" s="1"/>
  <c r="L58" i="8"/>
  <c r="M58" i="8" s="1"/>
  <c r="L57" i="8"/>
  <c r="M57" i="8" s="1"/>
  <c r="L56" i="8"/>
  <c r="M56" i="8" s="1"/>
  <c r="L55" i="8"/>
  <c r="M55" i="8" s="1"/>
  <c r="L54" i="8"/>
  <c r="M54" i="8" s="1"/>
  <c r="L53" i="8"/>
  <c r="M53" i="8" s="1"/>
  <c r="L51" i="8"/>
  <c r="M51" i="8" s="1"/>
  <c r="L50" i="8"/>
  <c r="M50" i="8" s="1"/>
  <c r="L49" i="8"/>
  <c r="M49" i="8" s="1"/>
  <c r="L48" i="8"/>
  <c r="M48" i="8" s="1"/>
  <c r="L47" i="8"/>
  <c r="M47" i="8" s="1"/>
  <c r="C351" i="8"/>
  <c r="D351" i="8" s="1"/>
  <c r="X351" i="8" s="1"/>
  <c r="C343" i="8"/>
  <c r="D343" i="8" s="1"/>
  <c r="C264" i="8"/>
  <c r="D264" i="8" s="1"/>
  <c r="C249" i="8"/>
  <c r="D249" i="8" s="1"/>
  <c r="C247" i="8"/>
  <c r="D247" i="8" s="1"/>
  <c r="X247" i="8" s="1"/>
  <c r="C229" i="8"/>
  <c r="D229" i="8" s="1"/>
  <c r="D44" i="7"/>
  <c r="D43" i="7"/>
  <c r="D42" i="7"/>
  <c r="AB42" i="7" s="1"/>
  <c r="D41" i="7"/>
  <c r="D40" i="7"/>
  <c r="D39" i="7"/>
  <c r="D38" i="7"/>
  <c r="D37" i="7"/>
  <c r="D36" i="7"/>
  <c r="D35" i="7"/>
  <c r="D34" i="7"/>
  <c r="AB34" i="7" s="1"/>
  <c r="D32" i="7"/>
  <c r="D31" i="7"/>
  <c r="D30" i="7"/>
  <c r="D29" i="7"/>
  <c r="AB29" i="7" s="1"/>
  <c r="D28" i="7"/>
  <c r="D27" i="7"/>
  <c r="D26" i="7"/>
  <c r="D25" i="7"/>
  <c r="D24" i="7"/>
  <c r="D23" i="7"/>
  <c r="D22" i="7"/>
  <c r="D21" i="7"/>
  <c r="AB21" i="7" s="1"/>
  <c r="D20" i="7"/>
  <c r="D19" i="7"/>
  <c r="D18" i="7"/>
  <c r="D16" i="7"/>
  <c r="D15" i="7"/>
  <c r="D14" i="7"/>
  <c r="D13" i="7"/>
  <c r="D12" i="7"/>
  <c r="D11" i="7"/>
  <c r="D10" i="7"/>
  <c r="D9" i="7"/>
  <c r="D8" i="7"/>
  <c r="D7" i="7"/>
  <c r="R50" i="8"/>
  <c r="S50" i="8" s="1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U54" i="8"/>
  <c r="V54" i="8" s="1"/>
  <c r="U62" i="8"/>
  <c r="V62" i="8" s="1"/>
  <c r="U99" i="8"/>
  <c r="V99" i="8" s="1"/>
  <c r="U124" i="8"/>
  <c r="V124" i="8" s="1"/>
  <c r="U152" i="8"/>
  <c r="V152" i="8" s="1"/>
  <c r="U160" i="8"/>
  <c r="V160" i="8" s="1"/>
  <c r="U177" i="8"/>
  <c r="V177" i="8" s="1"/>
  <c r="U186" i="8"/>
  <c r="V186" i="8" s="1"/>
  <c r="U229" i="8"/>
  <c r="V229" i="8" s="1"/>
  <c r="U247" i="8"/>
  <c r="V247" i="8" s="1"/>
  <c r="U248" i="8"/>
  <c r="V248" i="8" s="1"/>
  <c r="U290" i="8"/>
  <c r="V290" i="8" s="1"/>
  <c r="U298" i="8"/>
  <c r="V298" i="8" s="1"/>
  <c r="U306" i="8"/>
  <c r="V306" i="8" s="1"/>
  <c r="U333" i="8"/>
  <c r="V333" i="8" s="1"/>
  <c r="U341" i="8"/>
  <c r="V341" i="8" s="1"/>
  <c r="U358" i="8"/>
  <c r="V358" i="8" s="1"/>
  <c r="U359" i="8"/>
  <c r="V359" i="8" s="1"/>
  <c r="U376" i="8"/>
  <c r="V376" i="8" s="1"/>
  <c r="R62" i="8"/>
  <c r="S62" i="8" s="1"/>
  <c r="R98" i="8"/>
  <c r="S98" i="8" s="1"/>
  <c r="R107" i="8"/>
  <c r="S107" i="8" s="1"/>
  <c r="R186" i="8"/>
  <c r="S186" i="8" s="1"/>
  <c r="R203" i="8"/>
  <c r="S203" i="8" s="1"/>
  <c r="R205" i="8"/>
  <c r="S205" i="8" s="1"/>
  <c r="R238" i="8"/>
  <c r="S238" i="8" s="1"/>
  <c r="R255" i="8"/>
  <c r="S255" i="8" s="1"/>
  <c r="R257" i="8"/>
  <c r="S257" i="8" s="1"/>
  <c r="R323" i="8"/>
  <c r="S323" i="8" s="1"/>
  <c r="R349" i="8"/>
  <c r="S349" i="8" s="1"/>
  <c r="R368" i="8"/>
  <c r="S368" i="8" s="1"/>
  <c r="L62" i="8"/>
  <c r="M62" i="8" s="1"/>
  <c r="L71" i="8"/>
  <c r="M71" i="8" s="1"/>
  <c r="L107" i="8"/>
  <c r="M107" i="8" s="1"/>
  <c r="L116" i="8"/>
  <c r="M116" i="8" s="1"/>
  <c r="L124" i="8"/>
  <c r="M124" i="8" s="1"/>
  <c r="L186" i="8"/>
  <c r="M186" i="8" s="1"/>
  <c r="L220" i="8"/>
  <c r="M220" i="8" s="1"/>
  <c r="L229" i="8"/>
  <c r="M229" i="8" s="1"/>
  <c r="L264" i="8"/>
  <c r="M264" i="8" s="1"/>
  <c r="L281" i="8"/>
  <c r="M281" i="8" s="1"/>
  <c r="L282" i="8"/>
  <c r="M282" i="8" s="1"/>
  <c r="L323" i="8"/>
  <c r="M323" i="8" s="1"/>
  <c r="L333" i="8"/>
  <c r="M333" i="8" s="1"/>
  <c r="L341" i="8"/>
  <c r="M341" i="8" s="1"/>
  <c r="L375" i="8"/>
  <c r="M375" i="8" s="1"/>
  <c r="C89" i="8"/>
  <c r="D89" i="8" s="1"/>
  <c r="X89" i="8" s="1"/>
  <c r="C100" i="8"/>
  <c r="D100" i="8" s="1"/>
  <c r="X100" i="8" s="1"/>
  <c r="C109" i="8"/>
  <c r="D109" i="8" s="1"/>
  <c r="X109" i="8" s="1"/>
  <c r="C117" i="8"/>
  <c r="D117" i="8" s="1"/>
  <c r="X117" i="8" s="1"/>
  <c r="C124" i="8"/>
  <c r="D124" i="8" s="1"/>
  <c r="X124" i="8" s="1"/>
  <c r="C144" i="8"/>
  <c r="D144" i="8" s="1"/>
  <c r="C169" i="8"/>
  <c r="D169" i="8" s="1"/>
  <c r="C177" i="8"/>
  <c r="D177" i="8" s="1"/>
  <c r="X177" i="8" s="1"/>
  <c r="C196" i="8"/>
  <c r="D196" i="8" s="1"/>
  <c r="C205" i="8"/>
  <c r="D205" i="8" s="1"/>
  <c r="C220" i="8"/>
  <c r="D220" i="8" s="1"/>
  <c r="X220" i="8" s="1"/>
  <c r="C240" i="8"/>
  <c r="D240" i="8" s="1"/>
  <c r="C266" i="8"/>
  <c r="D266" i="8" s="1"/>
  <c r="C275" i="8"/>
  <c r="D275" i="8" s="1"/>
  <c r="C283" i="8"/>
  <c r="D283" i="8" s="1"/>
  <c r="X283" i="8" s="1"/>
  <c r="C334" i="8"/>
  <c r="D334" i="8" s="1"/>
  <c r="X334" i="8" s="1"/>
  <c r="C369" i="8"/>
  <c r="D369" i="8" s="1"/>
  <c r="X229" i="8" l="1"/>
  <c r="X205" i="8"/>
  <c r="AB23" i="7"/>
  <c r="AC23" i="7" s="1"/>
  <c r="AB31" i="7"/>
  <c r="AC31" i="7" s="1"/>
  <c r="X369" i="8"/>
  <c r="X196" i="8"/>
  <c r="X275" i="8"/>
  <c r="X144" i="8"/>
  <c r="X249" i="8"/>
  <c r="X266" i="8"/>
  <c r="X264" i="8"/>
  <c r="X240" i="8"/>
  <c r="X343" i="8"/>
  <c r="AB39" i="7"/>
  <c r="AB22" i="7"/>
  <c r="AC22" i="7" s="1"/>
  <c r="AB30" i="7"/>
  <c r="AC30" i="7" s="1"/>
  <c r="AB25" i="7"/>
  <c r="AC25" i="7" s="1"/>
  <c r="AB18" i="7"/>
  <c r="AB26" i="7"/>
  <c r="AC26" i="7" s="1"/>
  <c r="AB40" i="7"/>
  <c r="AC40" i="7" s="1"/>
  <c r="AB24" i="7"/>
  <c r="AC24" i="7" s="1"/>
  <c r="AB32" i="7"/>
  <c r="AB41" i="7"/>
  <c r="AC41" i="7" s="1"/>
  <c r="AB33" i="7"/>
  <c r="AC33" i="7" s="1"/>
  <c r="AB43" i="7"/>
  <c r="AC43" i="7" s="1"/>
  <c r="AB19" i="7"/>
  <c r="AC19" i="7" s="1"/>
  <c r="AB27" i="7"/>
  <c r="AC27" i="7" s="1"/>
  <c r="AB36" i="7"/>
  <c r="AC36" i="7" s="1"/>
  <c r="AB44" i="7"/>
  <c r="AC44" i="7" s="1"/>
  <c r="AB20" i="7"/>
  <c r="AB28" i="7"/>
  <c r="AC28" i="7" s="1"/>
  <c r="AB37" i="7"/>
  <c r="AC37" i="7" s="1"/>
  <c r="AB35" i="7"/>
  <c r="AC35" i="7" s="1"/>
  <c r="AB38" i="7"/>
  <c r="AC38" i="7" s="1"/>
  <c r="AB11" i="7"/>
  <c r="AC11" i="7" s="1"/>
  <c r="AB12" i="7"/>
  <c r="AB14" i="7"/>
  <c r="AC14" i="7" s="1"/>
  <c r="AC20" i="7"/>
  <c r="I13" i="8"/>
  <c r="J13" i="8" s="1"/>
  <c r="I22" i="8"/>
  <c r="J22" i="8" s="1"/>
  <c r="I30" i="8"/>
  <c r="J30" i="8" s="1"/>
  <c r="I38" i="8"/>
  <c r="J38" i="8" s="1"/>
  <c r="L8" i="8"/>
  <c r="M8" i="8" s="1"/>
  <c r="L16" i="8"/>
  <c r="M16" i="8" s="1"/>
  <c r="L25" i="8"/>
  <c r="M25" i="8" s="1"/>
  <c r="L33" i="8"/>
  <c r="M33" i="8" s="1"/>
  <c r="R22" i="8"/>
  <c r="S22" i="8" s="1"/>
  <c r="R30" i="8"/>
  <c r="S30" i="8" s="1"/>
  <c r="R38" i="8"/>
  <c r="S38" i="8" s="1"/>
  <c r="U19" i="8"/>
  <c r="V19" i="8" s="1"/>
  <c r="U27" i="8"/>
  <c r="V27" i="8" s="1"/>
  <c r="U35" i="8"/>
  <c r="V35" i="8" s="1"/>
  <c r="U43" i="8"/>
  <c r="V43" i="8" s="1"/>
  <c r="L41" i="8"/>
  <c r="M41" i="8" s="1"/>
  <c r="I14" i="8"/>
  <c r="J14" i="8" s="1"/>
  <c r="I23" i="8"/>
  <c r="J23" i="8" s="1"/>
  <c r="I31" i="8"/>
  <c r="J31" i="8" s="1"/>
  <c r="I39" i="8"/>
  <c r="J39" i="8" s="1"/>
  <c r="L9" i="8"/>
  <c r="M9" i="8" s="1"/>
  <c r="L26" i="8"/>
  <c r="M26" i="8" s="1"/>
  <c r="L34" i="8"/>
  <c r="M34" i="8" s="1"/>
  <c r="L42" i="8"/>
  <c r="M42" i="8" s="1"/>
  <c r="R23" i="8"/>
  <c r="S23" i="8" s="1"/>
  <c r="R31" i="8"/>
  <c r="S31" i="8" s="1"/>
  <c r="R39" i="8"/>
  <c r="S39" i="8" s="1"/>
  <c r="U20" i="8"/>
  <c r="V20" i="8" s="1"/>
  <c r="U28" i="8"/>
  <c r="V28" i="8" s="1"/>
  <c r="U36" i="8"/>
  <c r="V36" i="8" s="1"/>
  <c r="U44" i="8"/>
  <c r="V44" i="8" s="1"/>
  <c r="I15" i="8"/>
  <c r="J15" i="8" s="1"/>
  <c r="I24" i="8"/>
  <c r="J24" i="8" s="1"/>
  <c r="I32" i="8"/>
  <c r="J32" i="8" s="1"/>
  <c r="I40" i="8"/>
  <c r="J40" i="8" s="1"/>
  <c r="L10" i="8"/>
  <c r="M10" i="8" s="1"/>
  <c r="L19" i="8"/>
  <c r="M19" i="8" s="1"/>
  <c r="L27" i="8"/>
  <c r="M27" i="8" s="1"/>
  <c r="L35" i="8"/>
  <c r="M35" i="8" s="1"/>
  <c r="L43" i="8"/>
  <c r="M43" i="8" s="1"/>
  <c r="R24" i="8"/>
  <c r="S24" i="8" s="1"/>
  <c r="R32" i="8"/>
  <c r="S32" i="8" s="1"/>
  <c r="R40" i="8"/>
  <c r="S40" i="8" s="1"/>
  <c r="U21" i="8"/>
  <c r="V21" i="8" s="1"/>
  <c r="U29" i="8"/>
  <c r="V29" i="8" s="1"/>
  <c r="U37" i="8"/>
  <c r="V37" i="8" s="1"/>
  <c r="I8" i="8"/>
  <c r="J8" i="8" s="1"/>
  <c r="I25" i="8"/>
  <c r="J25" i="8" s="1"/>
  <c r="I41" i="8"/>
  <c r="J41" i="8" s="1"/>
  <c r="L20" i="8"/>
  <c r="M20" i="8" s="1"/>
  <c r="L36" i="8"/>
  <c r="M36" i="8" s="1"/>
  <c r="R25" i="8"/>
  <c r="S25" i="8" s="1"/>
  <c r="R41" i="8"/>
  <c r="S41" i="8" s="1"/>
  <c r="U30" i="8"/>
  <c r="V30" i="8" s="1"/>
  <c r="I9" i="8"/>
  <c r="J9" i="8" s="1"/>
  <c r="I18" i="8"/>
  <c r="J18" i="8" s="1"/>
  <c r="I26" i="8"/>
  <c r="J26" i="8" s="1"/>
  <c r="I34" i="8"/>
  <c r="J34" i="8" s="1"/>
  <c r="I42" i="8"/>
  <c r="J42" i="8" s="1"/>
  <c r="L12" i="8"/>
  <c r="M12" i="8" s="1"/>
  <c r="L21" i="8"/>
  <c r="M21" i="8" s="1"/>
  <c r="L29" i="8"/>
  <c r="M29" i="8" s="1"/>
  <c r="L37" i="8"/>
  <c r="M37" i="8" s="1"/>
  <c r="R18" i="8"/>
  <c r="S18" i="8" s="1"/>
  <c r="R26" i="8"/>
  <c r="S26" i="8" s="1"/>
  <c r="R34" i="8"/>
  <c r="S34" i="8" s="1"/>
  <c r="R42" i="8"/>
  <c r="S42" i="8" s="1"/>
  <c r="U23" i="8"/>
  <c r="V23" i="8" s="1"/>
  <c r="U31" i="8"/>
  <c r="V31" i="8" s="1"/>
  <c r="U39" i="8"/>
  <c r="V39" i="8" s="1"/>
  <c r="AB13" i="7"/>
  <c r="AC13" i="7" s="1"/>
  <c r="I10" i="8"/>
  <c r="J10" i="8" s="1"/>
  <c r="I19" i="8"/>
  <c r="J19" i="8" s="1"/>
  <c r="I27" i="8"/>
  <c r="J27" i="8" s="1"/>
  <c r="I35" i="8"/>
  <c r="J35" i="8" s="1"/>
  <c r="I43" i="8"/>
  <c r="J43" i="8" s="1"/>
  <c r="L13" i="8"/>
  <c r="M13" i="8" s="1"/>
  <c r="L22" i="8"/>
  <c r="M22" i="8" s="1"/>
  <c r="L30" i="8"/>
  <c r="M30" i="8" s="1"/>
  <c r="L38" i="8"/>
  <c r="M38" i="8" s="1"/>
  <c r="R19" i="8"/>
  <c r="S19" i="8" s="1"/>
  <c r="R27" i="8"/>
  <c r="S27" i="8" s="1"/>
  <c r="R35" i="8"/>
  <c r="S35" i="8" s="1"/>
  <c r="R43" i="8"/>
  <c r="S43" i="8" s="1"/>
  <c r="U24" i="8"/>
  <c r="V24" i="8" s="1"/>
  <c r="U32" i="8"/>
  <c r="V32" i="8" s="1"/>
  <c r="U40" i="8"/>
  <c r="V40" i="8" s="1"/>
  <c r="I16" i="8"/>
  <c r="J16" i="8" s="1"/>
  <c r="I33" i="8"/>
  <c r="J33" i="8" s="1"/>
  <c r="L11" i="8"/>
  <c r="M11" i="8" s="1"/>
  <c r="L28" i="8"/>
  <c r="M28" i="8" s="1"/>
  <c r="L44" i="8"/>
  <c r="M44" i="8" s="1"/>
  <c r="R33" i="8"/>
  <c r="S33" i="8" s="1"/>
  <c r="U22" i="8"/>
  <c r="V22" i="8" s="1"/>
  <c r="U38" i="8"/>
  <c r="V38" i="8" s="1"/>
  <c r="I11" i="8"/>
  <c r="J11" i="8" s="1"/>
  <c r="I20" i="8"/>
  <c r="J20" i="8" s="1"/>
  <c r="I28" i="8"/>
  <c r="J28" i="8" s="1"/>
  <c r="I36" i="8"/>
  <c r="J36" i="8" s="1"/>
  <c r="I44" i="8"/>
  <c r="J44" i="8" s="1"/>
  <c r="L14" i="8"/>
  <c r="M14" i="8" s="1"/>
  <c r="L23" i="8"/>
  <c r="M23" i="8" s="1"/>
  <c r="L31" i="8"/>
  <c r="M31" i="8" s="1"/>
  <c r="L39" i="8"/>
  <c r="M39" i="8" s="1"/>
  <c r="R20" i="8"/>
  <c r="S20" i="8" s="1"/>
  <c r="R28" i="8"/>
  <c r="S28" i="8" s="1"/>
  <c r="R36" i="8"/>
  <c r="S36" i="8" s="1"/>
  <c r="R44" i="8"/>
  <c r="S44" i="8" s="1"/>
  <c r="U25" i="8"/>
  <c r="V25" i="8" s="1"/>
  <c r="U33" i="8"/>
  <c r="V33" i="8" s="1"/>
  <c r="U41" i="8"/>
  <c r="V41" i="8" s="1"/>
  <c r="I12" i="8"/>
  <c r="J12" i="8" s="1"/>
  <c r="I21" i="8"/>
  <c r="J21" i="8" s="1"/>
  <c r="I29" i="8"/>
  <c r="J29" i="8" s="1"/>
  <c r="I37" i="8"/>
  <c r="J37" i="8" s="1"/>
  <c r="L15" i="8"/>
  <c r="M15" i="8" s="1"/>
  <c r="L24" i="8"/>
  <c r="M24" i="8" s="1"/>
  <c r="L32" i="8"/>
  <c r="M32" i="8" s="1"/>
  <c r="L40" i="8"/>
  <c r="M40" i="8" s="1"/>
  <c r="R21" i="8"/>
  <c r="S21" i="8" s="1"/>
  <c r="R29" i="8"/>
  <c r="S29" i="8" s="1"/>
  <c r="R37" i="8"/>
  <c r="S37" i="8" s="1"/>
  <c r="U18" i="8"/>
  <c r="V18" i="8" s="1"/>
  <c r="U26" i="8"/>
  <c r="V26" i="8" s="1"/>
  <c r="U34" i="8"/>
  <c r="V34" i="8" s="1"/>
  <c r="U42" i="8"/>
  <c r="V42" i="8" s="1"/>
  <c r="AC21" i="7"/>
  <c r="AC29" i="7"/>
  <c r="AB7" i="7"/>
  <c r="AC7" i="7" s="1"/>
  <c r="AB15" i="7"/>
  <c r="AC15" i="7" s="1"/>
  <c r="AB10" i="7"/>
  <c r="AC10" i="7" s="1"/>
  <c r="AC32" i="7"/>
  <c r="AC39" i="7"/>
  <c r="AB8" i="7"/>
  <c r="AC8" i="7" s="1"/>
  <c r="AB16" i="7"/>
  <c r="AC16" i="7" s="1"/>
  <c r="AC34" i="7"/>
  <c r="AC42" i="7"/>
  <c r="AB9" i="7"/>
  <c r="AC9" i="7" s="1"/>
  <c r="AC12" i="7"/>
  <c r="C19" i="8"/>
  <c r="D19" i="8" s="1"/>
  <c r="C33" i="8"/>
  <c r="D33" i="8" s="1"/>
  <c r="C20" i="8"/>
  <c r="D20" i="8" s="1"/>
  <c r="C18" i="8"/>
  <c r="D18" i="8" s="1"/>
  <c r="C35" i="8"/>
  <c r="D35" i="8" s="1"/>
  <c r="X35" i="8" s="1"/>
  <c r="C43" i="8"/>
  <c r="D43" i="8" s="1"/>
  <c r="AE377" i="7"/>
  <c r="C153" i="8"/>
  <c r="D153" i="8" s="1"/>
  <c r="X153" i="8" s="1"/>
  <c r="C83" i="8"/>
  <c r="D83" i="8" s="1"/>
  <c r="X83" i="8" s="1"/>
  <c r="C308" i="8"/>
  <c r="D308" i="8" s="1"/>
  <c r="X308" i="8" s="1"/>
  <c r="C231" i="8"/>
  <c r="D231" i="8" s="1"/>
  <c r="X231" i="8" s="1"/>
  <c r="C131" i="8"/>
  <c r="D131" i="8" s="1"/>
  <c r="X131" i="8" s="1"/>
  <c r="C292" i="8"/>
  <c r="D292" i="8" s="1"/>
  <c r="X292" i="8" s="1"/>
  <c r="C315" i="8"/>
  <c r="D315" i="8" s="1"/>
  <c r="X315" i="8" s="1"/>
  <c r="C256" i="8"/>
  <c r="D256" i="8" s="1"/>
  <c r="X256" i="8" s="1"/>
  <c r="C126" i="8"/>
  <c r="D126" i="8" s="1"/>
  <c r="X126" i="8" s="1"/>
  <c r="C306" i="8"/>
  <c r="D306" i="8" s="1"/>
  <c r="X306" i="8" s="1"/>
  <c r="C168" i="8"/>
  <c r="D168" i="8" s="1"/>
  <c r="X168" i="8" s="1"/>
  <c r="C349" i="8"/>
  <c r="D349" i="8" s="1"/>
  <c r="X349" i="8" s="1"/>
  <c r="C151" i="8"/>
  <c r="D151" i="8" s="1"/>
  <c r="X151" i="8" s="1"/>
  <c r="C98" i="8"/>
  <c r="D98" i="8" s="1"/>
  <c r="X98" i="8" s="1"/>
  <c r="C74" i="8"/>
  <c r="D74" i="8" s="1"/>
  <c r="X74" i="8" s="1"/>
  <c r="C26" i="8"/>
  <c r="D26" i="8" s="1"/>
  <c r="C238" i="8"/>
  <c r="D238" i="8" s="1"/>
  <c r="X238" i="8" s="1"/>
  <c r="C358" i="8"/>
  <c r="D358" i="8" s="1"/>
  <c r="X358" i="8" s="1"/>
  <c r="C350" i="8"/>
  <c r="D350" i="8" s="1"/>
  <c r="C99" i="8"/>
  <c r="D99" i="8" s="1"/>
  <c r="X99" i="8" s="1"/>
  <c r="C80" i="8"/>
  <c r="D80" i="8" s="1"/>
  <c r="X80" i="8" s="1"/>
  <c r="C367" i="8"/>
  <c r="D367" i="8" s="1"/>
  <c r="X367" i="8" s="1"/>
  <c r="C332" i="8"/>
  <c r="D332" i="8" s="1"/>
  <c r="X332" i="8" s="1"/>
  <c r="C281" i="8"/>
  <c r="D281" i="8" s="1"/>
  <c r="X281" i="8" s="1"/>
  <c r="C194" i="8"/>
  <c r="D194" i="8" s="1"/>
  <c r="X194" i="8" s="1"/>
  <c r="C107" i="8"/>
  <c r="D107" i="8" s="1"/>
  <c r="X107" i="8" s="1"/>
  <c r="C323" i="8"/>
  <c r="D323" i="8" s="1"/>
  <c r="X323" i="8" s="1"/>
  <c r="C186" i="8"/>
  <c r="D186" i="8" s="1"/>
  <c r="X186" i="8" s="1"/>
  <c r="C133" i="8"/>
  <c r="D133" i="8" s="1"/>
  <c r="X133" i="8" s="1"/>
  <c r="C54" i="8"/>
  <c r="D54" i="8" s="1"/>
  <c r="X54" i="8" s="1"/>
  <c r="C255" i="8"/>
  <c r="D255" i="8" s="1"/>
  <c r="X255" i="8" s="1"/>
  <c r="C160" i="8"/>
  <c r="D160" i="8" s="1"/>
  <c r="X160" i="8" s="1"/>
  <c r="C87" i="8"/>
  <c r="D87" i="8" s="1"/>
  <c r="X87" i="8" s="1"/>
  <c r="C375" i="8"/>
  <c r="D375" i="8" s="1"/>
  <c r="X375" i="8" s="1"/>
  <c r="C341" i="8"/>
  <c r="D341" i="8" s="1"/>
  <c r="X341" i="8" s="1"/>
  <c r="C290" i="8"/>
  <c r="D290" i="8" s="1"/>
  <c r="X290" i="8" s="1"/>
  <c r="C203" i="8"/>
  <c r="D203" i="8" s="1"/>
  <c r="X203" i="8" s="1"/>
  <c r="C115" i="8"/>
  <c r="D115" i="8" s="1"/>
  <c r="X115" i="8" s="1"/>
  <c r="C142" i="8"/>
  <c r="D142" i="8" s="1"/>
  <c r="X142" i="8" s="1"/>
  <c r="C298" i="8"/>
  <c r="D298" i="8" s="1"/>
  <c r="X298" i="8" s="1"/>
  <c r="C279" i="8"/>
  <c r="D279" i="8" s="1"/>
  <c r="C244" i="8"/>
  <c r="D244" i="8" s="1"/>
  <c r="X244" i="8" s="1"/>
  <c r="C192" i="8"/>
  <c r="D192" i="8" s="1"/>
  <c r="X192" i="8" s="1"/>
  <c r="C175" i="8"/>
  <c r="D175" i="8" s="1"/>
  <c r="X175" i="8" s="1"/>
  <c r="C235" i="8"/>
  <c r="D235" i="8" s="1"/>
  <c r="X235" i="8" s="1"/>
  <c r="C288" i="8"/>
  <c r="D288" i="8" s="1"/>
  <c r="C304" i="8"/>
  <c r="D304" i="8" s="1"/>
  <c r="X304" i="8" s="1"/>
  <c r="C162" i="8"/>
  <c r="D162" i="8" s="1"/>
  <c r="X162" i="8" s="1"/>
  <c r="C179" i="8"/>
  <c r="D179" i="8" s="1"/>
  <c r="X179" i="8" s="1"/>
  <c r="C214" i="8"/>
  <c r="D214" i="8" s="1"/>
  <c r="X214" i="8" s="1"/>
  <c r="C222" i="8"/>
  <c r="D222" i="8" s="1"/>
  <c r="X222" i="8" s="1"/>
  <c r="C300" i="8"/>
  <c r="D300" i="8" s="1"/>
  <c r="X300" i="8" s="1"/>
  <c r="C317" i="8"/>
  <c r="D317" i="8" s="1"/>
  <c r="X317" i="8" s="1"/>
  <c r="C325" i="8"/>
  <c r="D325" i="8" s="1"/>
  <c r="X325" i="8" s="1"/>
  <c r="C360" i="8"/>
  <c r="D360" i="8" s="1"/>
  <c r="X360" i="8" s="1"/>
  <c r="C273" i="8"/>
  <c r="D273" i="8" s="1"/>
  <c r="X273" i="8" s="1"/>
  <c r="C257" i="8"/>
  <c r="D257" i="8" s="1"/>
  <c r="X257" i="8" s="1"/>
  <c r="C211" i="8"/>
  <c r="D211" i="8" s="1"/>
  <c r="X211" i="8" s="1"/>
  <c r="C188" i="8"/>
  <c r="D188" i="8" s="1"/>
  <c r="X188" i="8" s="1"/>
  <c r="C170" i="8"/>
  <c r="D170" i="8" s="1"/>
  <c r="X170" i="8" s="1"/>
  <c r="C135" i="8"/>
  <c r="D135" i="8" s="1"/>
  <c r="X135" i="8" s="1"/>
  <c r="C92" i="8"/>
  <c r="D92" i="8" s="1"/>
  <c r="X92" i="8" s="1"/>
  <c r="C71" i="8"/>
  <c r="D71" i="8" s="1"/>
  <c r="X71" i="8" s="1"/>
  <c r="C62" i="8"/>
  <c r="D62" i="8" s="1"/>
  <c r="X62" i="8" s="1"/>
  <c r="C47" i="8"/>
  <c r="D47" i="8" s="1"/>
  <c r="C104" i="8"/>
  <c r="D104" i="8" s="1"/>
  <c r="X104" i="8" s="1"/>
  <c r="C69" i="8"/>
  <c r="D69" i="8" s="1"/>
  <c r="X69" i="8" s="1"/>
  <c r="C347" i="8"/>
  <c r="D347" i="8" s="1"/>
  <c r="X347" i="8" s="1"/>
  <c r="C149" i="8"/>
  <c r="D149" i="8" s="1"/>
  <c r="X149" i="8" s="1"/>
  <c r="C41" i="8"/>
  <c r="D41" i="8" s="1"/>
  <c r="B183" i="8"/>
  <c r="C37" i="8"/>
  <c r="D37" i="8" s="1"/>
  <c r="R374" i="8"/>
  <c r="S374" i="8" s="1"/>
  <c r="R373" i="8"/>
  <c r="S373" i="8" s="1"/>
  <c r="R372" i="8"/>
  <c r="S372" i="8" s="1"/>
  <c r="R371" i="8"/>
  <c r="S371" i="8" s="1"/>
  <c r="R370" i="8"/>
  <c r="S370" i="8" s="1"/>
  <c r="R366" i="8"/>
  <c r="S366" i="8" s="1"/>
  <c r="R365" i="8"/>
  <c r="S365" i="8" s="1"/>
  <c r="R357" i="8"/>
  <c r="S357" i="8" s="1"/>
  <c r="R353" i="8"/>
  <c r="S353" i="8" s="1"/>
  <c r="U350" i="8"/>
  <c r="V350" i="8" s="1"/>
  <c r="U348" i="8"/>
  <c r="V348" i="8" s="1"/>
  <c r="U345" i="8"/>
  <c r="V345" i="8" s="1"/>
  <c r="U344" i="8"/>
  <c r="V344" i="8" s="1"/>
  <c r="R346" i="8"/>
  <c r="S346" i="8" s="1"/>
  <c r="U337" i="8"/>
  <c r="V337" i="8" s="1"/>
  <c r="U336" i="8"/>
  <c r="V336" i="8" s="1"/>
  <c r="U335" i="8"/>
  <c r="V335" i="8" s="1"/>
  <c r="U331" i="8"/>
  <c r="V331" i="8" s="1"/>
  <c r="U329" i="8"/>
  <c r="V329" i="8" s="1"/>
  <c r="U327" i="8"/>
  <c r="V327" i="8" s="1"/>
  <c r="U324" i="8"/>
  <c r="V324" i="8" s="1"/>
  <c r="U322" i="8"/>
  <c r="V322" i="8" s="1"/>
  <c r="U321" i="8"/>
  <c r="V321" i="8" s="1"/>
  <c r="U319" i="8"/>
  <c r="V319" i="8" s="1"/>
  <c r="U318" i="8"/>
  <c r="V318" i="8" s="1"/>
  <c r="U316" i="8"/>
  <c r="V316" i="8" s="1"/>
  <c r="U314" i="8"/>
  <c r="V314" i="8" s="1"/>
  <c r="U313" i="8"/>
  <c r="V313" i="8" s="1"/>
  <c r="U311" i="8"/>
  <c r="V311" i="8" s="1"/>
  <c r="U310" i="8"/>
  <c r="V310" i="8" s="1"/>
  <c r="U309" i="8"/>
  <c r="V309" i="8" s="1"/>
  <c r="U303" i="8"/>
  <c r="V303" i="8" s="1"/>
  <c r="U297" i="8"/>
  <c r="V297" i="8" s="1"/>
  <c r="U295" i="8"/>
  <c r="V295" i="8" s="1"/>
  <c r="U293" i="8"/>
  <c r="V293" i="8" s="1"/>
  <c r="R307" i="8"/>
  <c r="S307" i="8" s="1"/>
  <c r="R305" i="8"/>
  <c r="S305" i="8" s="1"/>
  <c r="R302" i="8"/>
  <c r="S302" i="8" s="1"/>
  <c r="R301" i="8"/>
  <c r="S301" i="8" s="1"/>
  <c r="R299" i="8"/>
  <c r="S299" i="8" s="1"/>
  <c r="R296" i="8"/>
  <c r="S296" i="8" s="1"/>
  <c r="R294" i="8"/>
  <c r="S294" i="8" s="1"/>
  <c r="R289" i="8"/>
  <c r="S289" i="8" s="1"/>
  <c r="R288" i="8"/>
  <c r="S288" i="8" s="1"/>
  <c r="R285" i="8"/>
  <c r="S285" i="8" s="1"/>
  <c r="R284" i="8"/>
  <c r="S284" i="8" s="1"/>
  <c r="R282" i="8"/>
  <c r="S282" i="8" s="1"/>
  <c r="R279" i="8"/>
  <c r="S279" i="8" s="1"/>
  <c r="R278" i="8"/>
  <c r="S278" i="8" s="1"/>
  <c r="R277" i="8"/>
  <c r="S277" i="8" s="1"/>
  <c r="R276" i="8"/>
  <c r="S276" i="8" s="1"/>
  <c r="R274" i="8"/>
  <c r="S274" i="8" s="1"/>
  <c r="R272" i="8"/>
  <c r="S272" i="8" s="1"/>
  <c r="R270" i="8"/>
  <c r="S270" i="8" s="1"/>
  <c r="U263" i="8"/>
  <c r="V263" i="8" s="1"/>
  <c r="U259" i="8"/>
  <c r="V259" i="8" s="1"/>
  <c r="U250" i="8"/>
  <c r="V250" i="8" s="1"/>
  <c r="R241" i="8"/>
  <c r="S241" i="8" s="1"/>
  <c r="R235" i="8"/>
  <c r="S235" i="8" s="1"/>
  <c r="R234" i="8"/>
  <c r="S234" i="8" s="1"/>
  <c r="R224" i="8"/>
  <c r="S224" i="8" s="1"/>
  <c r="R223" i="8"/>
  <c r="S223" i="8" s="1"/>
  <c r="R216" i="8"/>
  <c r="S216" i="8" s="1"/>
  <c r="R201" i="8"/>
  <c r="S201" i="8" s="1"/>
  <c r="R200" i="8"/>
  <c r="S200" i="8" s="1"/>
  <c r="R184" i="8"/>
  <c r="S184" i="8" s="1"/>
  <c r="R182" i="8"/>
  <c r="S182" i="8" s="1"/>
  <c r="R181" i="8"/>
  <c r="S181" i="8" s="1"/>
  <c r="R180" i="8"/>
  <c r="S180" i="8" s="1"/>
  <c r="R178" i="8"/>
  <c r="S178" i="8" s="1"/>
  <c r="R176" i="8"/>
  <c r="S176" i="8" s="1"/>
  <c r="R172" i="8"/>
  <c r="S172" i="8" s="1"/>
  <c r="R169" i="8"/>
  <c r="S169" i="8" s="1"/>
  <c r="X169" i="8" s="1"/>
  <c r="R167" i="8"/>
  <c r="S167" i="8" s="1"/>
  <c r="R165" i="8"/>
  <c r="S165" i="8" s="1"/>
  <c r="R161" i="8"/>
  <c r="S161" i="8" s="1"/>
  <c r="U156" i="8"/>
  <c r="V156" i="8" s="1"/>
  <c r="R158" i="8"/>
  <c r="S158" i="8" s="1"/>
  <c r="R148" i="8"/>
  <c r="S148" i="8" s="1"/>
  <c r="R147" i="8"/>
  <c r="S147" i="8" s="1"/>
  <c r="R145" i="8"/>
  <c r="S145" i="8" s="1"/>
  <c r="R143" i="8"/>
  <c r="S143" i="8" s="1"/>
  <c r="R134" i="8"/>
  <c r="S134" i="8" s="1"/>
  <c r="U110" i="8"/>
  <c r="V110" i="8" s="1"/>
  <c r="R79" i="8"/>
  <c r="S79" i="8" s="1"/>
  <c r="U75" i="8"/>
  <c r="V75" i="8" s="1"/>
  <c r="R68" i="8"/>
  <c r="S68" i="8" s="1"/>
  <c r="R61" i="8"/>
  <c r="S61" i="8" s="1"/>
  <c r="R58" i="8"/>
  <c r="S58" i="8" s="1"/>
  <c r="C64" i="8"/>
  <c r="D64" i="8" s="1"/>
  <c r="X64" i="8" s="1"/>
  <c r="C56" i="8"/>
  <c r="D56" i="8" s="1"/>
  <c r="X56" i="8" s="1"/>
  <c r="C60" i="8"/>
  <c r="D60" i="8" s="1"/>
  <c r="X60" i="8" s="1"/>
  <c r="C12" i="8"/>
  <c r="D12" i="8" s="1"/>
  <c r="X12" i="8" s="1"/>
  <c r="C21" i="8"/>
  <c r="D21" i="8" s="1"/>
  <c r="X21" i="8" s="1"/>
  <c r="C29" i="8"/>
  <c r="D29" i="8" s="1"/>
  <c r="C373" i="8"/>
  <c r="D373" i="8" s="1"/>
  <c r="C330" i="8"/>
  <c r="D330" i="8" s="1"/>
  <c r="X330" i="8" s="1"/>
  <c r="C262" i="8"/>
  <c r="D262" i="8" s="1"/>
  <c r="X262" i="8" s="1"/>
  <c r="C218" i="8"/>
  <c r="D218" i="8" s="1"/>
  <c r="X218" i="8" s="1"/>
  <c r="C130" i="8"/>
  <c r="D130" i="8" s="1"/>
  <c r="X130" i="8" s="1"/>
  <c r="C88" i="8"/>
  <c r="D88" i="8" s="1"/>
  <c r="X88" i="8" s="1"/>
  <c r="C156" i="8"/>
  <c r="D156" i="8" s="1"/>
  <c r="X156" i="8" s="1"/>
  <c r="C209" i="8"/>
  <c r="D209" i="8" s="1"/>
  <c r="X209" i="8" s="1"/>
  <c r="C166" i="8"/>
  <c r="D166" i="8" s="1"/>
  <c r="X166" i="8" s="1"/>
  <c r="C296" i="8"/>
  <c r="D296" i="8" s="1"/>
  <c r="X296" i="8" s="1"/>
  <c r="C86" i="8"/>
  <c r="D86" i="8" s="1"/>
  <c r="X86" i="8" s="1"/>
  <c r="C148" i="8"/>
  <c r="D148" i="8" s="1"/>
  <c r="C365" i="8"/>
  <c r="D365" i="8" s="1"/>
  <c r="C321" i="8"/>
  <c r="D321" i="8" s="1"/>
  <c r="C122" i="8"/>
  <c r="D122" i="8" s="1"/>
  <c r="X122" i="8" s="1"/>
  <c r="C253" i="8"/>
  <c r="D253" i="8" s="1"/>
  <c r="X253" i="8" s="1"/>
  <c r="C183" i="8"/>
  <c r="D183" i="8" s="1"/>
  <c r="X183" i="8" s="1"/>
  <c r="C140" i="8"/>
  <c r="D140" i="8" s="1"/>
  <c r="X140" i="8" s="1"/>
  <c r="C78" i="8"/>
  <c r="D78" i="8" s="1"/>
  <c r="X78" i="8" s="1"/>
  <c r="C338" i="8"/>
  <c r="D338" i="8" s="1"/>
  <c r="X338" i="8" s="1"/>
  <c r="C271" i="8"/>
  <c r="D271" i="8" s="1"/>
  <c r="X271" i="8" s="1"/>
  <c r="C227" i="8"/>
  <c r="D227" i="8" s="1"/>
  <c r="X227" i="8" s="1"/>
  <c r="C96" i="8"/>
  <c r="D96" i="8" s="1"/>
  <c r="X96" i="8" s="1"/>
  <c r="C36" i="8"/>
  <c r="D36" i="8" s="1"/>
  <c r="C125" i="8"/>
  <c r="D125" i="8" s="1"/>
  <c r="X125" i="8" s="1"/>
  <c r="C143" i="8"/>
  <c r="D143" i="8" s="1"/>
  <c r="C152" i="8"/>
  <c r="D152" i="8" s="1"/>
  <c r="X152" i="8" s="1"/>
  <c r="C59" i="8"/>
  <c r="D59" i="8" s="1"/>
  <c r="X59" i="8" s="1"/>
  <c r="C16" i="8"/>
  <c r="D16" i="8" s="1"/>
  <c r="C25" i="8"/>
  <c r="D25" i="8" s="1"/>
  <c r="C97" i="8"/>
  <c r="D97" i="8" s="1"/>
  <c r="X97" i="8" s="1"/>
  <c r="C8" i="8"/>
  <c r="D8" i="8" s="1"/>
  <c r="C356" i="8"/>
  <c r="D356" i="8" s="1"/>
  <c r="X356" i="8" s="1"/>
  <c r="C313" i="8"/>
  <c r="D313" i="8" s="1"/>
  <c r="X313" i="8" s="1"/>
  <c r="C201" i="8"/>
  <c r="D201" i="8" s="1"/>
  <c r="C157" i="8"/>
  <c r="D157" i="8" s="1"/>
  <c r="X157" i="8" s="1"/>
  <c r="C113" i="8"/>
  <c r="D113" i="8" s="1"/>
  <c r="X113" i="8" s="1"/>
  <c r="C217" i="8"/>
  <c r="D217" i="8" s="1"/>
  <c r="X217" i="8" s="1"/>
  <c r="C331" i="8"/>
  <c r="D331" i="8" s="1"/>
  <c r="C363" i="8"/>
  <c r="D363" i="8" s="1"/>
  <c r="X363" i="8" s="1"/>
  <c r="C339" i="8"/>
  <c r="D339" i="8" s="1"/>
  <c r="X339" i="8" s="1"/>
  <c r="C322" i="8"/>
  <c r="D322" i="8" s="1"/>
  <c r="C216" i="8"/>
  <c r="D216" i="8" s="1"/>
  <c r="C132" i="8"/>
  <c r="D132" i="8" s="1"/>
  <c r="X132" i="8" s="1"/>
  <c r="C359" i="8"/>
  <c r="D359" i="8" s="1"/>
  <c r="X359" i="8" s="1"/>
  <c r="C327" i="8"/>
  <c r="D327" i="8" s="1"/>
  <c r="C27" i="8"/>
  <c r="D27" i="8" s="1"/>
  <c r="C311" i="8"/>
  <c r="D311" i="8" s="1"/>
  <c r="X311" i="8" s="1"/>
  <c r="C10" i="8"/>
  <c r="D10" i="8" s="1"/>
  <c r="C337" i="8"/>
  <c r="D337" i="8" s="1"/>
  <c r="C282" i="8"/>
  <c r="D282" i="8" s="1"/>
  <c r="C155" i="8"/>
  <c r="D155" i="8" s="1"/>
  <c r="X155" i="8" s="1"/>
  <c r="C164" i="8"/>
  <c r="D164" i="8" s="1"/>
  <c r="X164" i="8" s="1"/>
  <c r="C181" i="8"/>
  <c r="D181" i="8" s="1"/>
  <c r="C190" i="8"/>
  <c r="D190" i="8" s="1"/>
  <c r="X190" i="8" s="1"/>
  <c r="C233" i="8"/>
  <c r="D233" i="8" s="1"/>
  <c r="X233" i="8" s="1"/>
  <c r="C251" i="8"/>
  <c r="D251" i="8" s="1"/>
  <c r="X251" i="8" s="1"/>
  <c r="C268" i="8"/>
  <c r="D268" i="8" s="1"/>
  <c r="X268" i="8" s="1"/>
  <c r="C285" i="8"/>
  <c r="D285" i="8" s="1"/>
  <c r="C302" i="8"/>
  <c r="D302" i="8" s="1"/>
  <c r="C310" i="8"/>
  <c r="D310" i="8" s="1"/>
  <c r="C319" i="8"/>
  <c r="D319" i="8" s="1"/>
  <c r="X319" i="8" s="1"/>
  <c r="C371" i="8"/>
  <c r="D371" i="8" s="1"/>
  <c r="C324" i="8"/>
  <c r="D324" i="8" s="1"/>
  <c r="X324" i="8" s="1"/>
  <c r="C291" i="8"/>
  <c r="D291" i="8" s="1"/>
  <c r="X291" i="8" s="1"/>
  <c r="C147" i="8"/>
  <c r="D147" i="8" s="1"/>
  <c r="C260" i="8"/>
  <c r="D260" i="8" s="1"/>
  <c r="X260" i="8" s="1"/>
  <c r="C303" i="8"/>
  <c r="D303" i="8" s="1"/>
  <c r="X303" i="8" s="1"/>
  <c r="C329" i="8"/>
  <c r="D329" i="8" s="1"/>
  <c r="X329" i="8" s="1"/>
  <c r="C346" i="8"/>
  <c r="D346" i="8" s="1"/>
  <c r="X346" i="8" s="1"/>
  <c r="C318" i="8"/>
  <c r="D318" i="8" s="1"/>
  <c r="X318" i="8" s="1"/>
  <c r="C14" i="8"/>
  <c r="D14" i="8" s="1"/>
  <c r="C172" i="8"/>
  <c r="D172" i="8" s="1"/>
  <c r="X172" i="8" s="1"/>
  <c r="C207" i="8"/>
  <c r="D207" i="8" s="1"/>
  <c r="X207" i="8" s="1"/>
  <c r="C224" i="8"/>
  <c r="D224" i="8" s="1"/>
  <c r="C242" i="8"/>
  <c r="D242" i="8" s="1"/>
  <c r="X242" i="8" s="1"/>
  <c r="C259" i="8"/>
  <c r="D259" i="8" s="1"/>
  <c r="X259" i="8" s="1"/>
  <c r="C277" i="8"/>
  <c r="D277" i="8" s="1"/>
  <c r="C294" i="8"/>
  <c r="D294" i="8" s="1"/>
  <c r="C336" i="8"/>
  <c r="D336" i="8" s="1"/>
  <c r="X336" i="8" s="1"/>
  <c r="C345" i="8"/>
  <c r="D345" i="8" s="1"/>
  <c r="X345" i="8" s="1"/>
  <c r="C354" i="8"/>
  <c r="D354" i="8" s="1"/>
  <c r="X354" i="8" s="1"/>
  <c r="C362" i="8"/>
  <c r="D362" i="8" s="1"/>
  <c r="X362" i="8" s="1"/>
  <c r="C307" i="8"/>
  <c r="D307" i="8" s="1"/>
  <c r="C198" i="8"/>
  <c r="D198" i="8" s="1"/>
  <c r="X198" i="8" s="1"/>
  <c r="C267" i="8"/>
  <c r="D267" i="8" s="1"/>
  <c r="X267" i="8" s="1"/>
  <c r="C254" i="8"/>
  <c r="D254" i="8" s="1"/>
  <c r="X254" i="8" s="1"/>
  <c r="C314" i="8"/>
  <c r="D314" i="8" s="1"/>
  <c r="X314" i="8" s="1"/>
  <c r="C348" i="8"/>
  <c r="D348" i="8" s="1"/>
  <c r="X348" i="8" s="1"/>
  <c r="C357" i="8"/>
  <c r="D357" i="8" s="1"/>
  <c r="C248" i="8"/>
  <c r="D248" i="8" s="1"/>
  <c r="X248" i="8" s="1"/>
  <c r="C335" i="8"/>
  <c r="D335" i="8" s="1"/>
  <c r="C344" i="8"/>
  <c r="D344" i="8" s="1"/>
  <c r="X344" i="8" s="1"/>
  <c r="C232" i="8"/>
  <c r="D232" i="8" s="1"/>
  <c r="X232" i="8" s="1"/>
  <c r="C44" i="8"/>
  <c r="D44" i="8" s="1"/>
  <c r="C28" i="8"/>
  <c r="D28" i="8" s="1"/>
  <c r="C376" i="8"/>
  <c r="D376" i="8" s="1"/>
  <c r="X376" i="8" s="1"/>
  <c r="C246" i="8"/>
  <c r="D246" i="8" s="1"/>
  <c r="X246" i="8" s="1"/>
  <c r="C123" i="8"/>
  <c r="D123" i="8" s="1"/>
  <c r="X123" i="8" s="1"/>
  <c r="C154" i="8"/>
  <c r="D154" i="8" s="1"/>
  <c r="X154" i="8" s="1"/>
  <c r="C137" i="8"/>
  <c r="D137" i="8" s="1"/>
  <c r="X137" i="8" s="1"/>
  <c r="C58" i="8"/>
  <c r="D58" i="8" s="1"/>
  <c r="X58" i="8" s="1"/>
  <c r="C111" i="8"/>
  <c r="D111" i="8" s="1"/>
  <c r="X111" i="8" s="1"/>
  <c r="C67" i="8"/>
  <c r="D67" i="8" s="1"/>
  <c r="X67" i="8" s="1"/>
  <c r="C34" i="8"/>
  <c r="D34" i="8" s="1"/>
  <c r="C24" i="8"/>
  <c r="D24" i="8" s="1"/>
  <c r="C68" i="8"/>
  <c r="D68" i="8" s="1"/>
  <c r="C42" i="8"/>
  <c r="D42" i="8" s="1"/>
  <c r="X42" i="8" s="1"/>
  <c r="C32" i="8"/>
  <c r="D32" i="8" s="1"/>
  <c r="C193" i="8"/>
  <c r="D193" i="8" s="1"/>
  <c r="X193" i="8" s="1"/>
  <c r="C79" i="8"/>
  <c r="D79" i="8" s="1"/>
  <c r="C51" i="8"/>
  <c r="D51" i="8" s="1"/>
  <c r="X51" i="8" s="1"/>
  <c r="C9" i="8"/>
  <c r="D9" i="8" s="1"/>
  <c r="C40" i="8"/>
  <c r="D40" i="8" s="1"/>
  <c r="X40" i="8" s="1"/>
  <c r="C219" i="8"/>
  <c r="D219" i="8" s="1"/>
  <c r="X219" i="8" s="1"/>
  <c r="C158" i="8"/>
  <c r="D158" i="8" s="1"/>
  <c r="X158" i="8" s="1"/>
  <c r="C150" i="8"/>
  <c r="D150" i="8" s="1"/>
  <c r="X150" i="8" s="1"/>
  <c r="C77" i="8"/>
  <c r="D77" i="8" s="1"/>
  <c r="X77" i="8" s="1"/>
  <c r="C61" i="8"/>
  <c r="D61" i="8" s="1"/>
  <c r="C206" i="8"/>
  <c r="D206" i="8" s="1"/>
  <c r="X206" i="8" s="1"/>
  <c r="C94" i="8"/>
  <c r="D94" i="8" s="1"/>
  <c r="X94" i="8" s="1"/>
  <c r="C65" i="8"/>
  <c r="D65" i="8" s="1"/>
  <c r="X65" i="8" s="1"/>
  <c r="C15" i="8"/>
  <c r="D15" i="8" s="1"/>
  <c r="C39" i="8"/>
  <c r="D39" i="8" s="1"/>
  <c r="X39" i="8" s="1"/>
  <c r="C31" i="8"/>
  <c r="D31" i="8" s="1"/>
  <c r="C23" i="8"/>
  <c r="D23" i="8" s="1"/>
  <c r="C189" i="8"/>
  <c r="D189" i="8" s="1"/>
  <c r="X189" i="8" s="1"/>
  <c r="C128" i="8"/>
  <c r="D128" i="8" s="1"/>
  <c r="X128" i="8" s="1"/>
  <c r="C118" i="8"/>
  <c r="D118" i="8" s="1"/>
  <c r="X118" i="8" s="1"/>
  <c r="C93" i="8"/>
  <c r="D93" i="8" s="1"/>
  <c r="X93" i="8" s="1"/>
  <c r="C84" i="8"/>
  <c r="D84" i="8" s="1"/>
  <c r="X84" i="8" s="1"/>
  <c r="C75" i="8"/>
  <c r="D75" i="8" s="1"/>
  <c r="C48" i="8"/>
  <c r="D48" i="8" s="1"/>
  <c r="X48" i="8" s="1"/>
  <c r="C119" i="8"/>
  <c r="D119" i="8" s="1"/>
  <c r="X119" i="8" s="1"/>
  <c r="C85" i="8"/>
  <c r="D85" i="8" s="1"/>
  <c r="X85" i="8" s="1"/>
  <c r="C57" i="8"/>
  <c r="D57" i="8" s="1"/>
  <c r="X57" i="8" s="1"/>
  <c r="C171" i="8"/>
  <c r="D171" i="8" s="1"/>
  <c r="X171" i="8" s="1"/>
  <c r="C127" i="8"/>
  <c r="D127" i="8" s="1"/>
  <c r="X127" i="8" s="1"/>
  <c r="C102" i="8"/>
  <c r="D102" i="8" s="1"/>
  <c r="X102" i="8" s="1"/>
  <c r="C63" i="8"/>
  <c r="D63" i="8" s="1"/>
  <c r="X63" i="8" s="1"/>
  <c r="C55" i="8"/>
  <c r="D55" i="8" s="1"/>
  <c r="X55" i="8" s="1"/>
  <c r="C50" i="8"/>
  <c r="D50" i="8" s="1"/>
  <c r="X50" i="8" s="1"/>
  <c r="C76" i="8"/>
  <c r="D76" i="8" s="1"/>
  <c r="X76" i="8" s="1"/>
  <c r="C38" i="8"/>
  <c r="D38" i="8" s="1"/>
  <c r="C30" i="8"/>
  <c r="D30" i="8" s="1"/>
  <c r="C22" i="8"/>
  <c r="D22" i="8" s="1"/>
  <c r="C215" i="8"/>
  <c r="D215" i="8" s="1"/>
  <c r="X215" i="8" s="1"/>
  <c r="C13" i="8"/>
  <c r="D13" i="8" s="1"/>
  <c r="C136" i="8"/>
  <c r="D136" i="8" s="1"/>
  <c r="X136" i="8" s="1"/>
  <c r="C116" i="8"/>
  <c r="D116" i="8" s="1"/>
  <c r="X116" i="8" s="1"/>
  <c r="C90" i="8"/>
  <c r="D90" i="8" s="1"/>
  <c r="X90" i="8" s="1"/>
  <c r="C82" i="8"/>
  <c r="D82" i="8" s="1"/>
  <c r="X82" i="8" s="1"/>
  <c r="C73" i="8"/>
  <c r="D73" i="8" s="1"/>
  <c r="X73" i="8" s="1"/>
  <c r="C11" i="8"/>
  <c r="D11" i="8" s="1"/>
  <c r="C49" i="8"/>
  <c r="D49" i="8" s="1"/>
  <c r="X49" i="8" s="1"/>
  <c r="C374" i="8"/>
  <c r="D374" i="8" s="1"/>
  <c r="X374" i="8" s="1"/>
  <c r="C372" i="8"/>
  <c r="D372" i="8" s="1"/>
  <c r="X372" i="8" s="1"/>
  <c r="C370" i="8"/>
  <c r="D370" i="8" s="1"/>
  <c r="X370" i="8" s="1"/>
  <c r="C368" i="8"/>
  <c r="D368" i="8" s="1"/>
  <c r="X368" i="8" s="1"/>
  <c r="C366" i="8"/>
  <c r="D366" i="8" s="1"/>
  <c r="X366" i="8" s="1"/>
  <c r="C361" i="8"/>
  <c r="D361" i="8" s="1"/>
  <c r="X361" i="8" s="1"/>
  <c r="C355" i="8"/>
  <c r="D355" i="8" s="1"/>
  <c r="X355" i="8" s="1"/>
  <c r="C353" i="8"/>
  <c r="D353" i="8" s="1"/>
  <c r="X353" i="8" s="1"/>
  <c r="C342" i="8"/>
  <c r="D342" i="8" s="1"/>
  <c r="X342" i="8" s="1"/>
  <c r="C333" i="8"/>
  <c r="D333" i="8" s="1"/>
  <c r="X333" i="8" s="1"/>
  <c r="C326" i="8"/>
  <c r="D326" i="8" s="1"/>
  <c r="X326" i="8" s="1"/>
  <c r="C320" i="8"/>
  <c r="D320" i="8" s="1"/>
  <c r="X320" i="8" s="1"/>
  <c r="C316" i="8"/>
  <c r="D316" i="8" s="1"/>
  <c r="C309" i="8"/>
  <c r="D309" i="8" s="1"/>
  <c r="C305" i="8"/>
  <c r="D305" i="8" s="1"/>
  <c r="C301" i="8"/>
  <c r="D301" i="8" s="1"/>
  <c r="C299" i="8"/>
  <c r="D299" i="8" s="1"/>
  <c r="C297" i="8"/>
  <c r="D297" i="8" s="1"/>
  <c r="C295" i="8"/>
  <c r="D295" i="8" s="1"/>
  <c r="C293" i="8"/>
  <c r="D293" i="8" s="1"/>
  <c r="C289" i="8"/>
  <c r="D289" i="8" s="1"/>
  <c r="X289" i="8" s="1"/>
  <c r="C286" i="8"/>
  <c r="D286" i="8" s="1"/>
  <c r="X286" i="8" s="1"/>
  <c r="C284" i="8"/>
  <c r="D284" i="8" s="1"/>
  <c r="X284" i="8" s="1"/>
  <c r="C280" i="8"/>
  <c r="D280" i="8" s="1"/>
  <c r="X280" i="8" s="1"/>
  <c r="C278" i="8"/>
  <c r="D278" i="8" s="1"/>
  <c r="X278" i="8" s="1"/>
  <c r="C276" i="8"/>
  <c r="D276" i="8" s="1"/>
  <c r="X276" i="8" s="1"/>
  <c r="C274" i="8"/>
  <c r="D274" i="8" s="1"/>
  <c r="X274" i="8" s="1"/>
  <c r="C272" i="8"/>
  <c r="D272" i="8" s="1"/>
  <c r="C270" i="8"/>
  <c r="D270" i="8" s="1"/>
  <c r="X270" i="8" s="1"/>
  <c r="C265" i="8"/>
  <c r="D265" i="8" s="1"/>
  <c r="X265" i="8" s="1"/>
  <c r="C263" i="8"/>
  <c r="D263" i="8" s="1"/>
  <c r="C258" i="8"/>
  <c r="D258" i="8" s="1"/>
  <c r="X258" i="8" s="1"/>
  <c r="C252" i="8"/>
  <c r="D252" i="8" s="1"/>
  <c r="X252" i="8" s="1"/>
  <c r="C250" i="8"/>
  <c r="D250" i="8" s="1"/>
  <c r="C243" i="8"/>
  <c r="D243" i="8" s="1"/>
  <c r="X243" i="8" s="1"/>
  <c r="C241" i="8"/>
  <c r="D241" i="8" s="1"/>
  <c r="X241" i="8" s="1"/>
  <c r="C239" i="8"/>
  <c r="D239" i="8" s="1"/>
  <c r="X239" i="8" s="1"/>
  <c r="C237" i="8"/>
  <c r="D237" i="8" s="1"/>
  <c r="X237" i="8" s="1"/>
  <c r="C234" i="8"/>
  <c r="D234" i="8" s="1"/>
  <c r="C230" i="8"/>
  <c r="D230" i="8" s="1"/>
  <c r="X230" i="8" s="1"/>
  <c r="C228" i="8"/>
  <c r="D228" i="8" s="1"/>
  <c r="X228" i="8" s="1"/>
  <c r="C225" i="8"/>
  <c r="D225" i="8" s="1"/>
  <c r="X225" i="8" s="1"/>
  <c r="C223" i="8"/>
  <c r="D223" i="8" s="1"/>
  <c r="X223" i="8" s="1"/>
  <c r="C221" i="8"/>
  <c r="D221" i="8" s="1"/>
  <c r="X221" i="8" s="1"/>
  <c r="C213" i="8"/>
  <c r="D213" i="8" s="1"/>
  <c r="X213" i="8" s="1"/>
  <c r="C210" i="8"/>
  <c r="D210" i="8" s="1"/>
  <c r="X210" i="8" s="1"/>
  <c r="C208" i="8"/>
  <c r="D208" i="8" s="1"/>
  <c r="X208" i="8" s="1"/>
  <c r="C204" i="8"/>
  <c r="D204" i="8" s="1"/>
  <c r="X204" i="8" s="1"/>
  <c r="C202" i="8"/>
  <c r="D202" i="8" s="1"/>
  <c r="X202" i="8" s="1"/>
  <c r="C200" i="8"/>
  <c r="D200" i="8" s="1"/>
  <c r="X200" i="8" s="1"/>
  <c r="C197" i="8"/>
  <c r="D197" i="8" s="1"/>
  <c r="X197" i="8" s="1"/>
  <c r="C195" i="8"/>
  <c r="D195" i="8" s="1"/>
  <c r="X195" i="8" s="1"/>
  <c r="C191" i="8"/>
  <c r="D191" i="8" s="1"/>
  <c r="X191" i="8" s="1"/>
  <c r="C187" i="8"/>
  <c r="D187" i="8" s="1"/>
  <c r="X187" i="8" s="1"/>
  <c r="C184" i="8"/>
  <c r="D184" i="8" s="1"/>
  <c r="C182" i="8"/>
  <c r="D182" i="8" s="1"/>
  <c r="X182" i="8" s="1"/>
  <c r="C180" i="8"/>
  <c r="D180" i="8" s="1"/>
  <c r="C178" i="8"/>
  <c r="D178" i="8" s="1"/>
  <c r="X178" i="8" s="1"/>
  <c r="C176" i="8"/>
  <c r="D176" i="8" s="1"/>
  <c r="C174" i="8"/>
  <c r="D174" i="8" s="1"/>
  <c r="X174" i="8" s="1"/>
  <c r="C167" i="8"/>
  <c r="D167" i="8" s="1"/>
  <c r="C165" i="8"/>
  <c r="D165" i="8" s="1"/>
  <c r="X165" i="8" s="1"/>
  <c r="C163" i="8"/>
  <c r="D163" i="8" s="1"/>
  <c r="X163" i="8" s="1"/>
  <c r="C161" i="8"/>
  <c r="D161" i="8" s="1"/>
  <c r="C145" i="8"/>
  <c r="D145" i="8" s="1"/>
  <c r="C141" i="8"/>
  <c r="D141" i="8" s="1"/>
  <c r="X141" i="8" s="1"/>
  <c r="C138" i="8"/>
  <c r="D138" i="8" s="1"/>
  <c r="X138" i="8" s="1"/>
  <c r="C134" i="8"/>
  <c r="D134" i="8" s="1"/>
  <c r="X134" i="8" s="1"/>
  <c r="C120" i="8"/>
  <c r="D120" i="8" s="1"/>
  <c r="X120" i="8" s="1"/>
  <c r="C114" i="8"/>
  <c r="D114" i="8" s="1"/>
  <c r="X114" i="8" s="1"/>
  <c r="C112" i="8"/>
  <c r="D112" i="8" s="1"/>
  <c r="X112" i="8" s="1"/>
  <c r="C110" i="8"/>
  <c r="D110" i="8" s="1"/>
  <c r="X110" i="8" s="1"/>
  <c r="C108" i="8"/>
  <c r="D108" i="8" s="1"/>
  <c r="X108" i="8" s="1"/>
  <c r="C106" i="8"/>
  <c r="D106" i="8" s="1"/>
  <c r="X106" i="8" s="1"/>
  <c r="C103" i="8"/>
  <c r="D103" i="8" s="1"/>
  <c r="X103" i="8" s="1"/>
  <c r="C101" i="8"/>
  <c r="D101" i="8" s="1"/>
  <c r="X101" i="8" s="1"/>
  <c r="C95" i="8"/>
  <c r="D95" i="8" s="1"/>
  <c r="X95" i="8" s="1"/>
  <c r="C70" i="8"/>
  <c r="D70" i="8" s="1"/>
  <c r="X70" i="8" s="1"/>
  <c r="C53" i="8"/>
  <c r="D53" i="8" s="1"/>
  <c r="X53" i="8" s="1"/>
  <c r="R47" i="8"/>
  <c r="S47" i="8" s="1"/>
  <c r="C7" i="8"/>
  <c r="D7" i="8" s="1"/>
  <c r="I7" i="8"/>
  <c r="J7" i="8" s="1"/>
  <c r="L7" i="8"/>
  <c r="M7" i="8" s="1"/>
  <c r="X327" i="8" l="1"/>
  <c r="X322" i="8"/>
  <c r="X293" i="8"/>
  <c r="X373" i="8"/>
  <c r="X365" i="8"/>
  <c r="X302" i="8"/>
  <c r="X294" i="8"/>
  <c r="X277" i="8"/>
  <c r="X184" i="8"/>
  <c r="X181" i="8"/>
  <c r="X176" i="8"/>
  <c r="X167" i="8"/>
  <c r="X145" i="8"/>
  <c r="X143" i="8"/>
  <c r="X263" i="8"/>
  <c r="X337" i="8"/>
  <c r="X309" i="8"/>
  <c r="X295" i="8"/>
  <c r="X321" i="8"/>
  <c r="X316" i="8"/>
  <c r="X250" i="8"/>
  <c r="X297" i="8"/>
  <c r="X310" i="8"/>
  <c r="X331" i="8"/>
  <c r="X75" i="8"/>
  <c r="X335" i="8"/>
  <c r="X350" i="8"/>
  <c r="X31" i="8"/>
  <c r="X20" i="8"/>
  <c r="X272" i="8"/>
  <c r="X61" i="8"/>
  <c r="X79" i="8"/>
  <c r="X371" i="8"/>
  <c r="X288" i="8"/>
  <c r="X180" i="8"/>
  <c r="X299" i="8"/>
  <c r="X307" i="8"/>
  <c r="X148" i="8"/>
  <c r="X161" i="8"/>
  <c r="X301" i="8"/>
  <c r="X68" i="8"/>
  <c r="X224" i="8"/>
  <c r="X285" i="8"/>
  <c r="X282" i="8"/>
  <c r="X216" i="8"/>
  <c r="X201" i="8"/>
  <c r="X234" i="8"/>
  <c r="X305" i="8"/>
  <c r="X357" i="8"/>
  <c r="X147" i="8"/>
  <c r="X47" i="8"/>
  <c r="X279" i="8"/>
  <c r="X27" i="8"/>
  <c r="X41" i="8"/>
  <c r="X25" i="8"/>
  <c r="X33" i="8"/>
  <c r="X30" i="8"/>
  <c r="X34" i="8"/>
  <c r="X37" i="8"/>
  <c r="X36" i="8"/>
  <c r="X19" i="8"/>
  <c r="X24" i="8"/>
  <c r="X26" i="8"/>
  <c r="X32" i="8"/>
  <c r="X22" i="8"/>
  <c r="X38" i="8"/>
  <c r="X28" i="8"/>
  <c r="X29" i="8"/>
  <c r="X43" i="8"/>
  <c r="X44" i="8"/>
  <c r="X23" i="8"/>
  <c r="X11" i="8"/>
  <c r="X10" i="8"/>
  <c r="X8" i="8"/>
  <c r="X14" i="8"/>
  <c r="AF7" i="7"/>
  <c r="X16" i="8"/>
  <c r="X9" i="8"/>
  <c r="X13" i="8"/>
  <c r="X15" i="8"/>
  <c r="X7" i="8"/>
  <c r="B238" i="8"/>
  <c r="B249" i="8"/>
  <c r="B266" i="8"/>
  <c r="B247" i="8"/>
  <c r="B253" i="8"/>
  <c r="B240" i="8"/>
  <c r="B209" i="8"/>
  <c r="B229" i="8"/>
  <c r="B186" i="8"/>
  <c r="B255" i="8"/>
  <c r="B351" i="8"/>
  <c r="B347" i="8"/>
  <c r="B264" i="8"/>
  <c r="B205" i="8"/>
  <c r="B343" i="8"/>
  <c r="B257" i="8"/>
  <c r="B273" i="8"/>
  <c r="B211" i="8"/>
  <c r="B358" i="8"/>
  <c r="B262" i="8"/>
  <c r="B319" i="8"/>
  <c r="B68" i="8"/>
  <c r="B329" i="8"/>
  <c r="B194" i="8"/>
  <c r="B339" i="8"/>
  <c r="B373" i="8"/>
  <c r="B142" i="8"/>
  <c r="B224" i="8"/>
  <c r="B110" i="8"/>
  <c r="B172" i="8"/>
  <c r="B201" i="8"/>
  <c r="B288" i="8"/>
  <c r="B176" i="8"/>
  <c r="B47" i="8"/>
  <c r="B133" i="8"/>
  <c r="B61" i="8"/>
  <c r="B95" i="8"/>
  <c r="B58" i="8"/>
  <c r="B180" i="8"/>
  <c r="B203" i="8"/>
  <c r="B196" i="8"/>
  <c r="B90" i="8"/>
  <c r="B219" i="8"/>
  <c r="B96" i="8"/>
  <c r="B76" i="8"/>
  <c r="B268" i="8"/>
  <c r="B313" i="8"/>
  <c r="B344" i="8"/>
  <c r="B317" i="8"/>
  <c r="B349" i="8"/>
  <c r="B188" i="8"/>
  <c r="B100" i="8"/>
  <c r="B195" i="8"/>
  <c r="B82" i="8"/>
  <c r="B197" i="8"/>
  <c r="B115" i="8"/>
  <c r="B210" i="8"/>
  <c r="B141" i="8"/>
  <c r="B192" i="8"/>
  <c r="B87" i="8"/>
  <c r="B191" i="8"/>
  <c r="B127" i="8"/>
  <c r="B330" i="8"/>
  <c r="B237" i="8"/>
  <c r="B174" i="8"/>
  <c r="B143" i="8"/>
  <c r="B356" i="8"/>
  <c r="B198" i="8"/>
  <c r="B259" i="8"/>
  <c r="B279" i="8"/>
  <c r="B325" i="8"/>
  <c r="B300" i="8"/>
  <c r="B315" i="8"/>
  <c r="B168" i="8"/>
  <c r="B111" i="8"/>
  <c r="B170" i="8"/>
  <c r="B92" i="8"/>
  <c r="B187" i="8"/>
  <c r="B73" i="8"/>
  <c r="B171" i="8"/>
  <c r="B107" i="8"/>
  <c r="B357" i="8"/>
  <c r="B202" i="8"/>
  <c r="B123" i="8"/>
  <c r="B166" i="8"/>
  <c r="B78" i="8"/>
  <c r="B354" i="8"/>
  <c r="B138" i="8"/>
  <c r="B50" i="8"/>
  <c r="B251" i="8"/>
  <c r="B164" i="8"/>
  <c r="B101" i="8"/>
  <c r="B97" i="8"/>
  <c r="B157" i="8"/>
  <c r="B301" i="8"/>
  <c r="B314" i="8"/>
  <c r="B321" i="8"/>
  <c r="B371" i="8"/>
  <c r="B283" i="8"/>
  <c r="B306" i="8"/>
  <c r="B160" i="8"/>
  <c r="B304" i="8"/>
  <c r="B154" i="8"/>
  <c r="B99" i="8"/>
  <c r="B158" i="8"/>
  <c r="B57" i="8"/>
  <c r="B218" i="8"/>
  <c r="B271" i="8"/>
  <c r="B267" i="8"/>
  <c r="B169" i="8"/>
  <c r="B175" i="8"/>
  <c r="B204" i="8"/>
  <c r="B53" i="8"/>
  <c r="B294" i="8"/>
  <c r="B208" i="8"/>
  <c r="B189" i="8"/>
  <c r="B338" i="8"/>
  <c r="B370" i="8"/>
  <c r="B83" i="8"/>
  <c r="B63" i="8"/>
  <c r="B140" i="8"/>
  <c r="B130" i="8"/>
  <c r="B323" i="8"/>
  <c r="B231" i="8"/>
  <c r="B341" i="8"/>
  <c r="B144" i="8"/>
  <c r="B74" i="8"/>
  <c r="B125" i="8"/>
  <c r="B55" i="8"/>
  <c r="B89" i="8"/>
  <c r="B184" i="8"/>
  <c r="B106" i="8"/>
  <c r="B131" i="8"/>
  <c r="B60" i="8"/>
  <c r="B345" i="8"/>
  <c r="B242" i="8"/>
  <c r="B128" i="8"/>
  <c r="B163" i="8"/>
  <c r="B120" i="8"/>
  <c r="B233" i="8"/>
  <c r="B155" i="8"/>
  <c r="B333" i="8"/>
  <c r="B227" i="8"/>
  <c r="B302" i="8"/>
  <c r="B348" i="8"/>
  <c r="B365" i="8"/>
  <c r="B308" i="8"/>
  <c r="B222" i="8"/>
  <c r="B332" i="8"/>
  <c r="B290" i="8"/>
  <c r="B51" i="8"/>
  <c r="B117" i="8"/>
  <c r="B335" i="8"/>
  <c r="B206" i="8"/>
  <c r="B225" i="8"/>
  <c r="B235" i="8"/>
  <c r="B145" i="8"/>
  <c r="B153" i="8"/>
  <c r="B177" i="8"/>
  <c r="B49" i="8"/>
  <c r="B109" i="8"/>
  <c r="B54" i="8"/>
  <c r="B48" i="8"/>
  <c r="B207" i="8"/>
  <c r="B77" i="8"/>
  <c r="B181" i="8"/>
  <c r="B286" i="8"/>
  <c r="B232" i="8"/>
  <c r="B299" i="8"/>
  <c r="B161" i="8"/>
  <c r="B136" i="8"/>
  <c r="B193" i="8"/>
  <c r="B69" i="8"/>
  <c r="B310" i="8"/>
  <c r="B368" i="8"/>
  <c r="B134" i="8"/>
  <c r="B182" i="8"/>
  <c r="B334" i="8"/>
  <c r="B137" i="8"/>
  <c r="B135" i="8"/>
  <c r="B64" i="8"/>
  <c r="B116" i="8"/>
  <c r="B93" i="8"/>
  <c r="B80" i="8"/>
  <c r="B88" i="8"/>
  <c r="B223" i="8"/>
  <c r="B122" i="8"/>
  <c r="B102" i="8"/>
  <c r="B118" i="8"/>
  <c r="B260" i="8"/>
  <c r="B112" i="8"/>
  <c r="B265" i="8"/>
  <c r="B297" i="8"/>
  <c r="B75" i="8"/>
  <c r="B178" i="8"/>
  <c r="B270" i="8"/>
  <c r="B277" i="8"/>
  <c r="B292" i="8"/>
  <c r="B214" i="8"/>
  <c r="B179" i="8"/>
  <c r="B151" i="8"/>
  <c r="B281" i="8"/>
  <c r="B213" i="8"/>
  <c r="B62" i="8"/>
  <c r="B104" i="8"/>
  <c r="B85" i="8"/>
  <c r="B67" i="8"/>
  <c r="B152" i="8"/>
  <c r="B79" i="8"/>
  <c r="B200" i="8"/>
  <c r="B360" i="8"/>
  <c r="B367" i="8"/>
  <c r="B124" i="8"/>
  <c r="B150" i="8"/>
  <c r="B362" i="8"/>
  <c r="B346" i="8"/>
  <c r="B217" i="8"/>
  <c r="B303" i="8"/>
  <c r="B374" i="8"/>
  <c r="B162" i="8"/>
  <c r="B98" i="8"/>
  <c r="B114" i="8"/>
  <c r="B244" i="8"/>
  <c r="B246" i="8"/>
  <c r="B165" i="8"/>
  <c r="B275" i="8"/>
  <c r="B298" i="8"/>
  <c r="B126" i="8"/>
  <c r="B56" i="8"/>
  <c r="B221" i="8"/>
  <c r="B108" i="8"/>
  <c r="B65" i="8"/>
  <c r="B71" i="8"/>
  <c r="B254" i="8"/>
  <c r="B167" i="8"/>
  <c r="B70" i="8"/>
  <c r="B215" i="8"/>
  <c r="B113" i="8"/>
  <c r="B336" i="8"/>
  <c r="B94" i="8"/>
  <c r="B84" i="8"/>
  <c r="B103" i="8"/>
  <c r="B285" i="8"/>
  <c r="B190" i="8"/>
  <c r="B119" i="8"/>
  <c r="B230" i="8"/>
  <c r="B149" i="8"/>
  <c r="B361" i="8"/>
  <c r="B296" i="8"/>
  <c r="B311" i="8"/>
  <c r="B318" i="8"/>
  <c r="B369" i="8"/>
  <c r="B375" i="8"/>
  <c r="B220" i="8"/>
  <c r="AF38" i="7"/>
  <c r="AI38" i="7" s="1"/>
  <c r="AF28" i="7"/>
  <c r="AI28" i="7" s="1"/>
  <c r="AF27" i="7"/>
  <c r="AI27" i="7" s="1"/>
  <c r="AF20" i="7"/>
  <c r="AI20" i="7" s="1"/>
  <c r="AF39" i="7"/>
  <c r="AI39" i="7" s="1"/>
  <c r="AF36" i="7"/>
  <c r="AI36" i="7" s="1"/>
  <c r="AF25" i="7"/>
  <c r="AI25" i="7" s="1"/>
  <c r="AF29" i="7"/>
  <c r="AI29" i="7" s="1"/>
  <c r="AF43" i="7"/>
  <c r="AI43" i="7" s="1"/>
  <c r="AF34" i="7"/>
  <c r="AI34" i="7" s="1"/>
  <c r="AF8" i="7"/>
  <c r="AI8" i="7" s="1"/>
  <c r="AF40" i="7"/>
  <c r="AI40" i="7" s="1"/>
  <c r="AF23" i="7"/>
  <c r="AI23" i="7" s="1"/>
  <c r="AF19" i="7"/>
  <c r="AI19" i="7" s="1"/>
  <c r="AF9" i="7"/>
  <c r="AI9" i="7" s="1"/>
  <c r="AF14" i="7"/>
  <c r="AI14" i="7" s="1"/>
  <c r="AF15" i="7"/>
  <c r="AI15" i="7" s="1"/>
  <c r="AF44" i="7"/>
  <c r="AI44" i="7" s="1"/>
  <c r="AF10" i="7"/>
  <c r="AI10" i="7" s="1"/>
  <c r="AF26" i="7"/>
  <c r="AI26" i="7" s="1"/>
  <c r="AF12" i="7"/>
  <c r="AI12" i="7" s="1"/>
  <c r="AF22" i="7"/>
  <c r="AI22" i="7" s="1"/>
  <c r="AF41" i="7"/>
  <c r="AI41" i="7" s="1"/>
  <c r="AF11" i="7"/>
  <c r="AI11" i="7" s="1"/>
  <c r="AF31" i="7"/>
  <c r="AI31" i="7" s="1"/>
  <c r="AF21" i="7"/>
  <c r="AI21" i="7" s="1"/>
  <c r="AF30" i="7"/>
  <c r="AI30" i="7" s="1"/>
  <c r="AF33" i="7"/>
  <c r="AI33" i="7" s="1"/>
  <c r="AF35" i="7"/>
  <c r="AI35" i="7" s="1"/>
  <c r="AF32" i="7"/>
  <c r="AI32" i="7" s="1"/>
  <c r="AF24" i="7"/>
  <c r="AI24" i="7" s="1"/>
  <c r="AF37" i="7"/>
  <c r="AI37" i="7" s="1"/>
  <c r="AF42" i="7"/>
  <c r="AI42" i="7" s="1"/>
  <c r="AF16" i="7"/>
  <c r="AI16" i="7" s="1"/>
  <c r="AF13" i="7"/>
  <c r="AI13" i="7" s="1"/>
  <c r="AI7" i="7" l="1"/>
  <c r="AK7" i="7" s="1"/>
  <c r="AG7" i="7"/>
  <c r="B7" i="8" s="1"/>
  <c r="N218" i="8"/>
  <c r="E142" i="8"/>
  <c r="E232" i="8"/>
  <c r="T98" i="8"/>
  <c r="N60" i="8"/>
  <c r="W127" i="8"/>
  <c r="Q257" i="8"/>
  <c r="W360" i="8"/>
  <c r="E122" i="8"/>
  <c r="W137" i="8"/>
  <c r="T106" i="8"/>
  <c r="N123" i="8"/>
  <c r="E170" i="8"/>
  <c r="E262" i="8"/>
  <c r="W205" i="8"/>
  <c r="T240" i="8"/>
  <c r="W151" i="8"/>
  <c r="Q368" i="8"/>
  <c r="T242" i="8"/>
  <c r="T175" i="8"/>
  <c r="N154" i="8"/>
  <c r="T273" i="8"/>
  <c r="E88" i="8"/>
  <c r="T349" i="8"/>
  <c r="W49" i="8"/>
  <c r="N174" i="8"/>
  <c r="T67" i="8"/>
  <c r="W171" i="8"/>
  <c r="W358" i="8"/>
  <c r="T362" i="8"/>
  <c r="E112" i="8"/>
  <c r="Q227" i="8"/>
  <c r="W125" i="8"/>
  <c r="T255" i="8"/>
  <c r="W221" i="8"/>
  <c r="W215" i="8"/>
  <c r="E304" i="8"/>
  <c r="Q268" i="8"/>
  <c r="W369" i="8"/>
  <c r="Q126" i="8"/>
  <c r="N131" i="8"/>
  <c r="T92" i="8"/>
  <c r="N195" i="8"/>
  <c r="AK23" i="7"/>
  <c r="AK33" i="7"/>
  <c r="AK27" i="7"/>
  <c r="AK21" i="7"/>
  <c r="AK42" i="7"/>
  <c r="AK31" i="7"/>
  <c r="AK15" i="7"/>
  <c r="AK43" i="7"/>
  <c r="AK38" i="7"/>
  <c r="AK39" i="7"/>
  <c r="AK26" i="7"/>
  <c r="AK13" i="7"/>
  <c r="AK8" i="7"/>
  <c r="AK44" i="7"/>
  <c r="AK37" i="7"/>
  <c r="AK11" i="7"/>
  <c r="AK14" i="7"/>
  <c r="AK29" i="7"/>
  <c r="AK35" i="7"/>
  <c r="AK40" i="7"/>
  <c r="AK30" i="7"/>
  <c r="AK34" i="7"/>
  <c r="AK41" i="7"/>
  <c r="AK9" i="7"/>
  <c r="AK25" i="7"/>
  <c r="AK12" i="7"/>
  <c r="AK20" i="7"/>
  <c r="AK10" i="7"/>
  <c r="AK16" i="7"/>
  <c r="AK28" i="7"/>
  <c r="AK24" i="7"/>
  <c r="AK32" i="7"/>
  <c r="AK22" i="7"/>
  <c r="AK19" i="7"/>
  <c r="AK36" i="7"/>
  <c r="Q343" i="8"/>
  <c r="E186" i="8"/>
  <c r="E238" i="8"/>
  <c r="T351" i="8"/>
  <c r="Q249" i="8"/>
  <c r="Q266" i="8"/>
  <c r="N253" i="8"/>
  <c r="W347" i="8"/>
  <c r="E264" i="8"/>
  <c r="Q229" i="8"/>
  <c r="T279" i="8"/>
  <c r="AF6" i="7"/>
  <c r="W219" i="8"/>
  <c r="E294" i="8"/>
  <c r="T266" i="8"/>
  <c r="E215" i="8"/>
  <c r="N266" i="8"/>
  <c r="Q329" i="8"/>
  <c r="N296" i="8"/>
  <c r="E371" i="8"/>
  <c r="Q130" i="8"/>
  <c r="W244" i="8"/>
  <c r="E99" i="8"/>
  <c r="W93" i="8"/>
  <c r="W169" i="8"/>
  <c r="Q103" i="8"/>
  <c r="Q150" i="8"/>
  <c r="E177" i="8"/>
  <c r="W214" i="8"/>
  <c r="W286" i="8"/>
  <c r="N77" i="8"/>
  <c r="E113" i="8"/>
  <c r="E330" i="8"/>
  <c r="T188" i="8"/>
  <c r="Q203" i="8"/>
  <c r="W254" i="8"/>
  <c r="E78" i="8"/>
  <c r="W354" i="8"/>
  <c r="Q335" i="8"/>
  <c r="T333" i="8"/>
  <c r="W277" i="8"/>
  <c r="N251" i="8"/>
  <c r="W225" i="8"/>
  <c r="N213" i="8"/>
  <c r="Q181" i="8"/>
  <c r="E138" i="8"/>
  <c r="T65" i="8"/>
  <c r="N64" i="8"/>
  <c r="Q55" i="8"/>
  <c r="E58" i="8"/>
  <c r="Q56" i="8"/>
  <c r="Q259" i="8"/>
  <c r="T374" i="8"/>
  <c r="E178" i="8"/>
  <c r="Q79" i="8"/>
  <c r="Q319" i="8"/>
  <c r="Q54" i="8"/>
  <c r="T119" i="8"/>
  <c r="E290" i="8"/>
  <c r="T157" i="8"/>
  <c r="W302" i="8"/>
  <c r="W73" i="8"/>
  <c r="T201" i="8"/>
  <c r="Q176" i="8"/>
  <c r="N149" i="8"/>
  <c r="E141" i="8"/>
  <c r="N301" i="8"/>
  <c r="E166" i="8"/>
  <c r="E223" i="8"/>
  <c r="W51" i="8"/>
  <c r="T164" i="8"/>
  <c r="E222" i="8"/>
  <c r="Q114" i="8"/>
  <c r="T285" i="8"/>
  <c r="Q339" i="8"/>
  <c r="W332" i="8"/>
  <c r="N90" i="8"/>
  <c r="T57" i="8"/>
  <c r="T124" i="8"/>
  <c r="Q308" i="8"/>
  <c r="E288" i="8"/>
  <c r="T267" i="8"/>
  <c r="T140" i="8"/>
  <c r="Q70" i="8"/>
  <c r="N100" i="8"/>
  <c r="Q220" i="8"/>
  <c r="Q237" i="8"/>
  <c r="T160" i="8"/>
  <c r="W338" i="8"/>
  <c r="T82" i="8"/>
  <c r="T50" i="8"/>
  <c r="T206" i="8"/>
  <c r="E283" i="8"/>
  <c r="E76" i="8"/>
  <c r="W110" i="8"/>
  <c r="Q233" i="8"/>
  <c r="W133" i="8"/>
  <c r="N235" i="8"/>
  <c r="E158" i="8"/>
  <c r="W84" i="8"/>
  <c r="W313" i="8"/>
  <c r="E134" i="8"/>
  <c r="W95" i="8"/>
  <c r="E207" i="8"/>
  <c r="N198" i="8"/>
  <c r="Q168" i="8"/>
  <c r="Q136" i="8"/>
  <c r="E87" i="8"/>
  <c r="W321" i="8"/>
  <c r="E208" i="8"/>
  <c r="B295" i="8"/>
  <c r="AG32" i="7"/>
  <c r="B32" i="8" s="1"/>
  <c r="B372" i="8"/>
  <c r="AG39" i="7"/>
  <c r="B39" i="8" s="1"/>
  <c r="W266" i="8"/>
  <c r="N246" i="8"/>
  <c r="AG35" i="7"/>
  <c r="B35" i="8" s="1"/>
  <c r="B305" i="8"/>
  <c r="AG12" i="7"/>
  <c r="B12" i="8" s="1"/>
  <c r="B148" i="8"/>
  <c r="B359" i="8"/>
  <c r="AG8" i="7"/>
  <c r="B8" i="8" s="1"/>
  <c r="AG20" i="7"/>
  <c r="B20" i="8" s="1"/>
  <c r="E266" i="8"/>
  <c r="Q194" i="8"/>
  <c r="W179" i="8"/>
  <c r="N299" i="8"/>
  <c r="E281" i="8"/>
  <c r="W346" i="8"/>
  <c r="N334" i="8"/>
  <c r="W101" i="8"/>
  <c r="Q145" i="8"/>
  <c r="Q356" i="8"/>
  <c r="E311" i="8"/>
  <c r="T189" i="8"/>
  <c r="AG13" i="7"/>
  <c r="B13" i="8" s="1"/>
  <c r="B289" i="8"/>
  <c r="B241" i="8"/>
  <c r="B239" i="8"/>
  <c r="N62" i="8"/>
  <c r="AG31" i="7"/>
  <c r="B31" i="8" s="1"/>
  <c r="B355" i="8"/>
  <c r="B322" i="8"/>
  <c r="AG44" i="7"/>
  <c r="B44" i="8" s="1"/>
  <c r="B132" i="8"/>
  <c r="AG34" i="7"/>
  <c r="B34" i="8" s="1"/>
  <c r="AG27" i="7"/>
  <c r="B27" i="8" s="1"/>
  <c r="Q215" i="8"/>
  <c r="W210" i="8"/>
  <c r="W375" i="8"/>
  <c r="T202" i="8"/>
  <c r="W336" i="8"/>
  <c r="N165" i="8"/>
  <c r="T230" i="8"/>
  <c r="E298" i="8"/>
  <c r="N128" i="8"/>
  <c r="E318" i="8"/>
  <c r="N315" i="8"/>
  <c r="W161" i="8"/>
  <c r="W118" i="8"/>
  <c r="W197" i="8"/>
  <c r="Q300" i="8"/>
  <c r="N200" i="8"/>
  <c r="Q192" i="8"/>
  <c r="T303" i="8"/>
  <c r="Q317" i="8"/>
  <c r="Q167" i="8"/>
  <c r="Q96" i="8"/>
  <c r="T191" i="8"/>
  <c r="B256" i="8"/>
  <c r="B276" i="8"/>
  <c r="B274" i="8"/>
  <c r="AG33" i="7"/>
  <c r="B33" i="8" s="1"/>
  <c r="AG11" i="7"/>
  <c r="B11" i="8" s="1"/>
  <c r="AG26" i="7"/>
  <c r="B26" i="8" s="1"/>
  <c r="B248" i="8"/>
  <c r="B337" i="8"/>
  <c r="AG14" i="7"/>
  <c r="B14" i="8" s="1"/>
  <c r="E184" i="8"/>
  <c r="AG28" i="7"/>
  <c r="B28" i="8" s="1"/>
  <c r="N365" i="8"/>
  <c r="B291" i="8"/>
  <c r="B243" i="8"/>
  <c r="E367" i="8"/>
  <c r="B324" i="8"/>
  <c r="AG30" i="7"/>
  <c r="B30" i="8" s="1"/>
  <c r="B282" i="8"/>
  <c r="AG43" i="7"/>
  <c r="B43" i="8" s="1"/>
  <c r="W193" i="8"/>
  <c r="E75" i="8"/>
  <c r="E61" i="8"/>
  <c r="AG42" i="7"/>
  <c r="B42" i="8" s="1"/>
  <c r="AG24" i="7"/>
  <c r="B24" i="8" s="1"/>
  <c r="B216" i="8"/>
  <c r="B342" i="8"/>
  <c r="B156" i="8"/>
  <c r="AG41" i="7"/>
  <c r="B41" i="8" s="1"/>
  <c r="B284" i="8"/>
  <c r="B316" i="8"/>
  <c r="AG15" i="7"/>
  <c r="B15" i="8" s="1"/>
  <c r="AG19" i="7"/>
  <c r="B19" i="8" s="1"/>
  <c r="AG29" i="7"/>
  <c r="B29" i="8" s="1"/>
  <c r="B59" i="8"/>
  <c r="B147" i="8"/>
  <c r="N370" i="8"/>
  <c r="B252" i="8"/>
  <c r="AG21" i="7"/>
  <c r="B21" i="8" s="1"/>
  <c r="B307" i="8"/>
  <c r="B250" i="8"/>
  <c r="AG9" i="7"/>
  <c r="B9" i="8" s="1"/>
  <c r="T74" i="8"/>
  <c r="Q270" i="8"/>
  <c r="W231" i="8"/>
  <c r="E310" i="8"/>
  <c r="W348" i="8"/>
  <c r="Q361" i="8"/>
  <c r="W80" i="8"/>
  <c r="N357" i="8"/>
  <c r="N162" i="8"/>
  <c r="T271" i="8"/>
  <c r="E204" i="8"/>
  <c r="T325" i="8"/>
  <c r="N108" i="8"/>
  <c r="AG37" i="7"/>
  <c r="B37" i="8" s="1"/>
  <c r="B280" i="8"/>
  <c r="B376" i="8"/>
  <c r="B353" i="8"/>
  <c r="B258" i="8"/>
  <c r="B326" i="8"/>
  <c r="B350" i="8"/>
  <c r="B86" i="8"/>
  <c r="B234" i="8"/>
  <c r="AG25" i="7"/>
  <c r="B25" i="8" s="1"/>
  <c r="B263" i="8"/>
  <c r="AG22" i="7"/>
  <c r="B22" i="8" s="1"/>
  <c r="AG40" i="7"/>
  <c r="B40" i="8" s="1"/>
  <c r="E102" i="8"/>
  <c r="B272" i="8"/>
  <c r="AG16" i="7"/>
  <c r="B16" i="8" s="1"/>
  <c r="B309" i="8"/>
  <c r="B363" i="8"/>
  <c r="AG38" i="7"/>
  <c r="B38" i="8" s="1"/>
  <c r="E345" i="8"/>
  <c r="Q292" i="8"/>
  <c r="W260" i="8"/>
  <c r="E224" i="8"/>
  <c r="W314" i="8"/>
  <c r="N306" i="8"/>
  <c r="W344" i="8"/>
  <c r="E109" i="8"/>
  <c r="W143" i="8"/>
  <c r="W135" i="8"/>
  <c r="N265" i="8"/>
  <c r="W155" i="8"/>
  <c r="E152" i="8"/>
  <c r="B320" i="8"/>
  <c r="B278" i="8"/>
  <c r="B331" i="8"/>
  <c r="B228" i="8"/>
  <c r="B366" i="8"/>
  <c r="B327" i="8"/>
  <c r="AG10" i="7"/>
  <c r="B10" i="8" s="1"/>
  <c r="B293" i="8"/>
  <c r="AG23" i="7"/>
  <c r="B23" i="8" s="1"/>
  <c r="AG36" i="7"/>
  <c r="B36" i="8" s="1"/>
  <c r="T297" i="8"/>
  <c r="Q373" i="8"/>
  <c r="T215" i="8"/>
  <c r="N215" i="8"/>
  <c r="E154" i="8"/>
  <c r="W154" i="8"/>
  <c r="T154" i="8"/>
  <c r="Q154" i="8"/>
  <c r="T304" i="8"/>
  <c r="E257" i="8"/>
  <c r="W257" i="8"/>
  <c r="T343" i="8"/>
  <c r="W174" i="8"/>
  <c r="T257" i="8"/>
  <c r="W373" i="8"/>
  <c r="W304" i="8"/>
  <c r="W67" i="8"/>
  <c r="N257" i="8"/>
  <c r="Q232" i="8"/>
  <c r="T174" i="8"/>
  <c r="N232" i="8"/>
  <c r="Q174" i="8"/>
  <c r="E174" i="8"/>
  <c r="T232" i="8"/>
  <c r="W79" i="8"/>
  <c r="W232" i="8"/>
  <c r="E79" i="8"/>
  <c r="Q67" i="8"/>
  <c r="E343" i="8"/>
  <c r="N67" i="8"/>
  <c r="E67" i="8"/>
  <c r="W343" i="8"/>
  <c r="N343" i="8"/>
  <c r="T373" i="8"/>
  <c r="N304" i="8"/>
  <c r="Q304" i="8"/>
  <c r="Q349" i="8"/>
  <c r="N373" i="8"/>
  <c r="N249" i="8"/>
  <c r="N171" i="8"/>
  <c r="T79" i="8"/>
  <c r="Q171" i="8"/>
  <c r="T171" i="8"/>
  <c r="N79" i="8"/>
  <c r="T347" i="8"/>
  <c r="N347" i="8"/>
  <c r="E347" i="8"/>
  <c r="T369" i="8"/>
  <c r="T370" i="8"/>
  <c r="E218" i="8"/>
  <c r="N122" i="8"/>
  <c r="W186" i="8"/>
  <c r="Q360" i="8"/>
  <c r="N360" i="8"/>
  <c r="W351" i="8"/>
  <c r="T360" i="8"/>
  <c r="W253" i="8"/>
  <c r="E253" i="8"/>
  <c r="Q218" i="8"/>
  <c r="Q151" i="8"/>
  <c r="N151" i="8"/>
  <c r="W296" i="8"/>
  <c r="T137" i="8"/>
  <c r="T125" i="8"/>
  <c r="E296" i="8"/>
  <c r="N186" i="8"/>
  <c r="E171" i="8"/>
  <c r="T218" i="8"/>
  <c r="T151" i="8"/>
  <c r="W218" i="8"/>
  <c r="Q143" i="8"/>
  <c r="Q137" i="8"/>
  <c r="Q106" i="8"/>
  <c r="W242" i="8"/>
  <c r="T131" i="8"/>
  <c r="N137" i="8"/>
  <c r="E137" i="8"/>
  <c r="E242" i="8"/>
  <c r="Q93" i="8"/>
  <c r="T229" i="8"/>
  <c r="T88" i="8"/>
  <c r="E360" i="8"/>
  <c r="T358" i="8"/>
  <c r="Q253" i="8"/>
  <c r="E221" i="8"/>
  <c r="Q131" i="8"/>
  <c r="T227" i="8"/>
  <c r="N227" i="8"/>
  <c r="N127" i="8"/>
  <c r="N106" i="8"/>
  <c r="E126" i="8"/>
  <c r="W195" i="8"/>
  <c r="Q219" i="8"/>
  <c r="E368" i="8"/>
  <c r="T143" i="8"/>
  <c r="E358" i="8"/>
  <c r="Q296" i="8"/>
  <c r="E329" i="8"/>
  <c r="W88" i="8"/>
  <c r="N349" i="8"/>
  <c r="Q262" i="8"/>
  <c r="Q221" i="8"/>
  <c r="Q88" i="8"/>
  <c r="N221" i="8"/>
  <c r="E195" i="8"/>
  <c r="E349" i="8"/>
  <c r="Q351" i="8"/>
  <c r="T195" i="8"/>
  <c r="W112" i="8"/>
  <c r="W229" i="8"/>
  <c r="T262" i="8"/>
  <c r="W329" i="8"/>
  <c r="Q127" i="8"/>
  <c r="T253" i="8"/>
  <c r="N262" i="8"/>
  <c r="E229" i="8"/>
  <c r="N279" i="8"/>
  <c r="Q347" i="8"/>
  <c r="W262" i="8"/>
  <c r="T126" i="8"/>
  <c r="T329" i="8"/>
  <c r="Q358" i="8"/>
  <c r="W370" i="8"/>
  <c r="W123" i="8"/>
  <c r="T296" i="8"/>
  <c r="N143" i="8"/>
  <c r="E49" i="8"/>
  <c r="N329" i="8"/>
  <c r="W227" i="8"/>
  <c r="T259" i="8"/>
  <c r="Q195" i="8"/>
  <c r="W349" i="8"/>
  <c r="W259" i="8"/>
  <c r="Q255" i="8"/>
  <c r="Q122" i="8"/>
  <c r="T89" i="8"/>
  <c r="Q89" i="8"/>
  <c r="E89" i="8"/>
  <c r="E259" i="8"/>
  <c r="Q240" i="8"/>
  <c r="T122" i="8"/>
  <c r="N229" i="8"/>
  <c r="N240" i="8"/>
  <c r="E373" i="8"/>
  <c r="W240" i="8"/>
  <c r="W122" i="8"/>
  <c r="Q125" i="8"/>
  <c r="N89" i="8"/>
  <c r="E60" i="8"/>
  <c r="Q60" i="8"/>
  <c r="T60" i="8"/>
  <c r="W89" i="8"/>
  <c r="Q369" i="8"/>
  <c r="E369" i="8"/>
  <c r="E370" i="8"/>
  <c r="Q370" i="8"/>
  <c r="E240" i="8"/>
  <c r="Q112" i="8"/>
  <c r="T78" i="8"/>
  <c r="Q123" i="8"/>
  <c r="E123" i="8"/>
  <c r="N182" i="8"/>
  <c r="T182" i="8"/>
  <c r="N112" i="8"/>
  <c r="Q279" i="8"/>
  <c r="W182" i="8"/>
  <c r="T112" i="8"/>
  <c r="T123" i="8"/>
  <c r="N358" i="8"/>
  <c r="E205" i="8"/>
  <c r="E227" i="8"/>
  <c r="E151" i="8"/>
  <c r="W178" i="8"/>
  <c r="W144" i="8"/>
  <c r="N144" i="8"/>
  <c r="W209" i="8"/>
  <c r="Q209" i="8"/>
  <c r="E209" i="8"/>
  <c r="T144" i="8"/>
  <c r="Q211" i="8"/>
  <c r="W211" i="8"/>
  <c r="W362" i="8"/>
  <c r="E362" i="8"/>
  <c r="Q362" i="8"/>
  <c r="W297" i="8"/>
  <c r="E297" i="8"/>
  <c r="W153" i="8"/>
  <c r="Q153" i="8"/>
  <c r="Q144" i="8"/>
  <c r="Q183" i="8"/>
  <c r="W183" i="8"/>
  <c r="T209" i="8"/>
  <c r="N209" i="8"/>
  <c r="E144" i="8"/>
  <c r="E341" i="8"/>
  <c r="W341" i="8"/>
  <c r="Q190" i="8"/>
  <c r="T190" i="8"/>
  <c r="T247" i="8"/>
  <c r="E247" i="8"/>
  <c r="E323" i="8"/>
  <c r="N323" i="8"/>
  <c r="T323" i="8"/>
  <c r="W249" i="8"/>
  <c r="E249" i="8"/>
  <c r="T249" i="8"/>
  <c r="E183" i="8"/>
  <c r="Q323" i="8"/>
  <c r="T172" i="8"/>
  <c r="Q172" i="8"/>
  <c r="E268" i="8"/>
  <c r="W268" i="8"/>
  <c r="W323" i="8"/>
  <c r="N297" i="8"/>
  <c r="N368" i="8"/>
  <c r="T368" i="8"/>
  <c r="W368" i="8"/>
  <c r="N125" i="8"/>
  <c r="E125" i="8"/>
  <c r="N369" i="8"/>
  <c r="N264" i="8"/>
  <c r="N126" i="8"/>
  <c r="Q205" i="8"/>
  <c r="E106" i="8"/>
  <c r="T221" i="8"/>
  <c r="T211" i="8"/>
  <c r="N219" i="8"/>
  <c r="E211" i="8"/>
  <c r="E127" i="8"/>
  <c r="E351" i="8"/>
  <c r="E279" i="8"/>
  <c r="W131" i="8"/>
  <c r="Q264" i="8"/>
  <c r="E190" i="8"/>
  <c r="N88" i="8"/>
  <c r="N362" i="8"/>
  <c r="W126" i="8"/>
  <c r="Q92" i="8"/>
  <c r="Q341" i="8"/>
  <c r="T186" i="8"/>
  <c r="W106" i="8"/>
  <c r="Q186" i="8"/>
  <c r="W92" i="8"/>
  <c r="T183" i="8"/>
  <c r="T127" i="8"/>
  <c r="T205" i="8"/>
  <c r="N211" i="8"/>
  <c r="N351" i="8"/>
  <c r="N190" i="8"/>
  <c r="Q297" i="8"/>
  <c r="T219" i="8"/>
  <c r="N205" i="8"/>
  <c r="E219" i="8"/>
  <c r="E143" i="8"/>
  <c r="N268" i="8"/>
  <c r="W190" i="8"/>
  <c r="E374" i="8"/>
  <c r="Q182" i="8"/>
  <c r="Q374" i="8"/>
  <c r="T153" i="8"/>
  <c r="E182" i="8"/>
  <c r="T341" i="8"/>
  <c r="T268" i="8"/>
  <c r="W98" i="8"/>
  <c r="Q98" i="8"/>
  <c r="W374" i="8"/>
  <c r="N153" i="8"/>
  <c r="N247" i="8"/>
  <c r="N242" i="8"/>
  <c r="N178" i="8"/>
  <c r="N341" i="8"/>
  <c r="T178" i="8"/>
  <c r="T264" i="8"/>
  <c r="W247" i="8"/>
  <c r="Q247" i="8"/>
  <c r="N374" i="8"/>
  <c r="N238" i="8"/>
  <c r="W279" i="8"/>
  <c r="Q178" i="8"/>
  <c r="W264" i="8"/>
  <c r="Q242" i="8"/>
  <c r="E153" i="8"/>
  <c r="W273" i="8"/>
  <c r="N371" i="8"/>
  <c r="W175" i="8"/>
  <c r="T49" i="8"/>
  <c r="N175" i="8"/>
  <c r="W371" i="8"/>
  <c r="Q238" i="8"/>
  <c r="Q49" i="8"/>
  <c r="W60" i="8"/>
  <c r="E92" i="8"/>
  <c r="W294" i="8"/>
  <c r="N273" i="8"/>
  <c r="N259" i="8"/>
  <c r="N170" i="8"/>
  <c r="E131" i="8"/>
  <c r="N92" i="8"/>
  <c r="N142" i="8"/>
  <c r="E175" i="8"/>
  <c r="W170" i="8"/>
  <c r="T371" i="8"/>
  <c r="Q273" i="8"/>
  <c r="T238" i="8"/>
  <c r="W142" i="8"/>
  <c r="E255" i="8"/>
  <c r="Q294" i="8"/>
  <c r="E273" i="8"/>
  <c r="W255" i="8"/>
  <c r="N49" i="8"/>
  <c r="Q175" i="8"/>
  <c r="N294" i="8"/>
  <c r="N172" i="8"/>
  <c r="N98" i="8"/>
  <c r="T170" i="8"/>
  <c r="Q371" i="8"/>
  <c r="W238" i="8"/>
  <c r="T142" i="8"/>
  <c r="E172" i="8"/>
  <c r="N255" i="8"/>
  <c r="Q170" i="8"/>
  <c r="W172" i="8"/>
  <c r="Q142" i="8"/>
  <c r="T294" i="8"/>
  <c r="N183" i="8"/>
  <c r="E98" i="8"/>
  <c r="AK6" i="7" l="1"/>
  <c r="AI6" i="7"/>
  <c r="T250" i="8"/>
  <c r="E289" i="8"/>
  <c r="Q372" i="8"/>
  <c r="W86" i="8"/>
  <c r="T248" i="8"/>
  <c r="T243" i="8"/>
  <c r="N282" i="8"/>
  <c r="E331" i="8"/>
  <c r="T256" i="8"/>
  <c r="AG6" i="7"/>
  <c r="Q41" i="8"/>
  <c r="N28" i="8"/>
  <c r="E7" i="8"/>
  <c r="Q37" i="8"/>
  <c r="Q20" i="8"/>
  <c r="E22" i="8"/>
  <c r="K11" i="8"/>
  <c r="K10" i="8"/>
  <c r="N7" i="8"/>
  <c r="Q7" i="8"/>
  <c r="T35" i="8"/>
  <c r="K7" i="8"/>
  <c r="B45" i="8"/>
  <c r="B6" i="8"/>
  <c r="E44" i="8"/>
  <c r="N354" i="8"/>
  <c r="T113" i="8"/>
  <c r="N55" i="8"/>
  <c r="E354" i="8"/>
  <c r="T109" i="8"/>
  <c r="N109" i="8"/>
  <c r="N168" i="8"/>
  <c r="Q285" i="8"/>
  <c r="T73" i="8"/>
  <c r="Q310" i="8"/>
  <c r="E244" i="8"/>
  <c r="Q286" i="8"/>
  <c r="E51" i="8"/>
  <c r="W283" i="8"/>
  <c r="Q244" i="8"/>
  <c r="Q354" i="8"/>
  <c r="N220" i="8"/>
  <c r="Q188" i="8"/>
  <c r="W108" i="8"/>
  <c r="E348" i="8"/>
  <c r="T77" i="8"/>
  <c r="N286" i="8"/>
  <c r="Q189" i="8"/>
  <c r="N56" i="8"/>
  <c r="N93" i="8"/>
  <c r="N113" i="8"/>
  <c r="E93" i="8"/>
  <c r="T290" i="8"/>
  <c r="T220" i="8"/>
  <c r="T244" i="8"/>
  <c r="T319" i="8"/>
  <c r="T299" i="8"/>
  <c r="W113" i="8"/>
  <c r="N367" i="8"/>
  <c r="N203" i="8"/>
  <c r="Q113" i="8"/>
  <c r="W181" i="8"/>
  <c r="N181" i="8"/>
  <c r="T130" i="8"/>
  <c r="E321" i="8"/>
  <c r="E181" i="8"/>
  <c r="E130" i="8"/>
  <c r="E100" i="8"/>
  <c r="Q169" i="8"/>
  <c r="N78" i="8"/>
  <c r="W130" i="8"/>
  <c r="N130" i="8"/>
  <c r="T330" i="8"/>
  <c r="Q223" i="8"/>
  <c r="Q357" i="8"/>
  <c r="T55" i="8"/>
  <c r="W78" i="8"/>
  <c r="T302" i="8"/>
  <c r="T90" i="8"/>
  <c r="T181" i="8"/>
  <c r="E169" i="8"/>
  <c r="T70" i="8"/>
  <c r="N214" i="8"/>
  <c r="T313" i="8"/>
  <c r="E214" i="8"/>
  <c r="Q214" i="8"/>
  <c r="N292" i="8"/>
  <c r="N99" i="8"/>
  <c r="N325" i="8"/>
  <c r="Q208" i="8"/>
  <c r="E220" i="8"/>
  <c r="N51" i="8"/>
  <c r="T197" i="8"/>
  <c r="W158" i="8"/>
  <c r="E77" i="8"/>
  <c r="N244" i="8"/>
  <c r="W220" i="8"/>
  <c r="E285" i="8"/>
  <c r="E193" i="8"/>
  <c r="T128" i="8"/>
  <c r="W203" i="8"/>
  <c r="Q78" i="8"/>
  <c r="T286" i="8"/>
  <c r="E286" i="8"/>
  <c r="Q77" i="8"/>
  <c r="T214" i="8"/>
  <c r="T283" i="8"/>
  <c r="N283" i="8"/>
  <c r="E103" i="8"/>
  <c r="Q321" i="8"/>
  <c r="E306" i="8"/>
  <c r="E118" i="8"/>
  <c r="Q99" i="8"/>
  <c r="T150" i="8"/>
  <c r="T95" i="8"/>
  <c r="T108" i="8"/>
  <c r="N73" i="8"/>
  <c r="T354" i="8"/>
  <c r="N310" i="8"/>
  <c r="Q158" i="8"/>
  <c r="E335" i="8"/>
  <c r="W99" i="8"/>
  <c r="T99" i="8"/>
  <c r="N150" i="8"/>
  <c r="N345" i="8"/>
  <c r="W77" i="8"/>
  <c r="N375" i="8"/>
  <c r="W132" i="8"/>
  <c r="E136" i="8"/>
  <c r="W267" i="8"/>
  <c r="Q119" i="8"/>
  <c r="T177" i="8"/>
  <c r="Q254" i="8"/>
  <c r="W357" i="8"/>
  <c r="T141" i="8"/>
  <c r="T363" i="8"/>
  <c r="N58" i="8"/>
  <c r="T357" i="8"/>
  <c r="N169" i="8"/>
  <c r="T93" i="8"/>
  <c r="N254" i="8"/>
  <c r="T168" i="8"/>
  <c r="E168" i="8"/>
  <c r="T103" i="8"/>
  <c r="W285" i="8"/>
  <c r="E82" i="8"/>
  <c r="Q330" i="8"/>
  <c r="E332" i="8"/>
  <c r="W55" i="8"/>
  <c r="W206" i="8"/>
  <c r="N188" i="8"/>
  <c r="W308" i="8"/>
  <c r="W359" i="8"/>
  <c r="N216" i="8"/>
  <c r="Q234" i="8"/>
  <c r="W119" i="8"/>
  <c r="T375" i="8"/>
  <c r="T162" i="8"/>
  <c r="T203" i="8"/>
  <c r="W103" i="8"/>
  <c r="Q276" i="8"/>
  <c r="Q177" i="8"/>
  <c r="N103" i="8"/>
  <c r="E251" i="8"/>
  <c r="Q84" i="8"/>
  <c r="N102" i="8"/>
  <c r="W188" i="8"/>
  <c r="N267" i="8"/>
  <c r="N285" i="8"/>
  <c r="E74" i="8"/>
  <c r="W157" i="8"/>
  <c r="N177" i="8"/>
  <c r="E203" i="8"/>
  <c r="Q82" i="8"/>
  <c r="Q193" i="8"/>
  <c r="T254" i="8"/>
  <c r="T193" i="8"/>
  <c r="T169" i="8"/>
  <c r="E160" i="8"/>
  <c r="T235" i="8"/>
  <c r="Q281" i="8"/>
  <c r="E150" i="8"/>
  <c r="W150" i="8"/>
  <c r="E206" i="8"/>
  <c r="Q62" i="8"/>
  <c r="E267" i="8"/>
  <c r="N258" i="8"/>
  <c r="E119" i="8"/>
  <c r="N50" i="8"/>
  <c r="E274" i="8"/>
  <c r="W168" i="8"/>
  <c r="Q318" i="8"/>
  <c r="N82" i="8"/>
  <c r="W330" i="8"/>
  <c r="W177" i="8"/>
  <c r="Q251" i="8"/>
  <c r="N193" i="8"/>
  <c r="E254" i="8"/>
  <c r="W160" i="8"/>
  <c r="N330" i="8"/>
  <c r="E188" i="8"/>
  <c r="Q267" i="8"/>
  <c r="E26" i="8"/>
  <c r="Q27" i="8"/>
  <c r="E8" i="8"/>
  <c r="W40" i="8"/>
  <c r="K21" i="8"/>
  <c r="E24" i="8"/>
  <c r="E29" i="8"/>
  <c r="T36" i="8"/>
  <c r="Q30" i="8"/>
  <c r="Q353" i="8"/>
  <c r="T335" i="8"/>
  <c r="W335" i="8"/>
  <c r="N335" i="8"/>
  <c r="N333" i="8"/>
  <c r="W333" i="8"/>
  <c r="Q333" i="8"/>
  <c r="E333" i="8"/>
  <c r="T300" i="8"/>
  <c r="W293" i="8"/>
  <c r="Q290" i="8"/>
  <c r="N277" i="8"/>
  <c r="T277" i="8"/>
  <c r="E277" i="8"/>
  <c r="Q277" i="8"/>
  <c r="W251" i="8"/>
  <c r="T251" i="8"/>
  <c r="Q252" i="8"/>
  <c r="T239" i="8"/>
  <c r="E233" i="8"/>
  <c r="Q225" i="8"/>
  <c r="E225" i="8"/>
  <c r="T225" i="8"/>
  <c r="N225" i="8"/>
  <c r="W213" i="8"/>
  <c r="E213" i="8"/>
  <c r="T213" i="8"/>
  <c r="Q213" i="8"/>
  <c r="T210" i="8"/>
  <c r="Q197" i="8"/>
  <c r="N192" i="8"/>
  <c r="Q184" i="8"/>
  <c r="N140" i="8"/>
  <c r="T138" i="8"/>
  <c r="Q138" i="8"/>
  <c r="N138" i="8"/>
  <c r="W138" i="8"/>
  <c r="W134" i="8"/>
  <c r="N70" i="8"/>
  <c r="N65" i="8"/>
  <c r="E65" i="8"/>
  <c r="W65" i="8"/>
  <c r="Q65" i="8"/>
  <c r="T64" i="8"/>
  <c r="E64" i="8"/>
  <c r="Q64" i="8"/>
  <c r="W64" i="8"/>
  <c r="W58" i="8"/>
  <c r="E56" i="8"/>
  <c r="Q57" i="8"/>
  <c r="T58" i="8"/>
  <c r="Q58" i="8"/>
  <c r="T56" i="8"/>
  <c r="E55" i="8"/>
  <c r="W56" i="8"/>
  <c r="T149" i="8"/>
  <c r="N179" i="8"/>
  <c r="N332" i="8"/>
  <c r="E375" i="8"/>
  <c r="N87" i="8"/>
  <c r="E157" i="8"/>
  <c r="Q157" i="8"/>
  <c r="E162" i="8"/>
  <c r="W222" i="8"/>
  <c r="W318" i="8"/>
  <c r="T87" i="8"/>
  <c r="E357" i="8"/>
  <c r="T145" i="8"/>
  <c r="E189" i="8"/>
  <c r="W87" i="8"/>
  <c r="Q235" i="8"/>
  <c r="N141" i="8"/>
  <c r="W292" i="8"/>
  <c r="N206" i="8"/>
  <c r="T166" i="8"/>
  <c r="N311" i="8"/>
  <c r="E198" i="8"/>
  <c r="W75" i="8"/>
  <c r="E133" i="8"/>
  <c r="T332" i="8"/>
  <c r="T344" i="8"/>
  <c r="E80" i="8"/>
  <c r="N74" i="8"/>
  <c r="N339" i="8"/>
  <c r="E230" i="8"/>
  <c r="T318" i="8"/>
  <c r="N318" i="8"/>
  <c r="T346" i="8"/>
  <c r="Q303" i="8"/>
  <c r="W303" i="8"/>
  <c r="W235" i="8"/>
  <c r="E303" i="8"/>
  <c r="Q348" i="8"/>
  <c r="E356" i="8"/>
  <c r="Q166" i="8"/>
  <c r="T301" i="8"/>
  <c r="E70" i="8"/>
  <c r="Q224" i="8"/>
  <c r="N233" i="8"/>
  <c r="W114" i="8"/>
  <c r="N155" i="8"/>
  <c r="Q346" i="8"/>
  <c r="Q200" i="8"/>
  <c r="E300" i="8"/>
  <c r="Q206" i="8"/>
  <c r="W191" i="8"/>
  <c r="Q375" i="8"/>
  <c r="N157" i="8"/>
  <c r="W176" i="8"/>
  <c r="E155" i="8"/>
  <c r="Q75" i="8"/>
  <c r="N346" i="8"/>
  <c r="T298" i="8"/>
  <c r="T194" i="8"/>
  <c r="N319" i="8"/>
  <c r="N84" i="8"/>
  <c r="E191" i="8"/>
  <c r="T54" i="8"/>
  <c r="T179" i="8"/>
  <c r="E114" i="8"/>
  <c r="T246" i="8"/>
  <c r="W298" i="8"/>
  <c r="N176" i="8"/>
  <c r="N114" i="8"/>
  <c r="Q160" i="8"/>
  <c r="E308" i="8"/>
  <c r="N300" i="8"/>
  <c r="W54" i="8"/>
  <c r="Q135" i="8"/>
  <c r="Q179" i="8"/>
  <c r="N356" i="8"/>
  <c r="W311" i="8"/>
  <c r="W149" i="8"/>
  <c r="W246" i="8"/>
  <c r="W198" i="8"/>
  <c r="N302" i="8"/>
  <c r="T222" i="8"/>
  <c r="N222" i="8"/>
  <c r="Q124" i="8"/>
  <c r="N344" i="8"/>
  <c r="N230" i="8"/>
  <c r="W100" i="8"/>
  <c r="E54" i="8"/>
  <c r="E84" i="8"/>
  <c r="W288" i="8"/>
  <c r="N313" i="8"/>
  <c r="W356" i="8"/>
  <c r="E325" i="8"/>
  <c r="T308" i="8"/>
  <c r="N308" i="8"/>
  <c r="Q283" i="8"/>
  <c r="T321" i="8"/>
  <c r="W166" i="8"/>
  <c r="Q191" i="8"/>
  <c r="T223" i="8"/>
  <c r="E179" i="8"/>
  <c r="Q298" i="8"/>
  <c r="E338" i="8"/>
  <c r="Q338" i="8"/>
  <c r="Q265" i="8"/>
  <c r="E135" i="8"/>
  <c r="N321" i="8"/>
  <c r="W310" i="8"/>
  <c r="E200" i="8"/>
  <c r="Q222" i="8"/>
  <c r="N338" i="8"/>
  <c r="N160" i="8"/>
  <c r="T311" i="8"/>
  <c r="N194" i="8"/>
  <c r="T292" i="8"/>
  <c r="Q149" i="8"/>
  <c r="Q100" i="8"/>
  <c r="N288" i="8"/>
  <c r="Q311" i="8"/>
  <c r="Q230" i="8"/>
  <c r="W207" i="8"/>
  <c r="E246" i="8"/>
  <c r="E302" i="8"/>
  <c r="T310" i="8"/>
  <c r="W233" i="8"/>
  <c r="T306" i="8"/>
  <c r="E194" i="8"/>
  <c r="Q90" i="8"/>
  <c r="T100" i="8"/>
  <c r="Q288" i="8"/>
  <c r="Q207" i="8"/>
  <c r="T207" i="8"/>
  <c r="E292" i="8"/>
  <c r="T176" i="8"/>
  <c r="T84" i="8"/>
  <c r="W270" i="8"/>
  <c r="N166" i="8"/>
  <c r="N223" i="8"/>
  <c r="E149" i="8"/>
  <c r="T133" i="8"/>
  <c r="T198" i="8"/>
  <c r="Q198" i="8"/>
  <c r="N260" i="8"/>
  <c r="T114" i="8"/>
  <c r="Q246" i="8"/>
  <c r="N197" i="8"/>
  <c r="T338" i="8"/>
  <c r="W194" i="8"/>
  <c r="N207" i="8"/>
  <c r="T233" i="8"/>
  <c r="N133" i="8"/>
  <c r="E237" i="8"/>
  <c r="W202" i="8"/>
  <c r="E201" i="8"/>
  <c r="N135" i="8"/>
  <c r="T135" i="8"/>
  <c r="W162" i="8"/>
  <c r="Q95" i="8"/>
  <c r="W319" i="8"/>
  <c r="E90" i="8"/>
  <c r="W300" i="8"/>
  <c r="Q325" i="8"/>
  <c r="Q332" i="8"/>
  <c r="T288" i="8"/>
  <c r="Q87" i="8"/>
  <c r="N54" i="8"/>
  <c r="W334" i="8"/>
  <c r="E334" i="8"/>
  <c r="W70" i="8"/>
  <c r="N124" i="8"/>
  <c r="E344" i="8"/>
  <c r="Q73" i="8"/>
  <c r="W339" i="8"/>
  <c r="E165" i="8"/>
  <c r="Q201" i="8"/>
  <c r="N237" i="8"/>
  <c r="E339" i="8"/>
  <c r="E128" i="8"/>
  <c r="T118" i="8"/>
  <c r="W128" i="8"/>
  <c r="W136" i="8"/>
  <c r="Q128" i="8"/>
  <c r="E73" i="8"/>
  <c r="Q260" i="8"/>
  <c r="N76" i="8"/>
  <c r="T265" i="8"/>
  <c r="E145" i="8"/>
  <c r="T281" i="8"/>
  <c r="Q367" i="8"/>
  <c r="W192" i="8"/>
  <c r="T204" i="8"/>
  <c r="W204" i="8"/>
  <c r="W62" i="8"/>
  <c r="W184" i="8"/>
  <c r="T62" i="8"/>
  <c r="Q110" i="8"/>
  <c r="Q210" i="8"/>
  <c r="T348" i="8"/>
  <c r="N348" i="8"/>
  <c r="Q306" i="8"/>
  <c r="T165" i="8"/>
  <c r="Q109" i="8"/>
  <c r="T51" i="8"/>
  <c r="W109" i="8"/>
  <c r="Q302" i="8"/>
  <c r="N202" i="8"/>
  <c r="N298" i="8"/>
  <c r="Q133" i="8"/>
  <c r="E176" i="8"/>
  <c r="N270" i="8"/>
  <c r="Q118" i="8"/>
  <c r="N361" i="8"/>
  <c r="T136" i="8"/>
  <c r="E197" i="8"/>
  <c r="E260" i="8"/>
  <c r="W90" i="8"/>
  <c r="W230" i="8"/>
  <c r="W82" i="8"/>
  <c r="W141" i="8"/>
  <c r="W265" i="8"/>
  <c r="E235" i="8"/>
  <c r="Q141" i="8"/>
  <c r="N281" i="8"/>
  <c r="N290" i="8"/>
  <c r="T356" i="8"/>
  <c r="E319" i="8"/>
  <c r="Q204" i="8"/>
  <c r="Q313" i="8"/>
  <c r="E301" i="8"/>
  <c r="N134" i="8"/>
  <c r="E96" i="8"/>
  <c r="E313" i="8"/>
  <c r="Q376" i="8"/>
  <c r="Q263" i="8"/>
  <c r="Q148" i="8"/>
  <c r="N208" i="8"/>
  <c r="Q322" i="8"/>
  <c r="E62" i="8"/>
  <c r="T184" i="8"/>
  <c r="E147" i="8"/>
  <c r="N110" i="8"/>
  <c r="W278" i="8"/>
  <c r="N119" i="8"/>
  <c r="E140" i="8"/>
  <c r="W223" i="8"/>
  <c r="W165" i="8"/>
  <c r="W201" i="8"/>
  <c r="N33" i="8"/>
  <c r="N80" i="8"/>
  <c r="Q80" i="8"/>
  <c r="W306" i="8"/>
  <c r="N210" i="8"/>
  <c r="N57" i="8"/>
  <c r="N136" i="8"/>
  <c r="T158" i="8"/>
  <c r="W145" i="8"/>
  <c r="W281" i="8"/>
  <c r="T367" i="8"/>
  <c r="W50" i="8"/>
  <c r="W367" i="8"/>
  <c r="N118" i="8"/>
  <c r="Q134" i="8"/>
  <c r="E305" i="8"/>
  <c r="T208" i="8"/>
  <c r="W301" i="8"/>
  <c r="T295" i="8"/>
  <c r="Q320" i="8"/>
  <c r="T284" i="8"/>
  <c r="N204" i="8"/>
  <c r="N164" i="8"/>
  <c r="E210" i="8"/>
  <c r="Q51" i="8"/>
  <c r="Q344" i="8"/>
  <c r="N158" i="8"/>
  <c r="E95" i="8"/>
  <c r="W124" i="8"/>
  <c r="W57" i="8"/>
  <c r="T76" i="8"/>
  <c r="Q76" i="8"/>
  <c r="E192" i="8"/>
  <c r="T134" i="8"/>
  <c r="Q301" i="8"/>
  <c r="W96" i="8"/>
  <c r="W208" i="8"/>
  <c r="W140" i="8"/>
  <c r="E110" i="8"/>
  <c r="E365" i="8"/>
  <c r="T110" i="8"/>
  <c r="W164" i="8"/>
  <c r="T80" i="8"/>
  <c r="T339" i="8"/>
  <c r="Q165" i="8"/>
  <c r="W237" i="8"/>
  <c r="T237" i="8"/>
  <c r="N201" i="8"/>
  <c r="Q164" i="8"/>
  <c r="N95" i="8"/>
  <c r="E124" i="8"/>
  <c r="E57" i="8"/>
  <c r="N101" i="8"/>
  <c r="N145" i="8"/>
  <c r="W76" i="8"/>
  <c r="W290" i="8"/>
  <c r="E164" i="8"/>
  <c r="Q50" i="8"/>
  <c r="T192" i="8"/>
  <c r="E50" i="8"/>
  <c r="N96" i="8"/>
  <c r="N184" i="8"/>
  <c r="E337" i="8"/>
  <c r="W291" i="8"/>
  <c r="Q140" i="8"/>
  <c r="N156" i="8"/>
  <c r="W271" i="8"/>
  <c r="N152" i="8"/>
  <c r="Q365" i="8"/>
  <c r="W224" i="8"/>
  <c r="E36" i="8"/>
  <c r="E202" i="8"/>
  <c r="Q202" i="8"/>
  <c r="E336" i="8"/>
  <c r="T231" i="8"/>
  <c r="W361" i="8"/>
  <c r="N271" i="8"/>
  <c r="Q345" i="8"/>
  <c r="T200" i="8"/>
  <c r="Q152" i="8"/>
  <c r="E317" i="8"/>
  <c r="Q61" i="8"/>
  <c r="E161" i="8"/>
  <c r="T61" i="8"/>
  <c r="N59" i="8"/>
  <c r="T307" i="8"/>
  <c r="W342" i="8"/>
  <c r="K25" i="8"/>
  <c r="E280" i="8"/>
  <c r="T365" i="8"/>
  <c r="N224" i="8"/>
  <c r="Q162" i="8"/>
  <c r="W74" i="8"/>
  <c r="E271" i="8"/>
  <c r="T361" i="8"/>
  <c r="Q271" i="8"/>
  <c r="Q315" i="8"/>
  <c r="T260" i="8"/>
  <c r="W325" i="8"/>
  <c r="Q74" i="8"/>
  <c r="N317" i="8"/>
  <c r="W102" i="8"/>
  <c r="E108" i="8"/>
  <c r="Q108" i="8"/>
  <c r="T96" i="8"/>
  <c r="K16" i="8"/>
  <c r="N23" i="8"/>
  <c r="T31" i="8"/>
  <c r="N191" i="8"/>
  <c r="Q241" i="8"/>
  <c r="Q39" i="8"/>
  <c r="N350" i="8"/>
  <c r="W365" i="8"/>
  <c r="W152" i="8"/>
  <c r="T152" i="8"/>
  <c r="E20" i="8"/>
  <c r="T224" i="8"/>
  <c r="W61" i="8"/>
  <c r="T334" i="8"/>
  <c r="E361" i="8"/>
  <c r="T270" i="8"/>
  <c r="T101" i="8"/>
  <c r="T315" i="8"/>
  <c r="N161" i="8"/>
  <c r="Q334" i="8"/>
  <c r="E228" i="8"/>
  <c r="Q355" i="8"/>
  <c r="E270" i="8"/>
  <c r="T275" i="8"/>
  <c r="Q275" i="8"/>
  <c r="N275" i="8"/>
  <c r="E275" i="8"/>
  <c r="W275" i="8"/>
  <c r="Q101" i="8"/>
  <c r="Q231" i="8"/>
  <c r="Q161" i="8"/>
  <c r="T155" i="8"/>
  <c r="W315" i="8"/>
  <c r="N314" i="8"/>
  <c r="W167" i="8"/>
  <c r="N12" i="8"/>
  <c r="N231" i="8"/>
  <c r="E299" i="8"/>
  <c r="E314" i="8"/>
  <c r="T314" i="8"/>
  <c r="Q299" i="8"/>
  <c r="Q336" i="8"/>
  <c r="E101" i="8"/>
  <c r="E315" i="8"/>
  <c r="E265" i="8"/>
  <c r="N303" i="8"/>
  <c r="W200" i="8"/>
  <c r="N189" i="8"/>
  <c r="T75" i="8"/>
  <c r="W299" i="8"/>
  <c r="Q314" i="8"/>
  <c r="N336" i="8"/>
  <c r="Q102" i="8"/>
  <c r="E167" i="8"/>
  <c r="N75" i="8"/>
  <c r="E346" i="8"/>
  <c r="K9" i="8"/>
  <c r="K38" i="8"/>
  <c r="N34" i="8"/>
  <c r="W309" i="8"/>
  <c r="N366" i="8"/>
  <c r="W345" i="8"/>
  <c r="T336" i="8"/>
  <c r="T317" i="8"/>
  <c r="E231" i="8"/>
  <c r="Q155" i="8"/>
  <c r="W189" i="8"/>
  <c r="T161" i="8"/>
  <c r="W317" i="8"/>
  <c r="N167" i="8"/>
  <c r="T345" i="8"/>
  <c r="T102" i="8"/>
  <c r="T167" i="8"/>
  <c r="N61" i="8"/>
  <c r="E316" i="8"/>
  <c r="N327" i="8"/>
  <c r="N43" i="8"/>
  <c r="Q324" i="8"/>
  <c r="N272" i="8"/>
  <c r="W326" i="8"/>
  <c r="N331" i="8"/>
  <c r="T331" i="8"/>
  <c r="N22" i="8"/>
  <c r="T20" i="8"/>
  <c r="Q331" i="8"/>
  <c r="W331" i="8"/>
  <c r="E41" i="8"/>
  <c r="T22" i="8"/>
  <c r="E10" i="8"/>
  <c r="E282" i="8"/>
  <c r="T289" i="8"/>
  <c r="T282" i="8"/>
  <c r="Q22" i="8"/>
  <c r="Q256" i="8"/>
  <c r="E256" i="8"/>
  <c r="W243" i="8"/>
  <c r="Q282" i="8"/>
  <c r="Q44" i="8"/>
  <c r="N44" i="8"/>
  <c r="N132" i="8"/>
  <c r="N256" i="8"/>
  <c r="Q10" i="8"/>
  <c r="W256" i="8"/>
  <c r="W282" i="8"/>
  <c r="N10" i="8"/>
  <c r="W20" i="8"/>
  <c r="T41" i="8"/>
  <c r="W22" i="8"/>
  <c r="W41" i="8"/>
  <c r="N41" i="8"/>
  <c r="K22" i="8"/>
  <c r="T44" i="8"/>
  <c r="K41" i="8"/>
  <c r="K44" i="8"/>
  <c r="Q248" i="8"/>
  <c r="Q11" i="8"/>
  <c r="E372" i="8"/>
  <c r="E11" i="8"/>
  <c r="W44" i="8"/>
  <c r="W372" i="8"/>
  <c r="Q86" i="8"/>
  <c r="N372" i="8"/>
  <c r="N20" i="8"/>
  <c r="K20" i="8"/>
  <c r="N11" i="8"/>
  <c r="T372" i="8"/>
  <c r="E248" i="8"/>
  <c r="Q289" i="8"/>
  <c r="N289" i="8"/>
  <c r="E28" i="8"/>
  <c r="N363" i="8"/>
  <c r="N248" i="8"/>
  <c r="W248" i="8"/>
  <c r="Q243" i="8"/>
  <c r="N243" i="8"/>
  <c r="W289" i="8"/>
  <c r="N250" i="8"/>
  <c r="E250" i="8"/>
  <c r="T37" i="8"/>
  <c r="Q250" i="8"/>
  <c r="W250" i="8"/>
  <c r="E243" i="8"/>
  <c r="N86" i="8"/>
  <c r="N35" i="8"/>
  <c r="W28" i="8"/>
  <c r="E35" i="8"/>
  <c r="T28" i="8"/>
  <c r="E47" i="8"/>
  <c r="Q47" i="8"/>
  <c r="T47" i="8"/>
  <c r="N47" i="8"/>
  <c r="W47" i="8"/>
  <c r="W196" i="8"/>
  <c r="T196" i="8"/>
  <c r="E196" i="8"/>
  <c r="N196" i="8"/>
  <c r="Q196" i="8"/>
  <c r="N32" i="8"/>
  <c r="Q32" i="8"/>
  <c r="E32" i="8"/>
  <c r="T32" i="8"/>
  <c r="W32" i="8"/>
  <c r="K32" i="8"/>
  <c r="E180" i="8"/>
  <c r="Q180" i="8"/>
  <c r="T180" i="8"/>
  <c r="W180" i="8"/>
  <c r="N180" i="8"/>
  <c r="W94" i="8"/>
  <c r="N94" i="8"/>
  <c r="T94" i="8"/>
  <c r="E94" i="8"/>
  <c r="Q94" i="8"/>
  <c r="T115" i="8"/>
  <c r="N115" i="8"/>
  <c r="W115" i="8"/>
  <c r="E115" i="8"/>
  <c r="Q115" i="8"/>
  <c r="T53" i="8"/>
  <c r="Q53" i="8"/>
  <c r="E53" i="8"/>
  <c r="N53" i="8"/>
  <c r="W53" i="8"/>
  <c r="E37" i="8"/>
  <c r="Q85" i="8"/>
  <c r="E85" i="8"/>
  <c r="T85" i="8"/>
  <c r="W85" i="8"/>
  <c r="N85" i="8"/>
  <c r="T117" i="8"/>
  <c r="E117" i="8"/>
  <c r="N117" i="8"/>
  <c r="Q117" i="8"/>
  <c r="W117" i="8"/>
  <c r="N116" i="8"/>
  <c r="T116" i="8"/>
  <c r="Q116" i="8"/>
  <c r="E116" i="8"/>
  <c r="W116" i="8"/>
  <c r="Q120" i="8"/>
  <c r="T120" i="8"/>
  <c r="E120" i="8"/>
  <c r="W120" i="8"/>
  <c r="N120" i="8"/>
  <c r="K35" i="8"/>
  <c r="W97" i="8"/>
  <c r="Q97" i="8"/>
  <c r="E97" i="8"/>
  <c r="N97" i="8"/>
  <c r="T97" i="8"/>
  <c r="N107" i="8"/>
  <c r="W107" i="8"/>
  <c r="E107" i="8"/>
  <c r="Q107" i="8"/>
  <c r="T107" i="8"/>
  <c r="Q83" i="8"/>
  <c r="W83" i="8"/>
  <c r="E83" i="8"/>
  <c r="N83" i="8"/>
  <c r="T83" i="8"/>
  <c r="N104" i="8"/>
  <c r="Q104" i="8"/>
  <c r="T104" i="8"/>
  <c r="E104" i="8"/>
  <c r="W104" i="8"/>
  <c r="T71" i="8"/>
  <c r="N71" i="8"/>
  <c r="Q71" i="8"/>
  <c r="W71" i="8"/>
  <c r="E71" i="8"/>
  <c r="W63" i="8"/>
  <c r="N63" i="8"/>
  <c r="E63" i="8"/>
  <c r="Q63" i="8"/>
  <c r="T63" i="8"/>
  <c r="Q48" i="8"/>
  <c r="E48" i="8"/>
  <c r="T48" i="8"/>
  <c r="W48" i="8"/>
  <c r="N48" i="8"/>
  <c r="N37" i="8"/>
  <c r="W35" i="8"/>
  <c r="Q35" i="8"/>
  <c r="Q28" i="8"/>
  <c r="E86" i="8"/>
  <c r="E13" i="8"/>
  <c r="N13" i="8"/>
  <c r="K13" i="8"/>
  <c r="Q13" i="8"/>
  <c r="Q68" i="8"/>
  <c r="W68" i="8"/>
  <c r="T68" i="8"/>
  <c r="N68" i="8"/>
  <c r="E68" i="8"/>
  <c r="N111" i="8"/>
  <c r="W111" i="8"/>
  <c r="Q111" i="8"/>
  <c r="T111" i="8"/>
  <c r="E111" i="8"/>
  <c r="Q187" i="8"/>
  <c r="E187" i="8"/>
  <c r="N187" i="8"/>
  <c r="T187" i="8"/>
  <c r="W187" i="8"/>
  <c r="Q29" i="8"/>
  <c r="N29" i="8"/>
  <c r="E163" i="8"/>
  <c r="N163" i="8"/>
  <c r="W163" i="8"/>
  <c r="T163" i="8"/>
  <c r="Q163" i="8"/>
  <c r="T86" i="8"/>
  <c r="W37" i="8"/>
  <c r="K37" i="8"/>
  <c r="K28" i="8"/>
  <c r="Q14" i="8"/>
  <c r="E14" i="8"/>
  <c r="N14" i="8"/>
  <c r="K14" i="8"/>
  <c r="T217" i="8"/>
  <c r="E217" i="8"/>
  <c r="N217" i="8"/>
  <c r="W217" i="8"/>
  <c r="Q217" i="8"/>
  <c r="E69" i="8"/>
  <c r="Q69" i="8"/>
  <c r="N69" i="8"/>
  <c r="T69" i="8"/>
  <c r="W69" i="8"/>
  <c r="L18" i="8"/>
  <c r="M18" i="8" s="1"/>
  <c r="X18" i="8" s="1"/>
  <c r="T26" i="8" l="1"/>
  <c r="E258" i="8"/>
  <c r="T258" i="8"/>
  <c r="N252" i="8"/>
  <c r="N36" i="8"/>
  <c r="Q36" i="8"/>
  <c r="N293" i="8"/>
  <c r="N21" i="8"/>
  <c r="E216" i="8"/>
  <c r="Q26" i="8"/>
  <c r="K29" i="8"/>
  <c r="N241" i="8"/>
  <c r="K40" i="8"/>
  <c r="W36" i="8"/>
  <c r="E23" i="8"/>
  <c r="K26" i="8"/>
  <c r="W241" i="8"/>
  <c r="E234" i="8"/>
  <c r="Q258" i="8"/>
  <c r="K36" i="8"/>
  <c r="N26" i="8"/>
  <c r="E241" i="8"/>
  <c r="E363" i="8"/>
  <c r="Q363" i="8"/>
  <c r="N359" i="8"/>
  <c r="T276" i="8"/>
  <c r="T30" i="8"/>
  <c r="T24" i="8"/>
  <c r="E276" i="8"/>
  <c r="N276" i="8"/>
  <c r="Q239" i="8"/>
  <c r="E359" i="8"/>
  <c r="N148" i="8"/>
  <c r="W43" i="8"/>
  <c r="T21" i="8"/>
  <c r="W239" i="8"/>
  <c r="W252" i="8"/>
  <c r="Q359" i="8"/>
  <c r="N40" i="8"/>
  <c r="E239" i="8"/>
  <c r="W26" i="8"/>
  <c r="Q132" i="8"/>
  <c r="W276" i="8"/>
  <c r="E132" i="8"/>
  <c r="T132" i="8"/>
  <c r="Q24" i="8"/>
  <c r="Q293" i="8"/>
  <c r="W363" i="8"/>
  <c r="T359" i="8"/>
  <c r="T148" i="8"/>
  <c r="N31" i="8"/>
  <c r="E293" i="8"/>
  <c r="T293" i="8"/>
  <c r="N8" i="8"/>
  <c r="Q8" i="8"/>
  <c r="W27" i="8"/>
  <c r="T29" i="8"/>
  <c r="K8" i="8"/>
  <c r="N16" i="8"/>
  <c r="W29" i="8"/>
  <c r="W216" i="8"/>
  <c r="K27" i="8"/>
  <c r="N30" i="8"/>
  <c r="Q216" i="8"/>
  <c r="T216" i="8"/>
  <c r="W30" i="8"/>
  <c r="E148" i="8"/>
  <c r="W156" i="8"/>
  <c r="W274" i="8"/>
  <c r="W234" i="8"/>
  <c r="T234" i="8"/>
  <c r="T274" i="8"/>
  <c r="E376" i="8"/>
  <c r="T156" i="8"/>
  <c r="N234" i="8"/>
  <c r="W258" i="8"/>
  <c r="N278" i="8"/>
  <c r="N376" i="8"/>
  <c r="N274" i="8"/>
  <c r="Q274" i="8"/>
  <c r="N316" i="8"/>
  <c r="W21" i="8"/>
  <c r="E27" i="8"/>
  <c r="K24" i="8"/>
  <c r="T40" i="8"/>
  <c r="Q40" i="8"/>
  <c r="K30" i="8"/>
  <c r="Q9" i="8"/>
  <c r="W24" i="8"/>
  <c r="E21" i="8"/>
  <c r="E30" i="8"/>
  <c r="T27" i="8"/>
  <c r="N24" i="8"/>
  <c r="T23" i="8"/>
  <c r="Q21" i="8"/>
  <c r="E40" i="8"/>
  <c r="N27" i="8"/>
  <c r="E353" i="8"/>
  <c r="T353" i="8"/>
  <c r="N353" i="8"/>
  <c r="W353" i="8"/>
  <c r="Q327" i="8"/>
  <c r="E278" i="8"/>
  <c r="T252" i="8"/>
  <c r="E252" i="8"/>
  <c r="T241" i="8"/>
  <c r="N239" i="8"/>
  <c r="N324" i="8"/>
  <c r="Q305" i="8"/>
  <c r="E307" i="8"/>
  <c r="N305" i="8"/>
  <c r="T327" i="8"/>
  <c r="Q326" i="8"/>
  <c r="E156" i="8"/>
  <c r="N307" i="8"/>
  <c r="Q38" i="8"/>
  <c r="T263" i="8"/>
  <c r="K23" i="8"/>
  <c r="Q337" i="8"/>
  <c r="W147" i="8"/>
  <c r="E59" i="8"/>
  <c r="Q23" i="8"/>
  <c r="Q31" i="8"/>
  <c r="W305" i="8"/>
  <c r="T147" i="8"/>
  <c r="E33" i="8"/>
  <c r="W31" i="8"/>
  <c r="T305" i="8"/>
  <c r="K33" i="8"/>
  <c r="W23" i="8"/>
  <c r="W307" i="8"/>
  <c r="K43" i="8"/>
  <c r="N337" i="8"/>
  <c r="N295" i="8"/>
  <c r="Q156" i="8"/>
  <c r="N355" i="8"/>
  <c r="Q366" i="8"/>
  <c r="W263" i="8"/>
  <c r="T280" i="8"/>
  <c r="Q147" i="8"/>
  <c r="N263" i="8"/>
  <c r="Q33" i="8"/>
  <c r="N280" i="8"/>
  <c r="N284" i="8"/>
  <c r="E295" i="8"/>
  <c r="W284" i="8"/>
  <c r="Q16" i="8"/>
  <c r="Q342" i="8"/>
  <c r="Q350" i="8"/>
  <c r="T272" i="8"/>
  <c r="T39" i="8"/>
  <c r="W272" i="8"/>
  <c r="Q272" i="8"/>
  <c r="Q278" i="8"/>
  <c r="Q284" i="8"/>
  <c r="E284" i="8"/>
  <c r="E327" i="8"/>
  <c r="E263" i="8"/>
  <c r="T337" i="8"/>
  <c r="E39" i="8"/>
  <c r="E291" i="8"/>
  <c r="W366" i="8"/>
  <c r="E366" i="8"/>
  <c r="T320" i="8"/>
  <c r="W320" i="8"/>
  <c r="Q316" i="8"/>
  <c r="T376" i="8"/>
  <c r="N291" i="8"/>
  <c r="Q291" i="8"/>
  <c r="Q307" i="8"/>
  <c r="N9" i="8"/>
  <c r="E9" i="8"/>
  <c r="T316" i="8"/>
  <c r="T322" i="8"/>
  <c r="N147" i="8"/>
  <c r="E31" i="8"/>
  <c r="W295" i="8"/>
  <c r="W33" i="8"/>
  <c r="Q280" i="8"/>
  <c r="N25" i="8"/>
  <c r="T278" i="8"/>
  <c r="T291" i="8"/>
  <c r="E309" i="8"/>
  <c r="Q12" i="8"/>
  <c r="W376" i="8"/>
  <c r="E342" i="8"/>
  <c r="Q228" i="8"/>
  <c r="N342" i="8"/>
  <c r="W337" i="8"/>
  <c r="N322" i="8"/>
  <c r="K31" i="8"/>
  <c r="W327" i="8"/>
  <c r="T33" i="8"/>
  <c r="W148" i="8"/>
  <c r="Q295" i="8"/>
  <c r="N309" i="8"/>
  <c r="E12" i="8"/>
  <c r="W39" i="8"/>
  <c r="E320" i="8"/>
  <c r="K12" i="8"/>
  <c r="W316" i="8"/>
  <c r="N228" i="8"/>
  <c r="W322" i="8"/>
  <c r="T309" i="8"/>
  <c r="N320" i="8"/>
  <c r="T228" i="8"/>
  <c r="E322" i="8"/>
  <c r="K39" i="8"/>
  <c r="Q309" i="8"/>
  <c r="T25" i="8"/>
  <c r="K34" i="8"/>
  <c r="Q34" i="8"/>
  <c r="T38" i="8"/>
  <c r="E16" i="8"/>
  <c r="N38" i="8"/>
  <c r="W228" i="8"/>
  <c r="E43" i="8"/>
  <c r="Q25" i="8"/>
  <c r="W355" i="8"/>
  <c r="E355" i="8"/>
  <c r="W34" i="8"/>
  <c r="T326" i="8"/>
  <c r="T366" i="8"/>
  <c r="T342" i="8"/>
  <c r="N39" i="8"/>
  <c r="Q43" i="8"/>
  <c r="E272" i="8"/>
  <c r="W280" i="8"/>
  <c r="E25" i="8"/>
  <c r="W25" i="8"/>
  <c r="T19" i="8"/>
  <c r="E19" i="8"/>
  <c r="K19" i="8"/>
  <c r="Q19" i="8"/>
  <c r="N19" i="8"/>
  <c r="W19" i="8"/>
  <c r="W38" i="8"/>
  <c r="W350" i="8"/>
  <c r="E42" i="8"/>
  <c r="W42" i="8"/>
  <c r="Q42" i="8"/>
  <c r="K42" i="8"/>
  <c r="T42" i="8"/>
  <c r="N42" i="8"/>
  <c r="E38" i="8"/>
  <c r="T350" i="8"/>
  <c r="Q59" i="8"/>
  <c r="W59" i="8"/>
  <c r="T34" i="8"/>
  <c r="T59" i="8"/>
  <c r="E324" i="8"/>
  <c r="T43" i="8"/>
  <c r="T324" i="8"/>
  <c r="W324" i="8"/>
  <c r="E350" i="8"/>
  <c r="T355" i="8"/>
  <c r="E326" i="8"/>
  <c r="N326" i="8"/>
  <c r="E34" i="8"/>
  <c r="E15" i="8"/>
  <c r="Q15" i="8"/>
  <c r="N15" i="8"/>
  <c r="K15" i="8"/>
  <c r="AC18" i="7"/>
  <c r="K6" i="8" l="1"/>
  <c r="E6" i="8"/>
  <c r="N6" i="8"/>
  <c r="E45" i="8"/>
  <c r="W45" i="8"/>
  <c r="N45" i="8"/>
  <c r="T45" i="8"/>
  <c r="Q377" i="8"/>
  <c r="AF18" i="7"/>
  <c r="AI18" i="7" s="1"/>
  <c r="AK18" i="7" l="1"/>
  <c r="AK17" i="7" s="1"/>
  <c r="AF17" i="7"/>
  <c r="AF377" i="7" s="1"/>
  <c r="AC377" i="7" s="1"/>
  <c r="AG18" i="7"/>
  <c r="AK377" i="7" l="1"/>
  <c r="AI17" i="7"/>
  <c r="AI377" i="7" s="1"/>
  <c r="AG17" i="7"/>
  <c r="AG377" i="7" s="1"/>
  <c r="B18" i="8"/>
  <c r="K18" i="8" l="1"/>
  <c r="K17" i="8" s="1"/>
  <c r="K377" i="8" s="1"/>
  <c r="Q18" i="8"/>
  <c r="N18" i="8"/>
  <c r="N17" i="8" s="1"/>
  <c r="N377" i="8" s="1"/>
  <c r="W18" i="8"/>
  <c r="W17" i="8" s="1"/>
  <c r="W377" i="8" s="1"/>
  <c r="E18" i="8"/>
  <c r="E17" i="8" s="1"/>
  <c r="E377" i="8" s="1"/>
  <c r="B17" i="8"/>
  <c r="B377" i="8" s="1"/>
  <c r="T18" i="8"/>
  <c r="T17" i="8" s="1"/>
  <c r="T377" i="8" s="1"/>
</calcChain>
</file>

<file path=xl/sharedStrings.xml><?xml version="1.0" encoding="utf-8"?>
<sst xmlns="http://schemas.openxmlformats.org/spreadsheetml/2006/main" count="5477" uniqueCount="416">
  <si>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</si>
  <si>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</si>
  <si>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</si>
  <si>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</si>
  <si>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</si>
  <si>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</si>
  <si>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</si>
  <si>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</si>
  <si>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</si>
  <si>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</si>
  <si>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</si>
  <si>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</si>
  <si>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</si>
  <si>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</si>
  <si>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</si>
  <si>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</si>
  <si>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</si>
  <si>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</si>
  <si>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</si>
  <si>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</si>
  <si>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</si>
  <si>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</si>
  <si>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</si>
  <si>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</si>
  <si>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</si>
  <si>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</si>
  <si>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</si>
  <si>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</si>
  <si>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</si>
  <si>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</si>
  <si>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</si>
  <si>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</si>
  <si>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</si>
  <si>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</si>
  <si>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</si>
  <si>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</si>
  <si>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</si>
  <si>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</si>
  <si>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</si>
  <si>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</si>
  <si>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</si>
  <si>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</si>
  <si>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</si>
  <si>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</si>
  <si>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</si>
  <si>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</si>
  <si>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</si>
  <si>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</si>
  <si>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</si>
  <si>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</si>
  <si>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</si>
  <si>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</si>
  <si>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</si>
  <si>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</si>
  <si>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</si>
  <si>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</si>
  <si>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</si>
  <si>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</si>
  <si>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</si>
  <si>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</si>
  <si>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</si>
  <si>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</si>
  <si>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</si>
  <si>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</si>
  <si>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</si>
  <si>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</si>
  <si>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</si>
  <si>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</si>
  <si>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</si>
  <si>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</si>
  <si>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</si>
  <si>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</si>
  <si>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</si>
  <si>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</si>
  <si>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</si>
  <si>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</si>
  <si>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</si>
  <si>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</si>
  <si>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</si>
  <si>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</si>
  <si>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</si>
  <si>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</si>
  <si>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</si>
  <si>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</si>
  <si>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</si>
  <si>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</si>
  <si>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</si>
  <si>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</si>
  <si>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</si>
  <si>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</si>
  <si>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</si>
  <si>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</si>
  <si>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</si>
  <si>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</si>
  <si>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</si>
  <si>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</si>
  <si>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</si>
  <si>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</si>
  <si>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</si>
  <si>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</si>
  <si>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</si>
  <si>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</si>
  <si>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</si>
  <si>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</si>
  <si>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</si>
  <si>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</si>
  <si>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</si>
  <si>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</si>
  <si>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</si>
  <si>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</si>
  <si>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</si>
  <si>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</si>
  <si>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</si>
  <si>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</si>
  <si>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</si>
  <si>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</si>
  <si>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</si>
  <si>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</si>
  <si>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</si>
  <si>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</si>
  <si>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</si>
  <si>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</si>
  <si>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</si>
  <si>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</si>
  <si>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</si>
  <si>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</si>
  <si>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</si>
  <si>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</si>
  <si>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</si>
  <si>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</si>
  <si>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</si>
  <si>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</si>
  <si>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</si>
  <si>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</si>
  <si>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</si>
  <si>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</si>
  <si>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</si>
  <si>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</si>
  <si>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</si>
  <si>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</si>
  <si>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</si>
  <si>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</si>
  <si>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</si>
  <si>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</si>
  <si>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</si>
  <si>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</si>
  <si>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</si>
  <si>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</si>
  <si>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</si>
  <si>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</si>
  <si>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</si>
  <si>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</si>
  <si>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</si>
  <si>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</si>
  <si>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</si>
  <si>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</si>
  <si>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</si>
  <si>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</si>
  <si>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</si>
  <si>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</si>
  <si>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</si>
  <si>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</si>
  <si>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</si>
  <si>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</si>
  <si>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</si>
  <si>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</si>
  <si>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</si>
  <si>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</si>
  <si>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</si>
  <si>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</si>
  <si>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</si>
  <si>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</si>
  <si>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</si>
  <si>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</si>
  <si>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</si>
  <si>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</si>
  <si>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</si>
  <si>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</si>
  <si>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</si>
  <si>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</si>
  <si>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</si>
  <si>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</si>
  <si>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</si>
  <si>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</si>
  <si>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</si>
  <si>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</si>
  <si>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</si>
  <si>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</si>
  <si>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</si>
  <si>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</si>
  <si>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</si>
  <si>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</si>
  <si>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</si>
  <si>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</si>
  <si>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</si>
  <si>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</si>
  <si>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</si>
  <si>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</si>
  <si>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</si>
  <si>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</si>
  <si>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</si>
  <si>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</si>
  <si>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</si>
  <si>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</si>
  <si>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</si>
  <si>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</si>
  <si>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</si>
  <si>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</si>
  <si>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</si>
  <si>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</si>
  <si>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</si>
  <si>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</si>
  <si>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</si>
  <si>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</si>
  <si>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</si>
  <si>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</si>
  <si>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</si>
  <si>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</si>
  <si>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</si>
  <si>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</si>
  <si>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</si>
  <si>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</si>
  <si>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</si>
  <si>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</si>
  <si>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</si>
  <si>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</si>
  <si>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</si>
  <si>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</si>
  <si>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</si>
  <si>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</si>
  <si>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</si>
  <si>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</si>
  <si>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</si>
  <si>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</si>
  <si>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</si>
  <si>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</si>
  <si>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</si>
  <si>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</si>
  <si>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</si>
  <si>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</si>
  <si>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</si>
  <si>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</si>
  <si>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</si>
  <si>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</si>
  <si>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</si>
  <si>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</si>
  <si>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</si>
  <si>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</si>
  <si>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</si>
  <si>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</si>
  <si>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</si>
  <si>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</si>
  <si>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</si>
  <si>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</si>
  <si>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</si>
  <si>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</si>
  <si>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</si>
  <si>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</si>
  <si>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</si>
  <si>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</si>
  <si>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</si>
  <si>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</si>
  <si>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</si>
  <si>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</si>
  <si>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</si>
  <si>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</si>
  <si>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</si>
  <si>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</si>
  <si>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</si>
  <si>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</si>
  <si>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</si>
  <si>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</si>
  <si>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</si>
  <si>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</si>
  <si>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</si>
  <si>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</si>
  <si>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</si>
  <si>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</si>
  <si>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</si>
  <si>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</si>
  <si>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</si>
  <si>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</si>
  <si>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</si>
  <si>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</si>
  <si>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</si>
  <si>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</si>
  <si>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</si>
  <si>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</si>
  <si>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</si>
  <si>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</si>
  <si>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</si>
  <si>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</si>
  <si>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</si>
  <si>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</si>
  <si>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</si>
  <si>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</si>
  <si>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</si>
  <si>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</si>
  <si>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</si>
  <si>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</si>
  <si>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</si>
  <si>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</si>
  <si>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</si>
  <si>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</si>
  <si>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</si>
  <si>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</si>
  <si>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</si>
  <si>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</si>
  <si>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</si>
  <si>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</si>
  <si>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</si>
  <si>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</si>
  <si>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</si>
  <si>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</si>
  <si>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</si>
  <si>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</si>
  <si>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</si>
  <si>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</si>
  <si>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</si>
  <si>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</si>
  <si>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</si>
  <si>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</si>
  <si>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</si>
  <si>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</si>
  <si>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</si>
  <si>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</si>
  <si>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</si>
  <si>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</si>
  <si>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</si>
  <si>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</si>
  <si>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</si>
  <si>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</si>
  <si>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</si>
  <si>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</si>
  <si>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</si>
  <si>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</si>
  <si>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</si>
  <si>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</si>
  <si>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</si>
  <si>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</si>
  <si>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</si>
  <si>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</si>
  <si>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</si>
  <si>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</si>
  <si>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</si>
  <si>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</si>
  <si>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</si>
  <si>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</si>
  <si>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</si>
  <si>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</si>
  <si>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</si>
  <si>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</si>
  <si>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</si>
  <si>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</si>
  <si>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</si>
  <si>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</si>
  <si>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</si>
  <si>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</si>
  <si>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</si>
  <si>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</si>
  <si>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</si>
  <si>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</si>
  <si>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</si>
  <si>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</si>
  <si>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</si>
  <si>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</si>
  <si>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</si>
  <si>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</si>
  <si>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</si>
  <si>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</si>
  <si>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</si>
  <si>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</si>
  <si>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</si>
  <si>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</si>
  <si>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</si>
  <si>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</si>
  <si>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</si>
  <si>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</si>
  <si>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</si>
  <si>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</si>
  <si>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</si>
  <si>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</si>
  <si>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</si>
  <si>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</si>
  <si>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</si>
  <si>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</si>
  <si>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</si>
  <si>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</si>
  <si>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</si>
  <si>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</si>
  <si>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</si>
  <si>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</si>
  <si>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</si>
  <si>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</si>
  <si>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</si>
  <si>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</si>
  <si>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</si>
  <si>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</si>
  <si>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</si>
  <si>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</si>
  <si>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</si>
  <si>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</si>
  <si>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</si>
  <si>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 xml:space="preserve"> + / -
(5)=(2)*(4)/(45)</t>
  </si>
  <si>
    <t xml:space="preserve"> + / -
(8)=(2)*(7)/(45)</t>
  </si>
  <si>
    <t xml:space="preserve"> + / -
(11)=(2)*(10)/(45)</t>
  </si>
  <si>
    <t xml:space="preserve"> + / -
(14)=(2)*(13)/(45)</t>
  </si>
  <si>
    <t xml:space="preserve"> + / -
(17)=(2)*(16)/(45)</t>
  </si>
  <si>
    <t xml:space="preserve"> + / -
(20)=(2)*(19)/(45)</t>
  </si>
  <si>
    <t xml:space="preserve"> + / -
(23)=(2)*(22)/(45)</t>
  </si>
  <si>
    <t>Размер ежемесячного удержания субсидий в связи с исполнением показателей за 2013 год</t>
  </si>
  <si>
    <t>Распределение за отчётный период с учетом корректировок
(35) = (32)+(34)</t>
  </si>
  <si>
    <t>Распределение за отчётный период с учетом корректировки и удержания 
(37) = (35) - (36)</t>
  </si>
  <si>
    <t>Факторный анализ влияния отдельных показателей на итоговое распределение за апрель 2014 года</t>
  </si>
  <si>
    <t>За май 2014 года</t>
  </si>
  <si>
    <t>Корректировка распределения с учетом использования показателя "темп роста среднемесячной номинальной заработной платы" за апрель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</si>
</sst>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  <numFmt numFmtId="170" formatCode="0.00_ ;[Red]\-0.00\ "/>
    <numFmt numFmtId="171" formatCode="#,##0.0_ ;[Red]\-#,##0.0\ 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52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vertical="center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0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21" fillId="16" borderId="2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171" fontId="16" fillId="0" borderId="3" xfId="0" applyNumberFormat="1" applyFont="1" applyFill="1" applyBorder="1" applyAlignment="1">
      <alignment vertical="center"/>
    </xf>
    <xf numFmtId="165" fontId="16" fillId="0" borderId="11" xfId="0" applyNumberFormat="1" applyFont="1" applyFill="1" applyBorder="1" applyAlignment="1">
      <alignment vertical="center"/>
    </xf>
    <xf numFmtId="0" fontId="16" fillId="0" borderId="11" xfId="0" applyFont="1" applyBorder="1" applyAlignment="1">
      <alignment vertical="top" wrapText="1"/>
    </xf>
    <xf numFmtId="165" fontId="16" fillId="0" borderId="11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7" fillId="0" borderId="11" xfId="45" applyFont="1" applyFill="1" applyBorder="1" applyAlignment="1">
      <alignment horizontal="center" vertical="top" wrapText="1"/>
    </xf>
    <xf numFmtId="3" fontId="16" fillId="0" borderId="1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67" fontId="16" fillId="0" borderId="11" xfId="0" applyNumberFormat="1" applyFont="1" applyFill="1" applyBorder="1" applyAlignment="1">
      <alignment vertical="center"/>
    </xf>
    <xf numFmtId="166" fontId="16" fillId="0" borderId="11" xfId="0" applyNumberFormat="1" applyFont="1" applyFill="1" applyBorder="1" applyAlignment="1">
      <alignment vertical="center"/>
    </xf>
    <xf numFmtId="171" fontId="16" fillId="0" borderId="11" xfId="0" applyNumberFormat="1" applyFont="1" applyFill="1" applyBorder="1" applyAlignment="1">
      <alignment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10" fontId="18" fillId="12" borderId="3" xfId="0" applyNumberFormat="1" applyFont="1" applyFill="1" applyBorder="1" applyAlignment="1">
      <alignment vertical="center"/>
    </xf>
    <xf numFmtId="10" fontId="18" fillId="12" borderId="12" xfId="0" applyNumberFormat="1" applyFont="1" applyFill="1" applyBorder="1" applyAlignment="1">
      <alignment vertical="center"/>
    </xf>
    <xf numFmtId="0" fontId="22" fillId="12" borderId="12" xfId="45" applyFont="1" applyFill="1" applyBorder="1" applyAlignment="1">
      <alignment horizontal="center" vertical="top" wrapText="1"/>
    </xf>
    <xf numFmtId="0" fontId="22" fillId="12" borderId="3" xfId="45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0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 wrapText="1"/>
    </xf>
    <xf numFmtId="0" fontId="21" fillId="16" borderId="12" xfId="0" applyNumberFormat="1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23" fillId="12" borderId="4" xfId="45" applyFont="1" applyFill="1" applyBorder="1" applyAlignment="1">
      <alignment horizontal="left" vertical="top" wrapText="1"/>
    </xf>
    <xf numFmtId="168" fontId="23" fillId="12" borderId="4" xfId="45" applyNumberFormat="1" applyFont="1" applyFill="1" applyBorder="1" applyAlignment="1">
      <alignment horizontal="center" vertical="center" wrapText="1"/>
    </xf>
    <xf numFmtId="0" fontId="23" fillId="12" borderId="3" xfId="45" applyFont="1" applyFill="1" applyBorder="1" applyAlignment="1">
      <alignment horizontal="left" vertical="top" wrapText="1"/>
    </xf>
    <xf numFmtId="0" fontId="23" fillId="0" borderId="4" xfId="45" applyFont="1" applyBorder="1" applyAlignment="1">
      <alignment vertical="top" wrapText="1"/>
    </xf>
    <xf numFmtId="165" fontId="21" fillId="0" borderId="3" xfId="0" applyNumberFormat="1" applyFont="1" applyBorder="1"/>
    <xf numFmtId="4" fontId="21" fillId="0" borderId="3" xfId="0" applyNumberFormat="1" applyFont="1" applyBorder="1"/>
    <xf numFmtId="169" fontId="21" fillId="0" borderId="3" xfId="0" applyNumberFormat="1" applyFont="1" applyBorder="1"/>
    <xf numFmtId="168" fontId="21" fillId="15" borderId="3" xfId="0" applyNumberFormat="1" applyFont="1" applyFill="1" applyBorder="1"/>
    <xf numFmtId="3" fontId="21" fillId="0" borderId="3" xfId="0" applyNumberFormat="1" applyFont="1" applyBorder="1"/>
    <xf numFmtId="0" fontId="21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4" fontId="21" fillId="15" borderId="3" xfId="0" applyNumberFormat="1" applyFont="1" applyFill="1" applyBorder="1"/>
    <xf numFmtId="0" fontId="23" fillId="0" borderId="3" xfId="45" applyFont="1" applyBorder="1" applyAlignment="1">
      <alignment vertical="top" wrapText="1"/>
    </xf>
    <xf numFmtId="0" fontId="23" fillId="12" borderId="3" xfId="45" applyFont="1" applyFill="1" applyBorder="1" applyAlignment="1">
      <alignment vertical="top" wrapText="1"/>
    </xf>
    <xf numFmtId="4" fontId="23" fillId="12" borderId="4" xfId="45" applyNumberFormat="1" applyFont="1" applyFill="1" applyBorder="1" applyAlignment="1">
      <alignment horizontal="center" vertical="center" wrapText="1"/>
    </xf>
    <xf numFmtId="4" fontId="23" fillId="12" borderId="4" xfId="45" applyNumberFormat="1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top" wrapText="1"/>
    </xf>
    <xf numFmtId="0" fontId="23" fillId="12" borderId="3" xfId="0" applyFont="1" applyFill="1" applyBorder="1" applyAlignment="1">
      <alignment vertical="top" wrapText="1"/>
    </xf>
    <xf numFmtId="0" fontId="21" fillId="14" borderId="3" xfId="0" applyFont="1" applyFill="1" applyBorder="1" applyAlignment="1">
      <alignment vertical="top" wrapText="1"/>
    </xf>
    <xf numFmtId="4" fontId="21" fillId="0" borderId="0" xfId="0" applyNumberFormat="1" applyFont="1"/>
    <xf numFmtId="4" fontId="21" fillId="0" borderId="0" xfId="0" applyNumberFormat="1" applyFont="1" applyFill="1"/>
    <xf numFmtId="0" fontId="21" fillId="0" borderId="3" xfId="0" applyFont="1" applyFill="1" applyBorder="1"/>
    <xf numFmtId="0" fontId="21" fillId="0" borderId="3" xfId="0" applyFont="1" applyBorder="1" applyAlignment="1">
      <alignment vertical="top" wrapText="1"/>
    </xf>
    <xf numFmtId="4" fontId="21" fillId="0" borderId="3" xfId="0" applyNumberFormat="1" applyFont="1" applyFill="1" applyBorder="1"/>
    <xf numFmtId="168" fontId="21" fillId="14" borderId="3" xfId="0" applyNumberFormat="1" applyFont="1" applyFill="1" applyBorder="1"/>
    <xf numFmtId="0" fontId="21" fillId="14" borderId="3" xfId="0" applyFont="1" applyFill="1" applyBorder="1"/>
    <xf numFmtId="170" fontId="16" fillId="0" borderId="3" xfId="0" applyNumberFormat="1" applyFont="1" applyFill="1" applyBorder="1" applyAlignment="1">
      <alignment vertical="center"/>
    </xf>
    <xf numFmtId="171" fontId="18" fillId="12" borderId="3" xfId="0" applyNumberFormat="1" applyFont="1" applyFill="1" applyBorder="1" applyAlignment="1">
      <alignment vertical="center"/>
    </xf>
    <xf numFmtId="171" fontId="18" fillId="12" borderId="3" xfId="0" applyNumberFormat="1" applyFont="1" applyFill="1" applyBorder="1" applyAlignment="1">
      <alignment horizontal="right" vertical="center"/>
    </xf>
    <xf numFmtId="170" fontId="16" fillId="0" borderId="11" xfId="0" applyNumberFormat="1" applyFont="1" applyFill="1" applyBorder="1" applyAlignment="1">
      <alignment vertical="center"/>
    </xf>
    <xf numFmtId="0" fontId="19" fillId="13" borderId="21" xfId="0" applyFont="1" applyFill="1" applyBorder="1" applyAlignment="1">
      <alignment vertical="center"/>
    </xf>
    <xf numFmtId="165" fontId="19" fillId="13" borderId="22" xfId="0" applyNumberFormat="1" applyFont="1" applyFill="1" applyBorder="1" applyAlignment="1">
      <alignment vertical="center"/>
    </xf>
    <xf numFmtId="2" fontId="19" fillId="13" borderId="22" xfId="0" applyNumberFormat="1" applyFont="1" applyFill="1" applyBorder="1" applyAlignment="1">
      <alignment vertical="center"/>
    </xf>
    <xf numFmtId="0" fontId="19" fillId="13" borderId="22" xfId="0" applyFont="1" applyFill="1" applyBorder="1" applyAlignment="1">
      <alignment vertical="center"/>
    </xf>
    <xf numFmtId="4" fontId="19" fillId="13" borderId="22" xfId="0" applyNumberFormat="1" applyFont="1" applyFill="1" applyBorder="1" applyAlignment="1">
      <alignment vertical="center"/>
    </xf>
    <xf numFmtId="171" fontId="16" fillId="0" borderId="3" xfId="0" applyNumberFormat="1" applyFont="1" applyFill="1" applyBorder="1" applyAlignment="1">
      <alignment horizontal="right" vertical="center"/>
    </xf>
    <xf numFmtId="0" fontId="2" fillId="11" borderId="27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vertical="top" wrapText="1"/>
    </xf>
    <xf numFmtId="165" fontId="16" fillId="19" borderId="3" xfId="0" applyNumberFormat="1" applyFont="1" applyFill="1" applyBorder="1" applyAlignment="1">
      <alignment horizontal="right" vertical="center"/>
    </xf>
    <xf numFmtId="4" fontId="16" fillId="19" borderId="3" xfId="0" applyNumberFormat="1" applyFont="1" applyFill="1" applyBorder="1" applyAlignment="1">
      <alignment horizontal="center" vertical="center"/>
    </xf>
    <xf numFmtId="0" fontId="17" fillId="19" borderId="3" xfId="45" applyFont="1" applyFill="1" applyBorder="1" applyAlignment="1">
      <alignment horizontal="center" vertical="top" wrapText="1"/>
    </xf>
    <xf numFmtId="3" fontId="16" fillId="19" borderId="3" xfId="0" applyNumberFormat="1" applyFont="1" applyFill="1" applyBorder="1" applyAlignment="1">
      <alignment horizontal="center" vertical="center"/>
    </xf>
    <xf numFmtId="1" fontId="16" fillId="19" borderId="3" xfId="0" applyNumberFormat="1" applyFont="1" applyFill="1" applyBorder="1" applyAlignment="1">
      <alignment horizontal="center" vertical="center"/>
    </xf>
    <xf numFmtId="167" fontId="16" fillId="19" borderId="3" xfId="0" applyNumberFormat="1" applyFont="1" applyFill="1" applyBorder="1" applyAlignment="1">
      <alignment vertical="center"/>
    </xf>
    <xf numFmtId="166" fontId="16" fillId="19" borderId="3" xfId="0" applyNumberFormat="1" applyFont="1" applyFill="1" applyBorder="1" applyAlignment="1">
      <alignment vertical="center"/>
    </xf>
    <xf numFmtId="165" fontId="16" fillId="19" borderId="3" xfId="0" applyNumberFormat="1" applyFont="1" applyFill="1" applyBorder="1" applyAlignment="1">
      <alignment vertical="center"/>
    </xf>
    <xf numFmtId="171" fontId="16" fillId="19" borderId="3" xfId="0" applyNumberFormat="1" applyFont="1" applyFill="1" applyBorder="1" applyAlignment="1">
      <alignment vertical="center"/>
    </xf>
    <xf numFmtId="170" fontId="16" fillId="19" borderId="3" xfId="0" applyNumberFormat="1" applyFont="1" applyFill="1" applyBorder="1" applyAlignment="1">
      <alignment vertical="center"/>
    </xf>
    <xf numFmtId="171" fontId="16" fillId="19" borderId="3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3" fillId="17" borderId="25" xfId="0" applyFont="1" applyFill="1" applyBorder="1" applyAlignment="1">
      <alignment horizontal="center" vertical="center" wrapText="1"/>
    </xf>
    <xf numFmtId="0" fontId="3" fillId="17" borderId="30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18" borderId="5" xfId="0" applyFont="1" applyFill="1" applyBorder="1" applyAlignment="1">
      <alignment horizontal="center" vertical="center" wrapText="1"/>
    </xf>
    <xf numFmtId="0" fontId="21" fillId="18" borderId="19" xfId="0" applyFont="1" applyFill="1" applyBorder="1" applyAlignment="1">
      <alignment horizontal="center" vertical="center" wrapText="1"/>
    </xf>
    <xf numFmtId="0" fontId="21" fillId="17" borderId="11" xfId="0" applyNumberFormat="1" applyFont="1" applyFill="1" applyBorder="1" applyAlignment="1">
      <alignment horizontal="center" vertical="center" wrapText="1"/>
    </xf>
    <xf numFmtId="0" fontId="21" fillId="17" borderId="12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17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99"/>
      <color rgb="FFCCFF99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9;&#1086;&#1082;&#1088;&#1072;&#1097;&#1077;&#1085;&#1080;&#1081;%20(&#1089;%20&#1090;&#1072;&#1073;&#1083;&#1080;&#1094;&#1077;&#1081;%20&#1086;&#1089;&#1090;&#1072;&#1090;&#1082;&#1072;%20&#1082;%20&#1074;&#1099;&#1087;&#1083;&#1072;&#1090;&#1077;%20&#1087;&#1086;%20&#1072;&#1087;&#1088;&#1077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убсидий"/>
      <sheetName val="Список кому отдать"/>
    </sheetNames>
    <sheetDataSet>
      <sheetData sheetId="0">
        <row r="14">
          <cell r="P14">
            <v>1621</v>
          </cell>
        </row>
        <row r="35">
          <cell r="P35">
            <v>69.899999999999977</v>
          </cell>
        </row>
        <row r="36">
          <cell r="P36">
            <v>43.762499999999974</v>
          </cell>
        </row>
        <row r="39">
          <cell r="P39">
            <v>14.080000000000021</v>
          </cell>
        </row>
        <row r="42">
          <cell r="P42">
            <v>287.49999999999994</v>
          </cell>
        </row>
        <row r="52">
          <cell r="P52">
            <v>58.625</v>
          </cell>
        </row>
        <row r="54">
          <cell r="P54">
            <v>76.675000000000011</v>
          </cell>
        </row>
        <row r="63">
          <cell r="P63">
            <v>74.066666666666691</v>
          </cell>
        </row>
        <row r="64">
          <cell r="P64">
            <v>44.899999999999991</v>
          </cell>
        </row>
        <row r="66">
          <cell r="P66">
            <v>45.900000000000013</v>
          </cell>
        </row>
        <row r="67">
          <cell r="P67">
            <v>21.650000000000006</v>
          </cell>
        </row>
        <row r="71">
          <cell r="P71">
            <v>48.666666666666686</v>
          </cell>
        </row>
        <row r="75">
          <cell r="P75">
            <v>104.64000000000003</v>
          </cell>
        </row>
        <row r="78">
          <cell r="P78">
            <v>140.64999999999998</v>
          </cell>
        </row>
        <row r="79">
          <cell r="P79">
            <v>146.19999999999999</v>
          </cell>
        </row>
        <row r="86">
          <cell r="P86">
            <v>10.966666666666708</v>
          </cell>
        </row>
        <row r="89">
          <cell r="P89">
            <v>71.275000000000006</v>
          </cell>
        </row>
        <row r="91">
          <cell r="P91">
            <v>24.799999999999983</v>
          </cell>
        </row>
        <row r="117">
          <cell r="P117">
            <v>29.700000000000003</v>
          </cell>
        </row>
        <row r="122">
          <cell r="P122">
            <v>20.550000000000011</v>
          </cell>
        </row>
        <row r="124">
          <cell r="P124">
            <v>47.662500000000009</v>
          </cell>
        </row>
        <row r="131">
          <cell r="P131">
            <v>42.26666666666668</v>
          </cell>
        </row>
        <row r="138">
          <cell r="P138">
            <v>35.433333333333337</v>
          </cell>
        </row>
        <row r="140">
          <cell r="P140">
            <v>128.26666666666671</v>
          </cell>
        </row>
        <row r="142">
          <cell r="P142">
            <v>71.52000000000001</v>
          </cell>
        </row>
        <row r="152">
          <cell r="P152">
            <v>49.95</v>
          </cell>
        </row>
        <row r="153">
          <cell r="P153">
            <v>55.800000000000068</v>
          </cell>
        </row>
        <row r="161">
          <cell r="P161">
            <v>114.56249999999989</v>
          </cell>
        </row>
        <row r="179">
          <cell r="P179">
            <v>134.625</v>
          </cell>
        </row>
        <row r="191">
          <cell r="P191">
            <v>4.9500000000000011</v>
          </cell>
        </row>
        <row r="197">
          <cell r="P197">
            <v>75.799999999999983</v>
          </cell>
        </row>
        <row r="201">
          <cell r="P201">
            <v>42.900000000000034</v>
          </cell>
        </row>
        <row r="221">
          <cell r="P221">
            <v>30.9</v>
          </cell>
        </row>
        <row r="225">
          <cell r="P225">
            <v>26.499999999999993</v>
          </cell>
        </row>
        <row r="228">
          <cell r="P228">
            <v>49.399999999999984</v>
          </cell>
        </row>
        <row r="235">
          <cell r="P235">
            <v>57.866666666666632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</sheetPr>
  <dimension ref="A1:GM377"/>
  <sheetViews>
    <sheetView tabSelected="1" view="pageBreakPreview" zoomScale="85" zoomScaleNormal="70" zoomScaleSheetLayoutView="85" workbookViewId="0">
      <pane xSplit="1" ySplit="5" topLeftCell="Z21" activePane="bottomRight" state="frozen"/>
      <selection pane="topRight" activeCell="B1" sqref="B1"/>
      <selection pane="bottomLeft" activeCell="A8" sqref="A8"/>
      <selection pane="bottomRight" activeCell="AH40" sqref="AH40"/>
    </sheetView>
  </sheetViews>
  <sheetFormatPr defaultColWidth="9.140625" defaultRowHeight="12.75" x14ac:dyDescent="0.2"/>
  <cols>
    <col min="1" max="1" width="47.42578125" style="1" customWidth="1"/>
    <col min="2" max="2" width="19.28515625" style="1" customWidth="1"/>
    <col min="3" max="3" width="19.5703125" style="1" customWidth="1"/>
    <col min="4" max="4" width="10" style="1" customWidth="1"/>
    <col min="5" max="5" width="6.42578125" style="1" customWidth="1"/>
    <col min="6" max="6" width="9.140625" style="1" customWidth="1"/>
    <col min="7" max="7" width="10.42578125" style="1" customWidth="1"/>
    <col min="8" max="8" width="9.42578125" style="1" customWidth="1"/>
    <col min="9" max="9" width="5.85546875" style="1" customWidth="1"/>
    <col min="10" max="10" width="8.85546875" style="1" customWidth="1"/>
    <col min="11" max="11" width="11.85546875" style="1" customWidth="1"/>
    <col min="12" max="12" width="10.85546875" style="1" customWidth="1"/>
    <col min="13" max="13" width="6" style="1" customWidth="1"/>
    <col min="14" max="14" width="16.85546875" style="1" customWidth="1"/>
    <col min="15" max="15" width="18.140625" style="1" customWidth="1"/>
    <col min="16" max="16" width="11.28515625" style="1" customWidth="1"/>
    <col min="17" max="17" width="7.42578125" style="1" customWidth="1"/>
    <col min="18" max="18" width="10" style="1" customWidth="1"/>
    <col min="19" max="19" width="7.85546875" style="1" customWidth="1"/>
    <col min="20" max="20" width="14.5703125" style="1" customWidth="1"/>
    <col min="21" max="21" width="12.5703125" style="1" customWidth="1"/>
    <col min="22" max="22" width="10.7109375" style="1" customWidth="1"/>
    <col min="23" max="23" width="7.140625" style="1" customWidth="1"/>
    <col min="24" max="24" width="15.28515625" style="1" customWidth="1"/>
    <col min="25" max="25" width="14.28515625" style="1" customWidth="1"/>
    <col min="26" max="26" width="10.5703125" style="1" customWidth="1"/>
    <col min="27" max="27" width="8.42578125" style="1" customWidth="1"/>
    <col min="28" max="29" width="12.7109375" style="1" customWidth="1"/>
    <col min="30" max="30" width="14.5703125" style="1" customWidth="1"/>
    <col min="31" max="31" width="15.5703125" style="1" customWidth="1"/>
    <col min="32" max="32" width="17.42578125" style="1" customWidth="1"/>
    <col min="33" max="33" width="13.5703125" style="1" customWidth="1"/>
    <col min="34" max="34" width="16.140625" style="1" customWidth="1"/>
    <col min="35" max="36" width="14.28515625" style="1" customWidth="1"/>
    <col min="37" max="37" width="15.28515625" style="1" customWidth="1"/>
    <col min="38" max="38" width="11.140625" style="1" customWidth="1"/>
    <col min="39" max="39" width="9.140625" style="1" customWidth="1"/>
    <col min="40" max="16384" width="9.140625" style="1"/>
  </cols>
  <sheetData>
    <row r="1" spans="1:38" ht="21.75" customHeight="1" x14ac:dyDescent="0.2">
      <c r="A1" s="116" t="s">
        <v>390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8" ht="13.5" thickBot="1" x14ac:dyDescent="0.25">
      <c r="A2" s="37" t="s">
        <v>414</v>
      </c>
    </row>
    <row r="3" spans="1:38" ht="82.5" customHeight="1" x14ac:dyDescent="0.2">
      <c r="A3" s="119" t="s">
        <v>15</v>
      </c>
      <c r="B3" s="127" t="s">
        <v>400</v>
      </c>
      <c r="C3" s="128"/>
      <c r="D3" s="128"/>
      <c r="E3" s="128"/>
      <c r="F3" s="125" t="s">
        <v>399</v>
      </c>
      <c r="G3" s="126"/>
      <c r="H3" s="126"/>
      <c r="I3" s="126"/>
      <c r="J3" s="127" t="s">
        <v>398</v>
      </c>
      <c r="K3" s="128"/>
      <c r="L3" s="128"/>
      <c r="M3" s="128"/>
      <c r="N3" s="129" t="s">
        <v>397</v>
      </c>
      <c r="O3" s="130"/>
      <c r="P3" s="130"/>
      <c r="Q3" s="130"/>
      <c r="R3" s="123" t="s">
        <v>392</v>
      </c>
      <c r="S3" s="124"/>
      <c r="T3" s="127" t="s">
        <v>396</v>
      </c>
      <c r="U3" s="128"/>
      <c r="V3" s="128"/>
      <c r="W3" s="128"/>
      <c r="X3" s="127" t="s">
        <v>395</v>
      </c>
      <c r="Y3" s="128"/>
      <c r="Z3" s="128"/>
      <c r="AA3" s="128"/>
      <c r="AB3" s="117" t="s">
        <v>379</v>
      </c>
      <c r="AC3" s="121" t="s">
        <v>380</v>
      </c>
      <c r="AD3" s="133" t="s">
        <v>385</v>
      </c>
      <c r="AE3" s="119" t="s">
        <v>401</v>
      </c>
      <c r="AF3" s="131" t="s">
        <v>402</v>
      </c>
      <c r="AG3" s="137" t="s">
        <v>381</v>
      </c>
      <c r="AH3" s="119" t="s">
        <v>415</v>
      </c>
      <c r="AI3" s="131" t="s">
        <v>411</v>
      </c>
      <c r="AJ3" s="131" t="s">
        <v>410</v>
      </c>
      <c r="AK3" s="135" t="s">
        <v>412</v>
      </c>
    </row>
    <row r="4" spans="1:38" ht="164.25" customHeight="1" thickBot="1" x14ac:dyDescent="0.25">
      <c r="A4" s="120"/>
      <c r="B4" s="100" t="s">
        <v>371</v>
      </c>
      <c r="C4" s="101" t="s">
        <v>372</v>
      </c>
      <c r="D4" s="102" t="s">
        <v>386</v>
      </c>
      <c r="E4" s="101" t="s">
        <v>16</v>
      </c>
      <c r="F4" s="100" t="s">
        <v>371</v>
      </c>
      <c r="G4" s="101" t="s">
        <v>372</v>
      </c>
      <c r="H4" s="102" t="s">
        <v>387</v>
      </c>
      <c r="I4" s="101" t="s">
        <v>16</v>
      </c>
      <c r="J4" s="100" t="s">
        <v>371</v>
      </c>
      <c r="K4" s="101" t="s">
        <v>372</v>
      </c>
      <c r="L4" s="102" t="s">
        <v>388</v>
      </c>
      <c r="M4" s="101" t="s">
        <v>16</v>
      </c>
      <c r="N4" s="100" t="s">
        <v>371</v>
      </c>
      <c r="O4" s="101" t="s">
        <v>372</v>
      </c>
      <c r="P4" s="102" t="s">
        <v>389</v>
      </c>
      <c r="Q4" s="101" t="s">
        <v>16</v>
      </c>
      <c r="R4" s="102" t="s">
        <v>391</v>
      </c>
      <c r="S4" s="101" t="s">
        <v>16</v>
      </c>
      <c r="T4" s="100" t="s">
        <v>371</v>
      </c>
      <c r="U4" s="101" t="s">
        <v>372</v>
      </c>
      <c r="V4" s="102" t="s">
        <v>393</v>
      </c>
      <c r="W4" s="101" t="s">
        <v>16</v>
      </c>
      <c r="X4" s="100" t="s">
        <v>371</v>
      </c>
      <c r="Y4" s="101" t="s">
        <v>372</v>
      </c>
      <c r="Z4" s="102" t="s">
        <v>394</v>
      </c>
      <c r="AA4" s="101" t="s">
        <v>16</v>
      </c>
      <c r="AB4" s="118"/>
      <c r="AC4" s="122"/>
      <c r="AD4" s="134"/>
      <c r="AE4" s="120"/>
      <c r="AF4" s="132"/>
      <c r="AG4" s="138"/>
      <c r="AH4" s="120"/>
      <c r="AI4" s="132"/>
      <c r="AJ4" s="132"/>
      <c r="AK4" s="136"/>
    </row>
    <row r="5" spans="1:38" s="33" customFormat="1" ht="13.9" customHeight="1" thickBot="1" x14ac:dyDescent="0.25">
      <c r="A5" s="34">
        <v>1</v>
      </c>
      <c r="B5" s="35">
        <v>2</v>
      </c>
      <c r="C5" s="36">
        <v>3</v>
      </c>
      <c r="D5" s="36">
        <v>4</v>
      </c>
      <c r="E5" s="36">
        <v>5</v>
      </c>
      <c r="F5" s="35">
        <v>6</v>
      </c>
      <c r="G5" s="36">
        <v>7</v>
      </c>
      <c r="H5" s="36">
        <v>8</v>
      </c>
      <c r="I5" s="36">
        <v>9</v>
      </c>
      <c r="J5" s="35">
        <v>10</v>
      </c>
      <c r="K5" s="36">
        <v>11</v>
      </c>
      <c r="L5" s="36">
        <v>12</v>
      </c>
      <c r="M5" s="36">
        <v>13</v>
      </c>
      <c r="N5" s="35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4">
        <v>20</v>
      </c>
      <c r="U5" s="35">
        <v>21</v>
      </c>
      <c r="V5" s="36">
        <v>22</v>
      </c>
      <c r="W5" s="36">
        <v>23</v>
      </c>
      <c r="X5" s="36">
        <v>24</v>
      </c>
      <c r="Y5" s="35">
        <v>25</v>
      </c>
      <c r="Z5" s="36">
        <v>26</v>
      </c>
      <c r="AA5" s="36">
        <v>27</v>
      </c>
      <c r="AB5" s="36">
        <v>28</v>
      </c>
      <c r="AC5" s="35">
        <v>29</v>
      </c>
      <c r="AD5" s="36">
        <v>30</v>
      </c>
      <c r="AE5" s="36">
        <v>31</v>
      </c>
      <c r="AF5" s="36">
        <v>32</v>
      </c>
      <c r="AG5" s="35">
        <v>33</v>
      </c>
      <c r="AH5" s="36">
        <v>34</v>
      </c>
      <c r="AI5" s="36">
        <v>35</v>
      </c>
      <c r="AJ5" s="36">
        <v>36</v>
      </c>
      <c r="AK5" s="36">
        <v>37</v>
      </c>
    </row>
    <row r="6" spans="1:38" s="3" customFormat="1" ht="15.75" x14ac:dyDescent="0.2">
      <c r="A6" s="28" t="s">
        <v>4</v>
      </c>
      <c r="B6" s="50">
        <f>SUM(B7:B16)</f>
        <v>65288884</v>
      </c>
      <c r="C6" s="50">
        <f>SUM(C7:C16)</f>
        <v>58633894.900000006</v>
      </c>
      <c r="D6" s="103">
        <f>C6/B6</f>
        <v>0.89806857320459033</v>
      </c>
      <c r="E6" s="54"/>
      <c r="F6" s="50"/>
      <c r="G6" s="50"/>
      <c r="H6" s="103"/>
      <c r="I6" s="54"/>
      <c r="J6" s="29"/>
      <c r="K6" s="29"/>
      <c r="L6" s="29"/>
      <c r="M6" s="54"/>
      <c r="N6" s="50">
        <f>SUM(N7:N16)</f>
        <v>1730293.8000000003</v>
      </c>
      <c r="O6" s="50">
        <f>SUM(O7:O16)</f>
        <v>1545107.3999999997</v>
      </c>
      <c r="P6" s="103">
        <f>O6/N6</f>
        <v>0.89297401400848775</v>
      </c>
      <c r="Q6" s="54"/>
      <c r="R6" s="30"/>
      <c r="S6" s="54"/>
      <c r="T6" s="29"/>
      <c r="U6" s="29"/>
      <c r="V6" s="29"/>
      <c r="W6" s="54"/>
      <c r="X6" s="29"/>
      <c r="Y6" s="31"/>
      <c r="Z6" s="31"/>
      <c r="AA6" s="54"/>
      <c r="AB6" s="32"/>
      <c r="AC6" s="53"/>
      <c r="AD6" s="50">
        <f>SUM(AD7:AD16)</f>
        <v>2231853</v>
      </c>
      <c r="AE6" s="50">
        <f>SUM(AE7:AE16)</f>
        <v>202895.72727272726</v>
      </c>
      <c r="AF6" s="50">
        <f>SUM(AF7:AF16)</f>
        <v>197637</v>
      </c>
      <c r="AG6" s="50">
        <f>SUM(AG7:AG16)</f>
        <v>-5258.7272727272721</v>
      </c>
      <c r="AH6" s="50">
        <f>SUM(AH7:AH16)</f>
        <v>146.49999999999818</v>
      </c>
      <c r="AI6" s="50">
        <f t="shared" ref="AI6:AJ6" si="0">SUM(AI7:AI16)</f>
        <v>197783.50000000003</v>
      </c>
      <c r="AJ6" s="50">
        <f t="shared" si="0"/>
        <v>0</v>
      </c>
      <c r="AK6" s="50">
        <f>ROUND(SUM(AK7:AK16),1)</f>
        <v>197783.5</v>
      </c>
    </row>
    <row r="7" spans="1:38" s="2" customFormat="1" ht="15" customHeight="1" x14ac:dyDescent="0.2">
      <c r="A7" s="14" t="s">
        <v>5</v>
      </c>
      <c r="B7" s="26">
        <v>18378544</v>
      </c>
      <c r="C7" s="26">
        <v>15632972</v>
      </c>
      <c r="D7" s="4">
        <f t="shared" ref="D7:D16" si="1">IF((E7=0),0,IF(B7=0,1,IF(C7&lt;0,0,C7/B7)))</f>
        <v>0.85060992862111384</v>
      </c>
      <c r="E7" s="13">
        <v>15</v>
      </c>
      <c r="F7" s="13" t="s">
        <v>370</v>
      </c>
      <c r="G7" s="13" t="s">
        <v>370</v>
      </c>
      <c r="H7" s="13" t="s">
        <v>370</v>
      </c>
      <c r="I7" s="13" t="s">
        <v>370</v>
      </c>
      <c r="J7" s="26">
        <v>0.4</v>
      </c>
      <c r="K7" s="26">
        <v>0.4</v>
      </c>
      <c r="L7" s="4">
        <f t="shared" ref="L7:L16" si="2">IF((M7=0),0,IF(J7=0,1,IF(K7&lt;0,0,J7/K7)))</f>
        <v>1</v>
      </c>
      <c r="M7" s="13">
        <v>5</v>
      </c>
      <c r="N7" s="26">
        <v>888972.4</v>
      </c>
      <c r="O7" s="26">
        <v>815871.1</v>
      </c>
      <c r="P7" s="4">
        <f t="shared" ref="P7:P16" si="3">IF((Q7=0),0,IF(N7=0,1,IF(O7&lt;0,0,O7/N7)))</f>
        <v>0.91776876312470435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20">
        <f t="shared" ref="AB7:AB16" si="4">((D7*E7)+(L7*M7)+(P7*Q7)+(R7*S7))/(E7+M7+Q7+S7)</f>
        <v>0.92935498530565075</v>
      </c>
      <c r="AC7" s="20">
        <f t="shared" ref="AC7:AC16" si="5">IF(AB7&gt;1.2,IF((AB7-1.2)*0.1+1.2&gt;1.3,1.3,(AB7-1.2)*0.1+1.2),AB7)</f>
        <v>0.92935498530565075</v>
      </c>
      <c r="AD7" s="21">
        <v>372155</v>
      </c>
      <c r="AE7" s="21">
        <f>AD7/11</f>
        <v>33832.272727272728</v>
      </c>
      <c r="AF7" s="21">
        <f t="shared" ref="AF7:AF16" si="6">ROUND(AC7*AE7,1)</f>
        <v>31442.2</v>
      </c>
      <c r="AG7" s="39">
        <f>AF7-AE7</f>
        <v>-2390.0727272727272</v>
      </c>
      <c r="AH7" s="90">
        <v>-159.80000000000291</v>
      </c>
      <c r="AI7" s="39">
        <f>AF7+AH7</f>
        <v>31282.399999999998</v>
      </c>
      <c r="AJ7" s="21">
        <f>'[1]Расчет субсидий'!$P$7</f>
        <v>0</v>
      </c>
      <c r="AK7" s="99">
        <f>ROUND(AI7-AJ7,1)</f>
        <v>31282.400000000001</v>
      </c>
      <c r="AL7" s="57"/>
    </row>
    <row r="8" spans="1:38" s="2" customFormat="1" ht="15" customHeight="1" x14ac:dyDescent="0.2">
      <c r="A8" s="14" t="s">
        <v>6</v>
      </c>
      <c r="B8" s="26">
        <v>32661788</v>
      </c>
      <c r="C8" s="26">
        <v>28055909</v>
      </c>
      <c r="D8" s="4">
        <f t="shared" si="1"/>
        <v>0.85898264357113574</v>
      </c>
      <c r="E8" s="13">
        <v>20</v>
      </c>
      <c r="F8" s="13" t="s">
        <v>370</v>
      </c>
      <c r="G8" s="13" t="s">
        <v>370</v>
      </c>
      <c r="H8" s="13" t="s">
        <v>370</v>
      </c>
      <c r="I8" s="13" t="s">
        <v>370</v>
      </c>
      <c r="J8" s="26">
        <v>0.9</v>
      </c>
      <c r="K8" s="26">
        <v>0.8</v>
      </c>
      <c r="L8" s="4">
        <f t="shared" si="2"/>
        <v>1.125</v>
      </c>
      <c r="M8" s="13">
        <v>15</v>
      </c>
      <c r="N8" s="26">
        <v>529339.30000000005</v>
      </c>
      <c r="O8" s="26">
        <v>430279.1</v>
      </c>
      <c r="P8" s="4">
        <f t="shared" si="3"/>
        <v>0.81286067367376635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20">
        <f t="shared" si="4"/>
        <v>0.93302666206997209</v>
      </c>
      <c r="AC8" s="20">
        <f t="shared" si="5"/>
        <v>0.93302666206997209</v>
      </c>
      <c r="AD8" s="7">
        <v>280856</v>
      </c>
      <c r="AE8" s="21">
        <f t="shared" ref="AE8:AE44" si="7">AD8/11</f>
        <v>25532.363636363636</v>
      </c>
      <c r="AF8" s="21">
        <f t="shared" si="6"/>
        <v>23822.400000000001</v>
      </c>
      <c r="AG8" s="39">
        <f t="shared" ref="AG8:AG44" si="8">AF8-AE8</f>
        <v>-1709.9636363636346</v>
      </c>
      <c r="AH8" s="90">
        <v>227.60000000000218</v>
      </c>
      <c r="AI8" s="39">
        <f t="shared" ref="AI8:AI44" si="9">AF8+AH8</f>
        <v>24050.000000000004</v>
      </c>
      <c r="AJ8" s="21">
        <f>'[1]Расчет субсидий'!$P$8</f>
        <v>0</v>
      </c>
      <c r="AK8" s="99">
        <f t="shared" ref="AK8:AK44" si="10">ROUND(AI8-AJ8,1)</f>
        <v>24050</v>
      </c>
      <c r="AL8" s="57"/>
    </row>
    <row r="9" spans="1:38" s="2" customFormat="1" ht="15" customHeight="1" x14ac:dyDescent="0.2">
      <c r="A9" s="14" t="s">
        <v>7</v>
      </c>
      <c r="B9" s="26">
        <v>3714896</v>
      </c>
      <c r="C9" s="26">
        <v>3909439</v>
      </c>
      <c r="D9" s="4">
        <f t="shared" si="1"/>
        <v>1.0523683570145705</v>
      </c>
      <c r="E9" s="13">
        <v>20</v>
      </c>
      <c r="F9" s="13" t="s">
        <v>370</v>
      </c>
      <c r="G9" s="13" t="s">
        <v>370</v>
      </c>
      <c r="H9" s="13" t="s">
        <v>370</v>
      </c>
      <c r="I9" s="13" t="s">
        <v>370</v>
      </c>
      <c r="J9" s="26">
        <v>0.5</v>
      </c>
      <c r="K9" s="26">
        <v>0.6</v>
      </c>
      <c r="L9" s="4">
        <f t="shared" si="2"/>
        <v>0.83333333333333337</v>
      </c>
      <c r="M9" s="13">
        <v>5</v>
      </c>
      <c r="N9" s="26">
        <v>98244.6</v>
      </c>
      <c r="O9" s="26">
        <v>68482.399999999994</v>
      </c>
      <c r="P9" s="4">
        <f t="shared" si="3"/>
        <v>0.69706019465700908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20">
        <f t="shared" si="4"/>
        <v>0.9025872950016377</v>
      </c>
      <c r="AC9" s="20">
        <f t="shared" si="5"/>
        <v>0.9025872950016377</v>
      </c>
      <c r="AD9" s="7">
        <v>415274</v>
      </c>
      <c r="AE9" s="21">
        <f t="shared" si="7"/>
        <v>37752.181818181816</v>
      </c>
      <c r="AF9" s="21">
        <f t="shared" si="6"/>
        <v>34074.6</v>
      </c>
      <c r="AG9" s="39">
        <f t="shared" si="8"/>
        <v>-3677.5818181818177</v>
      </c>
      <c r="AH9" s="90">
        <v>489.90000000000146</v>
      </c>
      <c r="AI9" s="39">
        <f t="shared" si="9"/>
        <v>34564.5</v>
      </c>
      <c r="AJ9" s="21">
        <v>0</v>
      </c>
      <c r="AK9" s="99">
        <f t="shared" si="10"/>
        <v>34564.5</v>
      </c>
      <c r="AL9" s="57"/>
    </row>
    <row r="10" spans="1:38" s="2" customFormat="1" ht="15" customHeight="1" x14ac:dyDescent="0.2">
      <c r="A10" s="14" t="s">
        <v>8</v>
      </c>
      <c r="B10" s="26">
        <v>5696299</v>
      </c>
      <c r="C10" s="26">
        <v>5789419.5999999996</v>
      </c>
      <c r="D10" s="4">
        <f t="shared" si="1"/>
        <v>1.0163475618116253</v>
      </c>
      <c r="E10" s="13">
        <v>20</v>
      </c>
      <c r="F10" s="13" t="s">
        <v>370</v>
      </c>
      <c r="G10" s="13" t="s">
        <v>370</v>
      </c>
      <c r="H10" s="13" t="s">
        <v>370</v>
      </c>
      <c r="I10" s="13" t="s">
        <v>370</v>
      </c>
      <c r="J10" s="26">
        <v>0.7</v>
      </c>
      <c r="K10" s="26">
        <v>0.7</v>
      </c>
      <c r="L10" s="4">
        <f t="shared" si="2"/>
        <v>1</v>
      </c>
      <c r="M10" s="13">
        <v>10</v>
      </c>
      <c r="N10" s="26">
        <v>98674.4</v>
      </c>
      <c r="O10" s="26">
        <v>93015.4</v>
      </c>
      <c r="P10" s="4">
        <f t="shared" si="3"/>
        <v>0.94264976528866651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20">
        <f t="shared" si="4"/>
        <v>0.98738379295393597</v>
      </c>
      <c r="AC10" s="20">
        <f t="shared" si="5"/>
        <v>0.98738379295393597</v>
      </c>
      <c r="AD10" s="7">
        <v>257875</v>
      </c>
      <c r="AE10" s="21">
        <f t="shared" si="7"/>
        <v>23443.18181818182</v>
      </c>
      <c r="AF10" s="21">
        <f t="shared" si="6"/>
        <v>23147.4</v>
      </c>
      <c r="AG10" s="39">
        <f t="shared" si="8"/>
        <v>-295.78181818181838</v>
      </c>
      <c r="AH10" s="90">
        <v>-513.29999999999927</v>
      </c>
      <c r="AI10" s="39">
        <f t="shared" si="9"/>
        <v>22634.100000000002</v>
      </c>
      <c r="AJ10" s="21">
        <f>'[1]Расчет субсидий'!$P$9</f>
        <v>0</v>
      </c>
      <c r="AK10" s="99">
        <f t="shared" si="10"/>
        <v>22634.1</v>
      </c>
      <c r="AL10" s="57"/>
    </row>
    <row r="11" spans="1:38" s="2" customFormat="1" ht="15" customHeight="1" x14ac:dyDescent="0.2">
      <c r="A11" s="14" t="s">
        <v>9</v>
      </c>
      <c r="B11" s="26">
        <v>600115</v>
      </c>
      <c r="C11" s="26">
        <v>462714</v>
      </c>
      <c r="D11" s="4">
        <f t="shared" si="1"/>
        <v>0.77104221690842589</v>
      </c>
      <c r="E11" s="13">
        <v>20</v>
      </c>
      <c r="F11" s="13" t="s">
        <v>370</v>
      </c>
      <c r="G11" s="13" t="s">
        <v>370</v>
      </c>
      <c r="H11" s="13" t="s">
        <v>370</v>
      </c>
      <c r="I11" s="13" t="s">
        <v>370</v>
      </c>
      <c r="J11" s="26">
        <v>1.2</v>
      </c>
      <c r="K11" s="26">
        <v>1.1000000000000001</v>
      </c>
      <c r="L11" s="4">
        <f t="shared" si="2"/>
        <v>1.0909090909090908</v>
      </c>
      <c r="M11" s="13">
        <v>10</v>
      </c>
      <c r="N11" s="26">
        <v>16335.3</v>
      </c>
      <c r="O11" s="26">
        <v>63465.7</v>
      </c>
      <c r="P11" s="4">
        <f t="shared" si="3"/>
        <v>3.8851872937748313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20">
        <f t="shared" si="4"/>
        <v>1.8312874018885545</v>
      </c>
      <c r="AC11" s="20">
        <f t="shared" si="5"/>
        <v>1.2631287401888553</v>
      </c>
      <c r="AD11" s="7">
        <v>213571</v>
      </c>
      <c r="AE11" s="21">
        <f t="shared" si="7"/>
        <v>19415.545454545456</v>
      </c>
      <c r="AF11" s="21">
        <f t="shared" si="6"/>
        <v>24524.3</v>
      </c>
      <c r="AG11" s="39">
        <f t="shared" si="8"/>
        <v>5108.7545454545434</v>
      </c>
      <c r="AH11" s="90">
        <v>529.39999999999964</v>
      </c>
      <c r="AI11" s="39">
        <f t="shared" si="9"/>
        <v>25053.699999999997</v>
      </c>
      <c r="AJ11" s="21">
        <v>0</v>
      </c>
      <c r="AK11" s="99">
        <f t="shared" si="10"/>
        <v>25053.7</v>
      </c>
      <c r="AL11" s="57"/>
    </row>
    <row r="12" spans="1:38" s="2" customFormat="1" ht="15" customHeight="1" x14ac:dyDescent="0.2">
      <c r="A12" s="14" t="s">
        <v>10</v>
      </c>
      <c r="B12" s="26">
        <v>1755485</v>
      </c>
      <c r="C12" s="26">
        <v>2130402.1</v>
      </c>
      <c r="D12" s="4">
        <f t="shared" si="1"/>
        <v>1.2135689567270584</v>
      </c>
      <c r="E12" s="13">
        <v>20</v>
      </c>
      <c r="F12" s="13" t="s">
        <v>370</v>
      </c>
      <c r="G12" s="13" t="s">
        <v>370</v>
      </c>
      <c r="H12" s="13" t="s">
        <v>370</v>
      </c>
      <c r="I12" s="13" t="s">
        <v>370</v>
      </c>
      <c r="J12" s="26">
        <v>1.3</v>
      </c>
      <c r="K12" s="26">
        <v>1.2</v>
      </c>
      <c r="L12" s="4">
        <f t="shared" si="2"/>
        <v>1.0833333333333335</v>
      </c>
      <c r="M12" s="13">
        <v>15</v>
      </c>
      <c r="N12" s="26">
        <v>27982.7</v>
      </c>
      <c r="O12" s="26">
        <v>22484</v>
      </c>
      <c r="P12" s="4">
        <f t="shared" si="3"/>
        <v>0.80349644601843284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20">
        <f t="shared" si="4"/>
        <v>1.0227329722129976</v>
      </c>
      <c r="AC12" s="20">
        <f t="shared" si="5"/>
        <v>1.0227329722129976</v>
      </c>
      <c r="AD12" s="7">
        <v>118130</v>
      </c>
      <c r="AE12" s="21">
        <f t="shared" si="7"/>
        <v>10739.09090909091</v>
      </c>
      <c r="AF12" s="21">
        <f t="shared" si="6"/>
        <v>10983.2</v>
      </c>
      <c r="AG12" s="39">
        <f t="shared" si="8"/>
        <v>244.10909090909081</v>
      </c>
      <c r="AH12" s="90">
        <v>-16.600000000000364</v>
      </c>
      <c r="AI12" s="39">
        <f t="shared" si="9"/>
        <v>10966.6</v>
      </c>
      <c r="AJ12" s="21">
        <v>0</v>
      </c>
      <c r="AK12" s="99">
        <f t="shared" si="10"/>
        <v>10966.6</v>
      </c>
      <c r="AL12" s="57"/>
    </row>
    <row r="13" spans="1:38" s="2" customFormat="1" ht="15" customHeight="1" x14ac:dyDescent="0.2">
      <c r="A13" s="14" t="s">
        <v>11</v>
      </c>
      <c r="B13" s="26">
        <v>1998193</v>
      </c>
      <c r="C13" s="26">
        <v>2160611.1</v>
      </c>
      <c r="D13" s="4">
        <f t="shared" si="1"/>
        <v>1.0812824887285664</v>
      </c>
      <c r="E13" s="13">
        <v>20</v>
      </c>
      <c r="F13" s="13" t="s">
        <v>370</v>
      </c>
      <c r="G13" s="13" t="s">
        <v>370</v>
      </c>
      <c r="H13" s="13" t="s">
        <v>370</v>
      </c>
      <c r="I13" s="13" t="s">
        <v>370</v>
      </c>
      <c r="J13" s="26">
        <v>1.2</v>
      </c>
      <c r="K13" s="26">
        <v>1.2</v>
      </c>
      <c r="L13" s="4">
        <f t="shared" si="2"/>
        <v>1</v>
      </c>
      <c r="M13" s="13">
        <v>10</v>
      </c>
      <c r="N13" s="26">
        <v>27322.2</v>
      </c>
      <c r="O13" s="26">
        <v>17197</v>
      </c>
      <c r="P13" s="4">
        <f t="shared" si="3"/>
        <v>0.62941490802351197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20">
        <f t="shared" si="4"/>
        <v>0.91098381438525489</v>
      </c>
      <c r="AC13" s="20">
        <f t="shared" si="5"/>
        <v>0.91098381438525489</v>
      </c>
      <c r="AD13" s="7">
        <v>173526</v>
      </c>
      <c r="AE13" s="21">
        <f t="shared" si="7"/>
        <v>15775.09090909091</v>
      </c>
      <c r="AF13" s="21">
        <f t="shared" si="6"/>
        <v>14370.9</v>
      </c>
      <c r="AG13" s="39">
        <f t="shared" si="8"/>
        <v>-1404.1909090909103</v>
      </c>
      <c r="AH13" s="90">
        <v>29.399999999997817</v>
      </c>
      <c r="AI13" s="39">
        <f t="shared" si="9"/>
        <v>14400.299999999997</v>
      </c>
      <c r="AJ13" s="21">
        <v>0</v>
      </c>
      <c r="AK13" s="99">
        <f t="shared" si="10"/>
        <v>14400.3</v>
      </c>
      <c r="AL13" s="57"/>
    </row>
    <row r="14" spans="1:38" s="2" customFormat="1" ht="15" customHeight="1" x14ac:dyDescent="0.2">
      <c r="A14" s="14" t="s">
        <v>12</v>
      </c>
      <c r="B14" s="26">
        <v>45836</v>
      </c>
      <c r="C14" s="26">
        <v>51975</v>
      </c>
      <c r="D14" s="4">
        <f t="shared" si="1"/>
        <v>1.133934025656689</v>
      </c>
      <c r="E14" s="13">
        <v>20</v>
      </c>
      <c r="F14" s="13" t="s">
        <v>370</v>
      </c>
      <c r="G14" s="13" t="s">
        <v>370</v>
      </c>
      <c r="H14" s="13" t="s">
        <v>370</v>
      </c>
      <c r="I14" s="13" t="s">
        <v>370</v>
      </c>
      <c r="J14" s="26">
        <v>1.6</v>
      </c>
      <c r="K14" s="26">
        <v>1.5</v>
      </c>
      <c r="L14" s="4">
        <f t="shared" si="2"/>
        <v>1.0666666666666667</v>
      </c>
      <c r="M14" s="13">
        <v>15</v>
      </c>
      <c r="N14" s="26">
        <v>8100</v>
      </c>
      <c r="O14" s="26">
        <v>7093.5</v>
      </c>
      <c r="P14" s="4">
        <f t="shared" si="3"/>
        <v>0.87574074074074071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20">
        <f t="shared" si="4"/>
        <v>1.0170499332564085</v>
      </c>
      <c r="AC14" s="20">
        <f t="shared" si="5"/>
        <v>1.0170499332564085</v>
      </c>
      <c r="AD14" s="7">
        <v>109203</v>
      </c>
      <c r="AE14" s="21">
        <f t="shared" si="7"/>
        <v>9927.545454545454</v>
      </c>
      <c r="AF14" s="21">
        <f t="shared" si="6"/>
        <v>10096.799999999999</v>
      </c>
      <c r="AG14" s="39">
        <f t="shared" si="8"/>
        <v>169.25454545454522</v>
      </c>
      <c r="AH14" s="90">
        <v>-161.10000000000036</v>
      </c>
      <c r="AI14" s="39">
        <f t="shared" si="9"/>
        <v>9935.6999999999989</v>
      </c>
      <c r="AJ14" s="21">
        <v>0</v>
      </c>
      <c r="AK14" s="99">
        <f t="shared" si="10"/>
        <v>9935.7000000000007</v>
      </c>
      <c r="AL14" s="57"/>
    </row>
    <row r="15" spans="1:38" s="2" customFormat="1" ht="15" customHeight="1" x14ac:dyDescent="0.2">
      <c r="A15" s="14" t="s">
        <v>13</v>
      </c>
      <c r="B15" s="26">
        <v>358917</v>
      </c>
      <c r="C15" s="26">
        <v>373684</v>
      </c>
      <c r="D15" s="4">
        <f t="shared" si="1"/>
        <v>1.0411432169554522</v>
      </c>
      <c r="E15" s="13">
        <v>20</v>
      </c>
      <c r="F15" s="13" t="s">
        <v>370</v>
      </c>
      <c r="G15" s="13" t="s">
        <v>370</v>
      </c>
      <c r="H15" s="13" t="s">
        <v>370</v>
      </c>
      <c r="I15" s="13" t="s">
        <v>370</v>
      </c>
      <c r="J15" s="26">
        <v>1.1000000000000001</v>
      </c>
      <c r="K15" s="26">
        <v>0.9</v>
      </c>
      <c r="L15" s="4">
        <f t="shared" si="2"/>
        <v>1.2222222222222223</v>
      </c>
      <c r="M15" s="13">
        <v>10</v>
      </c>
      <c r="N15" s="26">
        <v>22369.1</v>
      </c>
      <c r="O15" s="26">
        <v>18376.400000000001</v>
      </c>
      <c r="P15" s="4">
        <f t="shared" si="3"/>
        <v>0.82150824127926481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20">
        <f t="shared" si="4"/>
        <v>0.99192694441410101</v>
      </c>
      <c r="AC15" s="20">
        <f t="shared" si="5"/>
        <v>0.99192694441410101</v>
      </c>
      <c r="AD15" s="7">
        <v>183246</v>
      </c>
      <c r="AE15" s="21">
        <f t="shared" si="7"/>
        <v>16658.727272727272</v>
      </c>
      <c r="AF15" s="21">
        <f t="shared" si="6"/>
        <v>16524.2</v>
      </c>
      <c r="AG15" s="39">
        <f t="shared" si="8"/>
        <v>-134.52727272727134</v>
      </c>
      <c r="AH15" s="90">
        <v>-245.20000000000073</v>
      </c>
      <c r="AI15" s="39">
        <f t="shared" si="9"/>
        <v>16279</v>
      </c>
      <c r="AJ15" s="21">
        <f>'[1]Расчет субсидий'!$P$10</f>
        <v>0</v>
      </c>
      <c r="AK15" s="99">
        <f t="shared" si="10"/>
        <v>16279</v>
      </c>
      <c r="AL15" s="57"/>
    </row>
    <row r="16" spans="1:38" s="2" customFormat="1" ht="15" customHeight="1" x14ac:dyDescent="0.2">
      <c r="A16" s="14" t="s">
        <v>14</v>
      </c>
      <c r="B16" s="26">
        <v>78811</v>
      </c>
      <c r="C16" s="26">
        <v>66769.100000000006</v>
      </c>
      <c r="D16" s="4">
        <f t="shared" si="1"/>
        <v>0.84720533935618136</v>
      </c>
      <c r="E16" s="13">
        <v>20</v>
      </c>
      <c r="F16" s="13" t="s">
        <v>370</v>
      </c>
      <c r="G16" s="13" t="s">
        <v>370</v>
      </c>
      <c r="H16" s="13" t="s">
        <v>370</v>
      </c>
      <c r="I16" s="13" t="s">
        <v>370</v>
      </c>
      <c r="J16" s="26">
        <v>1.4</v>
      </c>
      <c r="K16" s="26">
        <v>1.2</v>
      </c>
      <c r="L16" s="4">
        <f t="shared" si="2"/>
        <v>1.1666666666666667</v>
      </c>
      <c r="M16" s="13">
        <v>10</v>
      </c>
      <c r="N16" s="26">
        <v>12953.8</v>
      </c>
      <c r="O16" s="26">
        <v>8842.7999999999993</v>
      </c>
      <c r="P16" s="4">
        <f t="shared" si="3"/>
        <v>0.68264138708332689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20">
        <f t="shared" si="4"/>
        <v>0.88097847993010503</v>
      </c>
      <c r="AC16" s="20">
        <f t="shared" si="5"/>
        <v>0.88097847993010503</v>
      </c>
      <c r="AD16" s="7">
        <v>108017</v>
      </c>
      <c r="AE16" s="21">
        <f t="shared" si="7"/>
        <v>9819.7272727272721</v>
      </c>
      <c r="AF16" s="21">
        <f t="shared" si="6"/>
        <v>8651</v>
      </c>
      <c r="AG16" s="39">
        <f t="shared" si="8"/>
        <v>-1168.7272727272721</v>
      </c>
      <c r="AH16" s="90">
        <v>-33.799999999999272</v>
      </c>
      <c r="AI16" s="39">
        <f t="shared" si="9"/>
        <v>8617.2000000000007</v>
      </c>
      <c r="AJ16" s="21">
        <f>'[1]Расчет субсидий'!$P$11</f>
        <v>0</v>
      </c>
      <c r="AK16" s="99">
        <f t="shared" si="10"/>
        <v>8617.2000000000007</v>
      </c>
      <c r="AL16" s="57"/>
    </row>
    <row r="17" spans="1:38" s="2" customFormat="1" ht="15.75" x14ac:dyDescent="0.2">
      <c r="A17" s="17" t="s">
        <v>22</v>
      </c>
      <c r="B17" s="51">
        <f>SUM(B18:B44)</f>
        <v>6621487</v>
      </c>
      <c r="C17" s="51">
        <f>SUM(C18:C44)</f>
        <v>6602125.4000000004</v>
      </c>
      <c r="D17" s="8">
        <f>C17/B17</f>
        <v>0.99707594381745379</v>
      </c>
      <c r="E17" s="55"/>
      <c r="F17" s="51"/>
      <c r="G17" s="51"/>
      <c r="H17" s="8"/>
      <c r="I17" s="55"/>
      <c r="J17" s="27"/>
      <c r="K17" s="27"/>
      <c r="L17" s="9"/>
      <c r="M17" s="55"/>
      <c r="N17" s="51">
        <f>SUM(N18:N44)</f>
        <v>405604.6999999999</v>
      </c>
      <c r="O17" s="51">
        <f>SUM(O18:O44)</f>
        <v>293568.89999999997</v>
      </c>
      <c r="P17" s="8">
        <f>O17/N17</f>
        <v>0.72378081417695617</v>
      </c>
      <c r="Q17" s="55"/>
      <c r="R17" s="8"/>
      <c r="S17" s="55"/>
      <c r="T17" s="51">
        <f>SUM(T18:T44)</f>
        <v>14480.9</v>
      </c>
      <c r="U17" s="51">
        <f>SUM(U18:U44)</f>
        <v>15903.1</v>
      </c>
      <c r="V17" s="8">
        <f>U17/T17</f>
        <v>1.0982121276992454</v>
      </c>
      <c r="W17" s="55"/>
      <c r="X17" s="51">
        <f>SUM(X18:X44)</f>
        <v>5077</v>
      </c>
      <c r="Y17" s="51">
        <f>SUM(Y18:Y44)</f>
        <v>6423.4000000000005</v>
      </c>
      <c r="Z17" s="8">
        <f>Y17/X17</f>
        <v>1.2651959818790626</v>
      </c>
      <c r="AA17" s="55"/>
      <c r="AB17" s="56"/>
      <c r="AC17" s="52"/>
      <c r="AD17" s="51">
        <f>SUM(AD18:AD44)</f>
        <v>1115907</v>
      </c>
      <c r="AE17" s="51">
        <f>SUM(AE18:AE44)</f>
        <v>101446.09090909091</v>
      </c>
      <c r="AF17" s="51">
        <f>SUM(AF18:AF44)</f>
        <v>104151.7</v>
      </c>
      <c r="AG17" s="51">
        <f>SUM(AG18:AG44)</f>
        <v>2705.6090909090904</v>
      </c>
      <c r="AH17" s="51">
        <f>SUM(AH18:AH44)</f>
        <v>-723.7000000000005</v>
      </c>
      <c r="AI17" s="91">
        <f t="shared" ref="AI17:AJ17" si="11">SUM(AI18:AI44)</f>
        <v>103428</v>
      </c>
      <c r="AJ17" s="91">
        <f t="shared" si="11"/>
        <v>1621</v>
      </c>
      <c r="AK17" s="91">
        <f>ROUND(SUM(AK18:AK44),1)</f>
        <v>101807</v>
      </c>
      <c r="AL17" s="57"/>
    </row>
    <row r="18" spans="1:38" s="2" customFormat="1" ht="15" customHeight="1" x14ac:dyDescent="0.2">
      <c r="A18" s="15" t="s">
        <v>0</v>
      </c>
      <c r="B18" s="26">
        <v>5125</v>
      </c>
      <c r="C18" s="26">
        <v>4985.5</v>
      </c>
      <c r="D18" s="4">
        <f t="shared" ref="D18:D44" si="12">IF((E18=0),0,IF(B18=0,1,IF(C18&lt;0,0,C18/B18)))</f>
        <v>0.97278048780487802</v>
      </c>
      <c r="E18" s="13">
        <v>10</v>
      </c>
      <c r="F18" s="13" t="s">
        <v>370</v>
      </c>
      <c r="G18" s="13" t="s">
        <v>370</v>
      </c>
      <c r="H18" s="13" t="s">
        <v>370</v>
      </c>
      <c r="I18" s="13" t="s">
        <v>370</v>
      </c>
      <c r="J18" s="26">
        <v>2.5</v>
      </c>
      <c r="K18" s="26">
        <v>2.2999999999999998</v>
      </c>
      <c r="L18" s="4">
        <f t="shared" ref="L18:L44" si="13">IF((M18=0),0,IF(J18=0,1,IF(K18&lt;0,0,J18/K18)))</f>
        <v>1.0869565217391306</v>
      </c>
      <c r="M18" s="13">
        <v>15</v>
      </c>
      <c r="N18" s="26">
        <v>2890</v>
      </c>
      <c r="O18" s="26">
        <v>2750.5</v>
      </c>
      <c r="P18" s="4">
        <f t="shared" ref="P18:P44" si="14">IF((Q18=0),0,IF(N18=0,1,IF(O18&lt;0,0,O18/N18)))</f>
        <v>0.95173010380622836</v>
      </c>
      <c r="Q18" s="13">
        <v>20</v>
      </c>
      <c r="R18" s="6">
        <v>1</v>
      </c>
      <c r="S18" s="13">
        <v>15</v>
      </c>
      <c r="T18" s="26">
        <v>232</v>
      </c>
      <c r="U18" s="26">
        <v>227.5</v>
      </c>
      <c r="V18" s="4">
        <f t="shared" ref="V18:V44" si="15">IF((W18=0),0,IF(T18=0,1,IF(U18&lt;0,0,U18/T18)))</f>
        <v>0.9806034482758621</v>
      </c>
      <c r="W18" s="13">
        <v>20</v>
      </c>
      <c r="X18" s="26">
        <v>28</v>
      </c>
      <c r="Y18" s="26">
        <v>27.3</v>
      </c>
      <c r="Z18" s="4">
        <f t="shared" ref="Z18:Z44" si="16">IF((AA18=0),0,IF(X18=0,1,IF(Y18&lt;0,0,Y18/X18)))</f>
        <v>0.97499999999999998</v>
      </c>
      <c r="AA18" s="13">
        <v>15</v>
      </c>
      <c r="AB18" s="20">
        <f>((D18*E18)+(L18*M18)+(P18*Q18)+(R18*S18)+(V18*W18)+(Z18*AA18))/(E18+M18+Q18+S18+W18+AA18)</f>
        <v>0.9926718289029216</v>
      </c>
      <c r="AC18" s="20">
        <f t="shared" ref="AC18:AC44" si="17">IF(AB18&gt;1.2,IF((AB18-1.2)*0.1+1.2&gt;1.3,1.3,(AB18-1.2)*0.1+1.2),AB18)</f>
        <v>0.9926718289029216</v>
      </c>
      <c r="AD18" s="24">
        <v>23589</v>
      </c>
      <c r="AE18" s="21">
        <f t="shared" si="7"/>
        <v>2144.4545454545455</v>
      </c>
      <c r="AF18" s="21">
        <f t="shared" ref="AF18:AF44" si="18">ROUND(AC18*AE18,1)</f>
        <v>2128.6999999999998</v>
      </c>
      <c r="AG18" s="39">
        <f t="shared" si="8"/>
        <v>-15.754545454545678</v>
      </c>
      <c r="AH18" s="90">
        <v>2</v>
      </c>
      <c r="AI18" s="39">
        <f t="shared" si="9"/>
        <v>2130.6999999999998</v>
      </c>
      <c r="AJ18" s="21">
        <f>'[1]Расчет субсидий'!$P$13</f>
        <v>0</v>
      </c>
      <c r="AK18" s="99">
        <f t="shared" si="10"/>
        <v>2130.6999999999998</v>
      </c>
      <c r="AL18" s="57"/>
    </row>
    <row r="19" spans="1:38" s="2" customFormat="1" ht="15" customHeight="1" x14ac:dyDescent="0.2">
      <c r="A19" s="15" t="s">
        <v>23</v>
      </c>
      <c r="B19" s="26">
        <v>609062</v>
      </c>
      <c r="C19" s="26">
        <v>485263.7</v>
      </c>
      <c r="D19" s="4">
        <f t="shared" si="12"/>
        <v>0.79673941240793222</v>
      </c>
      <c r="E19" s="13">
        <v>10</v>
      </c>
      <c r="F19" s="13" t="s">
        <v>370</v>
      </c>
      <c r="G19" s="13" t="s">
        <v>370</v>
      </c>
      <c r="H19" s="13" t="s">
        <v>370</v>
      </c>
      <c r="I19" s="13" t="s">
        <v>370</v>
      </c>
      <c r="J19" s="26">
        <v>1.2</v>
      </c>
      <c r="K19" s="26">
        <v>1.3</v>
      </c>
      <c r="L19" s="4">
        <f t="shared" si="13"/>
        <v>0.92307692307692302</v>
      </c>
      <c r="M19" s="13">
        <v>5</v>
      </c>
      <c r="N19" s="26">
        <v>19042.3</v>
      </c>
      <c r="O19" s="26">
        <v>13677.6</v>
      </c>
      <c r="P19" s="4">
        <f t="shared" si="14"/>
        <v>0.71827457817595564</v>
      </c>
      <c r="Q19" s="13">
        <v>20</v>
      </c>
      <c r="R19" s="6">
        <v>1</v>
      </c>
      <c r="S19" s="13">
        <v>15</v>
      </c>
      <c r="T19" s="26">
        <v>699</v>
      </c>
      <c r="U19" s="26">
        <v>669.7</v>
      </c>
      <c r="V19" s="4">
        <f t="shared" si="15"/>
        <v>0.95808297567954226</v>
      </c>
      <c r="W19" s="13">
        <v>20</v>
      </c>
      <c r="X19" s="26">
        <v>57.1</v>
      </c>
      <c r="Y19" s="26">
        <v>60.5</v>
      </c>
      <c r="Z19" s="4">
        <f t="shared" si="16"/>
        <v>1.0595446584938704</v>
      </c>
      <c r="AA19" s="13">
        <v>10</v>
      </c>
      <c r="AB19" s="20">
        <f t="shared" ref="AB19:AB44" si="19">((D19*E19)+(L19*M19)+(P19*Q19)+(R19*S19)+(V19*W19)+(Z19*AA19))/(E19+M19+Q19+S19+W19+AA19)</f>
        <v>0.89631720501890744</v>
      </c>
      <c r="AC19" s="20">
        <f t="shared" si="17"/>
        <v>0.89631720501890744</v>
      </c>
      <c r="AD19" s="24">
        <v>36799</v>
      </c>
      <c r="AE19" s="21">
        <f t="shared" si="7"/>
        <v>3345.3636363636365</v>
      </c>
      <c r="AF19" s="21">
        <f t="shared" si="18"/>
        <v>2998.5</v>
      </c>
      <c r="AG19" s="39">
        <f t="shared" si="8"/>
        <v>-346.86363636363649</v>
      </c>
      <c r="AH19" s="90">
        <v>28.599999999999909</v>
      </c>
      <c r="AI19" s="39">
        <f t="shared" si="9"/>
        <v>3027.1</v>
      </c>
      <c r="AJ19" s="21">
        <v>0</v>
      </c>
      <c r="AK19" s="99">
        <f t="shared" si="10"/>
        <v>3027.1</v>
      </c>
      <c r="AL19" s="57"/>
    </row>
    <row r="20" spans="1:38" s="2" customFormat="1" ht="15" customHeight="1" x14ac:dyDescent="0.2">
      <c r="A20" s="15" t="s">
        <v>24</v>
      </c>
      <c r="B20" s="26">
        <v>154745</v>
      </c>
      <c r="C20" s="26">
        <v>194875.7</v>
      </c>
      <c r="D20" s="4">
        <f t="shared" si="12"/>
        <v>1.2593343888332418</v>
      </c>
      <c r="E20" s="13">
        <v>10</v>
      </c>
      <c r="F20" s="13" t="s">
        <v>370</v>
      </c>
      <c r="G20" s="13" t="s">
        <v>370</v>
      </c>
      <c r="H20" s="13" t="s">
        <v>370</v>
      </c>
      <c r="I20" s="13" t="s">
        <v>370</v>
      </c>
      <c r="J20" s="26">
        <v>2.4</v>
      </c>
      <c r="K20" s="26">
        <v>2.2999999999999998</v>
      </c>
      <c r="L20" s="4">
        <f t="shared" si="13"/>
        <v>1.0434782608695652</v>
      </c>
      <c r="M20" s="13">
        <v>10</v>
      </c>
      <c r="N20" s="26">
        <v>7053.7</v>
      </c>
      <c r="O20" s="26">
        <v>6548.2</v>
      </c>
      <c r="P20" s="4">
        <f t="shared" si="14"/>
        <v>0.92833548350511075</v>
      </c>
      <c r="Q20" s="13">
        <v>20</v>
      </c>
      <c r="R20" s="6">
        <v>1</v>
      </c>
      <c r="S20" s="13">
        <v>15</v>
      </c>
      <c r="T20" s="26">
        <v>628.70000000000005</v>
      </c>
      <c r="U20" s="26">
        <v>824.7</v>
      </c>
      <c r="V20" s="4">
        <f t="shared" si="15"/>
        <v>1.3117544138698902</v>
      </c>
      <c r="W20" s="13">
        <v>20</v>
      </c>
      <c r="X20" s="26">
        <v>27.6</v>
      </c>
      <c r="Y20" s="26">
        <v>84.7</v>
      </c>
      <c r="Z20" s="4">
        <f t="shared" si="16"/>
        <v>3.068840579710145</v>
      </c>
      <c r="AA20" s="13">
        <v>20</v>
      </c>
      <c r="AB20" s="20">
        <f t="shared" si="19"/>
        <v>1.5179656425129577</v>
      </c>
      <c r="AC20" s="20">
        <f t="shared" si="17"/>
        <v>1.2317965642512958</v>
      </c>
      <c r="AD20" s="24">
        <v>34704</v>
      </c>
      <c r="AE20" s="21">
        <f t="shared" si="7"/>
        <v>3154.909090909091</v>
      </c>
      <c r="AF20" s="21">
        <f t="shared" si="18"/>
        <v>3886.2</v>
      </c>
      <c r="AG20" s="39">
        <f t="shared" si="8"/>
        <v>731.29090909090883</v>
      </c>
      <c r="AH20" s="90">
        <v>-28.600000000000136</v>
      </c>
      <c r="AI20" s="39">
        <f t="shared" si="9"/>
        <v>3857.5999999999995</v>
      </c>
      <c r="AJ20" s="21">
        <f>'[1]Расчет субсидий'!$P$14</f>
        <v>1621</v>
      </c>
      <c r="AK20" s="99">
        <f t="shared" si="10"/>
        <v>2236.6</v>
      </c>
      <c r="AL20" s="57"/>
    </row>
    <row r="21" spans="1:38" s="2" customFormat="1" ht="15" customHeight="1" x14ac:dyDescent="0.2">
      <c r="A21" s="15" t="s">
        <v>25</v>
      </c>
      <c r="B21" s="26">
        <v>11940</v>
      </c>
      <c r="C21" s="26">
        <v>12007.6</v>
      </c>
      <c r="D21" s="4">
        <f t="shared" si="12"/>
        <v>1.0056616415410387</v>
      </c>
      <c r="E21" s="13">
        <v>10</v>
      </c>
      <c r="F21" s="13" t="s">
        <v>370</v>
      </c>
      <c r="G21" s="13" t="s">
        <v>370</v>
      </c>
      <c r="H21" s="13" t="s">
        <v>370</v>
      </c>
      <c r="I21" s="13" t="s">
        <v>370</v>
      </c>
      <c r="J21" s="26">
        <v>2.5</v>
      </c>
      <c r="K21" s="26">
        <v>1.7</v>
      </c>
      <c r="L21" s="4">
        <f t="shared" si="13"/>
        <v>1.4705882352941178</v>
      </c>
      <c r="M21" s="13">
        <v>10</v>
      </c>
      <c r="N21" s="26">
        <v>11144.9</v>
      </c>
      <c r="O21" s="26">
        <v>5353</v>
      </c>
      <c r="P21" s="4">
        <f t="shared" si="14"/>
        <v>0.48030937917791994</v>
      </c>
      <c r="Q21" s="13">
        <v>20</v>
      </c>
      <c r="R21" s="6">
        <v>1</v>
      </c>
      <c r="S21" s="13">
        <v>15</v>
      </c>
      <c r="T21" s="26">
        <v>499</v>
      </c>
      <c r="U21" s="26">
        <v>426.6</v>
      </c>
      <c r="V21" s="4">
        <f t="shared" si="15"/>
        <v>0.85490981963927859</v>
      </c>
      <c r="W21" s="13">
        <v>10</v>
      </c>
      <c r="X21" s="26">
        <v>30</v>
      </c>
      <c r="Y21" s="26">
        <v>39.6</v>
      </c>
      <c r="Z21" s="4">
        <f t="shared" si="16"/>
        <v>1.32</v>
      </c>
      <c r="AA21" s="13">
        <v>15</v>
      </c>
      <c r="AB21" s="20">
        <f t="shared" si="19"/>
        <v>0.97147230685378427</v>
      </c>
      <c r="AC21" s="20">
        <f t="shared" si="17"/>
        <v>0.97147230685378427</v>
      </c>
      <c r="AD21" s="24">
        <v>28515</v>
      </c>
      <c r="AE21" s="21">
        <f t="shared" si="7"/>
        <v>2592.2727272727275</v>
      </c>
      <c r="AF21" s="21">
        <f t="shared" si="18"/>
        <v>2518.3000000000002</v>
      </c>
      <c r="AG21" s="39">
        <f t="shared" si="8"/>
        <v>-73.972727272727298</v>
      </c>
      <c r="AH21" s="90">
        <v>-45.599999999999909</v>
      </c>
      <c r="AI21" s="39">
        <f t="shared" si="9"/>
        <v>2472.7000000000003</v>
      </c>
      <c r="AJ21" s="21">
        <v>0</v>
      </c>
      <c r="AK21" s="99">
        <f t="shared" si="10"/>
        <v>2472.6999999999998</v>
      </c>
      <c r="AL21" s="57"/>
    </row>
    <row r="22" spans="1:38" s="2" customFormat="1" ht="15" customHeight="1" x14ac:dyDescent="0.2">
      <c r="A22" s="15" t="s">
        <v>26</v>
      </c>
      <c r="B22" s="26">
        <v>20687</v>
      </c>
      <c r="C22" s="26">
        <v>17716</v>
      </c>
      <c r="D22" s="4">
        <f t="shared" si="12"/>
        <v>0.85638323584860054</v>
      </c>
      <c r="E22" s="13">
        <v>10</v>
      </c>
      <c r="F22" s="13" t="s">
        <v>370</v>
      </c>
      <c r="G22" s="13" t="s">
        <v>370</v>
      </c>
      <c r="H22" s="13" t="s">
        <v>370</v>
      </c>
      <c r="I22" s="13" t="s">
        <v>370</v>
      </c>
      <c r="J22" s="26">
        <v>2.7</v>
      </c>
      <c r="K22" s="26">
        <v>2</v>
      </c>
      <c r="L22" s="4">
        <f t="shared" si="13"/>
        <v>1.35</v>
      </c>
      <c r="M22" s="13">
        <v>10</v>
      </c>
      <c r="N22" s="26">
        <v>8238.9</v>
      </c>
      <c r="O22" s="26">
        <v>5822</v>
      </c>
      <c r="P22" s="4">
        <f t="shared" si="14"/>
        <v>0.70664773210015908</v>
      </c>
      <c r="Q22" s="13">
        <v>20</v>
      </c>
      <c r="R22" s="6">
        <v>1</v>
      </c>
      <c r="S22" s="13">
        <v>15</v>
      </c>
      <c r="T22" s="26">
        <v>685.5</v>
      </c>
      <c r="U22" s="26">
        <v>771.3</v>
      </c>
      <c r="V22" s="4">
        <f t="shared" si="15"/>
        <v>1.1251641137855579</v>
      </c>
      <c r="W22" s="13">
        <v>15</v>
      </c>
      <c r="X22" s="26">
        <v>64</v>
      </c>
      <c r="Y22" s="26">
        <v>89.9</v>
      </c>
      <c r="Z22" s="4">
        <f t="shared" si="16"/>
        <v>1.4046875000000001</v>
      </c>
      <c r="AA22" s="13">
        <v>15</v>
      </c>
      <c r="AB22" s="20">
        <f t="shared" si="19"/>
        <v>1.048759543614971</v>
      </c>
      <c r="AC22" s="20">
        <f t="shared" si="17"/>
        <v>1.048759543614971</v>
      </c>
      <c r="AD22" s="24">
        <v>47008</v>
      </c>
      <c r="AE22" s="21">
        <f t="shared" si="7"/>
        <v>4273.454545454545</v>
      </c>
      <c r="AF22" s="21">
        <f t="shared" si="18"/>
        <v>4481.8</v>
      </c>
      <c r="AG22" s="39">
        <f t="shared" si="8"/>
        <v>208.34545454545514</v>
      </c>
      <c r="AH22" s="90">
        <v>27.800000000000182</v>
      </c>
      <c r="AI22" s="39">
        <f t="shared" si="9"/>
        <v>4509.6000000000004</v>
      </c>
      <c r="AJ22" s="21">
        <f>'[1]Расчет субсидий'!$P$15</f>
        <v>0</v>
      </c>
      <c r="AK22" s="99">
        <f t="shared" si="10"/>
        <v>4509.6000000000004</v>
      </c>
      <c r="AL22" s="57"/>
    </row>
    <row r="23" spans="1:38" s="2" customFormat="1" ht="15" customHeight="1" x14ac:dyDescent="0.2">
      <c r="A23" s="15" t="s">
        <v>27</v>
      </c>
      <c r="B23" s="26">
        <v>18222</v>
      </c>
      <c r="C23" s="26">
        <v>24177.9</v>
      </c>
      <c r="D23" s="4">
        <f t="shared" si="12"/>
        <v>1.3268521567336189</v>
      </c>
      <c r="E23" s="13">
        <v>10</v>
      </c>
      <c r="F23" s="13" t="s">
        <v>370</v>
      </c>
      <c r="G23" s="13" t="s">
        <v>370</v>
      </c>
      <c r="H23" s="13" t="s">
        <v>370</v>
      </c>
      <c r="I23" s="13" t="s">
        <v>370</v>
      </c>
      <c r="J23" s="26">
        <v>2.4</v>
      </c>
      <c r="K23" s="26">
        <v>2.2999999999999998</v>
      </c>
      <c r="L23" s="4">
        <f t="shared" si="13"/>
        <v>1.0434782608695652</v>
      </c>
      <c r="M23" s="13">
        <v>15</v>
      </c>
      <c r="N23" s="26">
        <v>7081.4</v>
      </c>
      <c r="O23" s="26">
        <v>4733.5</v>
      </c>
      <c r="P23" s="4">
        <f t="shared" si="14"/>
        <v>0.66844126867568565</v>
      </c>
      <c r="Q23" s="13">
        <v>20</v>
      </c>
      <c r="R23" s="6">
        <v>1</v>
      </c>
      <c r="S23" s="13">
        <v>15</v>
      </c>
      <c r="T23" s="26">
        <v>422</v>
      </c>
      <c r="U23" s="26">
        <v>479</v>
      </c>
      <c r="V23" s="4">
        <f t="shared" si="15"/>
        <v>1.1350710900473933</v>
      </c>
      <c r="W23" s="13">
        <v>15</v>
      </c>
      <c r="X23" s="26">
        <v>27.5</v>
      </c>
      <c r="Y23" s="26">
        <v>31.6</v>
      </c>
      <c r="Z23" s="4">
        <f t="shared" si="16"/>
        <v>1.1490909090909092</v>
      </c>
      <c r="AA23" s="13">
        <v>15</v>
      </c>
      <c r="AB23" s="20">
        <f t="shared" si="19"/>
        <v>1.0172438982329768</v>
      </c>
      <c r="AC23" s="20">
        <f t="shared" si="17"/>
        <v>1.0172438982329768</v>
      </c>
      <c r="AD23" s="24">
        <v>46400</v>
      </c>
      <c r="AE23" s="21">
        <f t="shared" si="7"/>
        <v>4218.181818181818</v>
      </c>
      <c r="AF23" s="21">
        <f t="shared" si="18"/>
        <v>4290.8999999999996</v>
      </c>
      <c r="AG23" s="39">
        <f t="shared" si="8"/>
        <v>72.71818181818162</v>
      </c>
      <c r="AH23" s="90">
        <v>-30</v>
      </c>
      <c r="AI23" s="39">
        <f t="shared" si="9"/>
        <v>4260.8999999999996</v>
      </c>
      <c r="AJ23" s="21">
        <v>0</v>
      </c>
      <c r="AK23" s="99">
        <f t="shared" si="10"/>
        <v>4260.8999999999996</v>
      </c>
      <c r="AL23" s="57"/>
    </row>
    <row r="24" spans="1:38" s="2" customFormat="1" ht="15" customHeight="1" x14ac:dyDescent="0.2">
      <c r="A24" s="15" t="s">
        <v>28</v>
      </c>
      <c r="B24" s="26">
        <v>871600</v>
      </c>
      <c r="C24" s="26">
        <v>807160.4</v>
      </c>
      <c r="D24" s="4">
        <f t="shared" si="12"/>
        <v>0.9260674621385957</v>
      </c>
      <c r="E24" s="13">
        <v>10</v>
      </c>
      <c r="F24" s="13" t="s">
        <v>370</v>
      </c>
      <c r="G24" s="13" t="s">
        <v>370</v>
      </c>
      <c r="H24" s="13" t="s">
        <v>370</v>
      </c>
      <c r="I24" s="13" t="s">
        <v>370</v>
      </c>
      <c r="J24" s="26">
        <v>0.3</v>
      </c>
      <c r="K24" s="26">
        <v>0.3</v>
      </c>
      <c r="L24" s="4">
        <f t="shared" si="13"/>
        <v>1</v>
      </c>
      <c r="M24" s="13">
        <v>5</v>
      </c>
      <c r="N24" s="26">
        <v>87532.2</v>
      </c>
      <c r="O24" s="26">
        <v>52536.7</v>
      </c>
      <c r="P24" s="4">
        <f t="shared" si="14"/>
        <v>0.60019855550300349</v>
      </c>
      <c r="Q24" s="13">
        <v>20</v>
      </c>
      <c r="R24" s="6">
        <v>1</v>
      </c>
      <c r="S24" s="13">
        <v>15</v>
      </c>
      <c r="T24" s="26">
        <v>449</v>
      </c>
      <c r="U24" s="26">
        <v>433.1</v>
      </c>
      <c r="V24" s="4">
        <f t="shared" si="15"/>
        <v>0.96458797327394219</v>
      </c>
      <c r="W24" s="13">
        <v>15</v>
      </c>
      <c r="X24" s="26">
        <v>269.60000000000002</v>
      </c>
      <c r="Y24" s="26">
        <v>495.6</v>
      </c>
      <c r="Z24" s="4">
        <f t="shared" si="16"/>
        <v>1.8382789317507418</v>
      </c>
      <c r="AA24" s="13">
        <v>20</v>
      </c>
      <c r="AB24" s="20">
        <f t="shared" si="19"/>
        <v>1.0882240466537647</v>
      </c>
      <c r="AC24" s="20">
        <f t="shared" si="17"/>
        <v>1.0882240466537647</v>
      </c>
      <c r="AD24" s="24">
        <v>40827</v>
      </c>
      <c r="AE24" s="21">
        <f t="shared" si="7"/>
        <v>3711.5454545454545</v>
      </c>
      <c r="AF24" s="21">
        <f t="shared" si="18"/>
        <v>4039</v>
      </c>
      <c r="AG24" s="39">
        <f t="shared" si="8"/>
        <v>327.4545454545455</v>
      </c>
      <c r="AH24" s="90">
        <v>17.300000000000182</v>
      </c>
      <c r="AI24" s="39">
        <f t="shared" si="9"/>
        <v>4056.3</v>
      </c>
      <c r="AJ24" s="21">
        <v>0</v>
      </c>
      <c r="AK24" s="99">
        <f t="shared" si="10"/>
        <v>4056.3</v>
      </c>
      <c r="AL24" s="57"/>
    </row>
    <row r="25" spans="1:38" s="2" customFormat="1" ht="15" customHeight="1" x14ac:dyDescent="0.2">
      <c r="A25" s="15" t="s">
        <v>29</v>
      </c>
      <c r="B25" s="26">
        <v>3823</v>
      </c>
      <c r="C25" s="26">
        <v>8082.4</v>
      </c>
      <c r="D25" s="4">
        <f t="shared" si="12"/>
        <v>2.114151190164792</v>
      </c>
      <c r="E25" s="13">
        <v>10</v>
      </c>
      <c r="F25" s="13" t="s">
        <v>370</v>
      </c>
      <c r="G25" s="13" t="s">
        <v>370</v>
      </c>
      <c r="H25" s="13" t="s">
        <v>370</v>
      </c>
      <c r="I25" s="13" t="s">
        <v>370</v>
      </c>
      <c r="J25" s="26">
        <v>1.5</v>
      </c>
      <c r="K25" s="26">
        <v>1.3</v>
      </c>
      <c r="L25" s="4">
        <f t="shared" si="13"/>
        <v>1.1538461538461537</v>
      </c>
      <c r="M25" s="13">
        <v>10</v>
      </c>
      <c r="N25" s="26">
        <v>2930.3</v>
      </c>
      <c r="O25" s="26">
        <v>2805.1</v>
      </c>
      <c r="P25" s="4">
        <f t="shared" si="14"/>
        <v>0.95727399924922352</v>
      </c>
      <c r="Q25" s="13">
        <v>20</v>
      </c>
      <c r="R25" s="6">
        <v>1</v>
      </c>
      <c r="S25" s="13">
        <v>15</v>
      </c>
      <c r="T25" s="26">
        <v>156.69999999999999</v>
      </c>
      <c r="U25" s="26">
        <v>165.4</v>
      </c>
      <c r="V25" s="4">
        <f t="shared" si="15"/>
        <v>1.0555201021059351</v>
      </c>
      <c r="W25" s="13">
        <v>15</v>
      </c>
      <c r="X25" s="26">
        <v>12.8</v>
      </c>
      <c r="Y25" s="26">
        <v>21.2</v>
      </c>
      <c r="Z25" s="4">
        <f t="shared" si="16"/>
        <v>1.6562499999999998</v>
      </c>
      <c r="AA25" s="13">
        <v>10</v>
      </c>
      <c r="AB25" s="20">
        <f t="shared" si="19"/>
        <v>1.2402594369585369</v>
      </c>
      <c r="AC25" s="20">
        <f t="shared" si="17"/>
        <v>1.2040259436958536</v>
      </c>
      <c r="AD25" s="24">
        <v>13763</v>
      </c>
      <c r="AE25" s="21">
        <f t="shared" si="7"/>
        <v>1251.1818181818182</v>
      </c>
      <c r="AF25" s="21">
        <f t="shared" si="18"/>
        <v>1506.5</v>
      </c>
      <c r="AG25" s="39">
        <f t="shared" si="8"/>
        <v>255.31818181818176</v>
      </c>
      <c r="AH25" s="90">
        <v>-16.700000000000045</v>
      </c>
      <c r="AI25" s="39">
        <f t="shared" si="9"/>
        <v>1489.8</v>
      </c>
      <c r="AJ25" s="21">
        <v>0</v>
      </c>
      <c r="AK25" s="99">
        <f t="shared" si="10"/>
        <v>1489.8</v>
      </c>
      <c r="AL25" s="57"/>
    </row>
    <row r="26" spans="1:38" s="2" customFormat="1" ht="15" customHeight="1" x14ac:dyDescent="0.2">
      <c r="A26" s="15" t="s">
        <v>30</v>
      </c>
      <c r="B26" s="26">
        <v>5352</v>
      </c>
      <c r="C26" s="26">
        <v>5185</v>
      </c>
      <c r="D26" s="4">
        <f t="shared" si="12"/>
        <v>0.96879671150971602</v>
      </c>
      <c r="E26" s="13">
        <v>10</v>
      </c>
      <c r="F26" s="13" t="s">
        <v>370</v>
      </c>
      <c r="G26" s="13" t="s">
        <v>370</v>
      </c>
      <c r="H26" s="13" t="s">
        <v>370</v>
      </c>
      <c r="I26" s="13" t="s">
        <v>370</v>
      </c>
      <c r="J26" s="26">
        <v>2.5</v>
      </c>
      <c r="K26" s="26">
        <v>2.5</v>
      </c>
      <c r="L26" s="4">
        <f t="shared" si="13"/>
        <v>1</v>
      </c>
      <c r="M26" s="13">
        <v>15</v>
      </c>
      <c r="N26" s="26">
        <v>5814.5</v>
      </c>
      <c r="O26" s="26">
        <v>5154.5</v>
      </c>
      <c r="P26" s="4">
        <f t="shared" si="14"/>
        <v>0.88649066987703151</v>
      </c>
      <c r="Q26" s="13">
        <v>20</v>
      </c>
      <c r="R26" s="6">
        <v>1</v>
      </c>
      <c r="S26" s="13">
        <v>15</v>
      </c>
      <c r="T26" s="26">
        <v>1332</v>
      </c>
      <c r="U26" s="26">
        <v>1498.8</v>
      </c>
      <c r="V26" s="4">
        <f t="shared" si="15"/>
        <v>1.1252252252252253</v>
      </c>
      <c r="W26" s="13">
        <v>20</v>
      </c>
      <c r="X26" s="26">
        <v>60</v>
      </c>
      <c r="Y26" s="26">
        <v>67</v>
      </c>
      <c r="Z26" s="4">
        <f t="shared" si="16"/>
        <v>1.1166666666666667</v>
      </c>
      <c r="AA26" s="13">
        <v>10</v>
      </c>
      <c r="AB26" s="20">
        <f t="shared" si="19"/>
        <v>1.012099463153433</v>
      </c>
      <c r="AC26" s="20">
        <f t="shared" si="17"/>
        <v>1.012099463153433</v>
      </c>
      <c r="AD26" s="24">
        <v>43261</v>
      </c>
      <c r="AE26" s="21">
        <f t="shared" si="7"/>
        <v>3932.818181818182</v>
      </c>
      <c r="AF26" s="21">
        <f t="shared" si="18"/>
        <v>3980.4</v>
      </c>
      <c r="AG26" s="39">
        <f t="shared" si="8"/>
        <v>47.581818181818107</v>
      </c>
      <c r="AH26" s="90">
        <v>-6.5</v>
      </c>
      <c r="AI26" s="39">
        <f t="shared" si="9"/>
        <v>3973.9</v>
      </c>
      <c r="AJ26" s="21">
        <f>'[1]Расчет субсидий'!$P$16</f>
        <v>0</v>
      </c>
      <c r="AK26" s="99">
        <f t="shared" si="10"/>
        <v>3973.9</v>
      </c>
      <c r="AL26" s="57"/>
    </row>
    <row r="27" spans="1:38" s="2" customFormat="1" ht="15" customHeight="1" x14ac:dyDescent="0.2">
      <c r="A27" s="15" t="s">
        <v>31</v>
      </c>
      <c r="B27" s="26">
        <v>1176</v>
      </c>
      <c r="C27" s="26">
        <v>1114.3</v>
      </c>
      <c r="D27" s="4">
        <f t="shared" si="12"/>
        <v>0.94753401360544209</v>
      </c>
      <c r="E27" s="13">
        <v>10</v>
      </c>
      <c r="F27" s="13" t="s">
        <v>370</v>
      </c>
      <c r="G27" s="13" t="s">
        <v>370</v>
      </c>
      <c r="H27" s="13" t="s">
        <v>370</v>
      </c>
      <c r="I27" s="13" t="s">
        <v>370</v>
      </c>
      <c r="J27" s="26">
        <v>2.2000000000000002</v>
      </c>
      <c r="K27" s="26">
        <v>2.2000000000000002</v>
      </c>
      <c r="L27" s="4">
        <f t="shared" si="13"/>
        <v>1</v>
      </c>
      <c r="M27" s="13">
        <v>15</v>
      </c>
      <c r="N27" s="26">
        <v>2376.1999999999998</v>
      </c>
      <c r="O27" s="26">
        <v>2449.1999999999998</v>
      </c>
      <c r="P27" s="4">
        <f t="shared" si="14"/>
        <v>1.0307213197542295</v>
      </c>
      <c r="Q27" s="13">
        <v>20</v>
      </c>
      <c r="R27" s="6">
        <v>1</v>
      </c>
      <c r="S27" s="13">
        <v>15</v>
      </c>
      <c r="T27" s="26">
        <v>92</v>
      </c>
      <c r="U27" s="26">
        <v>67.5</v>
      </c>
      <c r="V27" s="4">
        <f t="shared" si="15"/>
        <v>0.73369565217391308</v>
      </c>
      <c r="W27" s="13">
        <v>20</v>
      </c>
      <c r="X27" s="26">
        <v>6.7</v>
      </c>
      <c r="Y27" s="26">
        <v>7.8</v>
      </c>
      <c r="Z27" s="4">
        <f t="shared" si="16"/>
        <v>1.164179104477612</v>
      </c>
      <c r="AA27" s="13">
        <v>20</v>
      </c>
      <c r="AB27" s="20">
        <f t="shared" si="19"/>
        <v>0.98047261664169516</v>
      </c>
      <c r="AC27" s="20">
        <f t="shared" si="17"/>
        <v>0.98047261664169516</v>
      </c>
      <c r="AD27" s="24">
        <v>11325</v>
      </c>
      <c r="AE27" s="21">
        <f t="shared" si="7"/>
        <v>1029.5454545454545</v>
      </c>
      <c r="AF27" s="21">
        <f t="shared" si="18"/>
        <v>1009.4</v>
      </c>
      <c r="AG27" s="39">
        <f t="shared" si="8"/>
        <v>-20.145454545454527</v>
      </c>
      <c r="AH27" s="90">
        <v>-3.7000000000000455</v>
      </c>
      <c r="AI27" s="39">
        <f t="shared" si="9"/>
        <v>1005.6999999999999</v>
      </c>
      <c r="AJ27" s="21">
        <f>'[1]Расчет субсидий'!$P$17</f>
        <v>0</v>
      </c>
      <c r="AK27" s="99">
        <f t="shared" si="10"/>
        <v>1005.7</v>
      </c>
      <c r="AL27" s="57"/>
    </row>
    <row r="28" spans="1:38" s="2" customFormat="1" ht="15" customHeight="1" x14ac:dyDescent="0.2">
      <c r="A28" s="15" t="s">
        <v>32</v>
      </c>
      <c r="B28" s="26">
        <v>1841427</v>
      </c>
      <c r="C28" s="26">
        <v>2007419.9</v>
      </c>
      <c r="D28" s="4">
        <f t="shared" si="12"/>
        <v>1.090143622310306</v>
      </c>
      <c r="E28" s="13">
        <v>10</v>
      </c>
      <c r="F28" s="13" t="s">
        <v>370</v>
      </c>
      <c r="G28" s="13" t="s">
        <v>370</v>
      </c>
      <c r="H28" s="13" t="s">
        <v>370</v>
      </c>
      <c r="I28" s="13" t="s">
        <v>370</v>
      </c>
      <c r="J28" s="38">
        <v>1.1000000000000001</v>
      </c>
      <c r="K28" s="26">
        <v>1</v>
      </c>
      <c r="L28" s="4">
        <f t="shared" si="13"/>
        <v>1.1000000000000001</v>
      </c>
      <c r="M28" s="13">
        <v>10</v>
      </c>
      <c r="N28" s="38">
        <v>30984.3</v>
      </c>
      <c r="O28" s="26">
        <v>16348.5</v>
      </c>
      <c r="P28" s="4">
        <f t="shared" si="14"/>
        <v>0.52763819095477393</v>
      </c>
      <c r="Q28" s="13">
        <v>20</v>
      </c>
      <c r="R28" s="6">
        <v>1</v>
      </c>
      <c r="S28" s="13">
        <v>15</v>
      </c>
      <c r="T28" s="26">
        <v>567.4</v>
      </c>
      <c r="U28" s="26">
        <v>621.29999999999995</v>
      </c>
      <c r="V28" s="4">
        <f t="shared" si="15"/>
        <v>1.0949947127247093</v>
      </c>
      <c r="W28" s="13">
        <v>20</v>
      </c>
      <c r="X28" s="26">
        <v>309.39999999999998</v>
      </c>
      <c r="Y28" s="26">
        <v>408.3</v>
      </c>
      <c r="Z28" s="4">
        <f t="shared" si="16"/>
        <v>1.3196509372979963</v>
      </c>
      <c r="AA28" s="13">
        <v>15</v>
      </c>
      <c r="AB28" s="20">
        <f t="shared" si="19"/>
        <v>0.99054287062402957</v>
      </c>
      <c r="AC28" s="20">
        <f t="shared" si="17"/>
        <v>0.99054287062402957</v>
      </c>
      <c r="AD28" s="24">
        <v>50255</v>
      </c>
      <c r="AE28" s="21">
        <f t="shared" si="7"/>
        <v>4568.636363636364</v>
      </c>
      <c r="AF28" s="21">
        <f t="shared" si="18"/>
        <v>4525.3999999999996</v>
      </c>
      <c r="AG28" s="39">
        <f t="shared" si="8"/>
        <v>-43.236363636364331</v>
      </c>
      <c r="AH28" s="90">
        <v>41.800000000000182</v>
      </c>
      <c r="AI28" s="39">
        <f t="shared" si="9"/>
        <v>4567.2</v>
      </c>
      <c r="AJ28" s="21">
        <f>'[1]Расчет субсидий'!$P$18</f>
        <v>0</v>
      </c>
      <c r="AK28" s="99">
        <f t="shared" si="10"/>
        <v>4567.2</v>
      </c>
      <c r="AL28" s="57"/>
    </row>
    <row r="29" spans="1:38" s="2" customFormat="1" ht="15" customHeight="1" x14ac:dyDescent="0.2">
      <c r="A29" s="15" t="s">
        <v>33</v>
      </c>
      <c r="B29" s="38">
        <v>248300</v>
      </c>
      <c r="C29" s="26">
        <v>292139</v>
      </c>
      <c r="D29" s="4">
        <f t="shared" si="12"/>
        <v>1.1765565847764801</v>
      </c>
      <c r="E29" s="13">
        <v>10</v>
      </c>
      <c r="F29" s="13" t="s">
        <v>370</v>
      </c>
      <c r="G29" s="13" t="s">
        <v>370</v>
      </c>
      <c r="H29" s="13" t="s">
        <v>370</v>
      </c>
      <c r="I29" s="13" t="s">
        <v>370</v>
      </c>
      <c r="J29" s="38">
        <v>0.9</v>
      </c>
      <c r="K29" s="26">
        <v>1.1000000000000001</v>
      </c>
      <c r="L29" s="4">
        <f t="shared" si="13"/>
        <v>0.81818181818181812</v>
      </c>
      <c r="M29" s="13">
        <v>5</v>
      </c>
      <c r="N29" s="38">
        <v>16214.9</v>
      </c>
      <c r="O29" s="26">
        <v>15100</v>
      </c>
      <c r="P29" s="4">
        <f t="shared" si="14"/>
        <v>0.93124225249616099</v>
      </c>
      <c r="Q29" s="13">
        <v>20</v>
      </c>
      <c r="R29" s="6">
        <v>1</v>
      </c>
      <c r="S29" s="13">
        <v>15</v>
      </c>
      <c r="T29" s="26">
        <v>426</v>
      </c>
      <c r="U29" s="26">
        <v>430.7</v>
      </c>
      <c r="V29" s="4">
        <f t="shared" si="15"/>
        <v>1.0110328638497652</v>
      </c>
      <c r="W29" s="13">
        <v>15</v>
      </c>
      <c r="X29" s="26">
        <v>2107</v>
      </c>
      <c r="Y29" s="26">
        <v>2667.5</v>
      </c>
      <c r="Z29" s="4">
        <f t="shared" si="16"/>
        <v>1.2660180351210251</v>
      </c>
      <c r="AA29" s="13">
        <v>25</v>
      </c>
      <c r="AB29" s="20">
        <f t="shared" si="19"/>
        <v>1.0699695980485469</v>
      </c>
      <c r="AC29" s="20">
        <f t="shared" si="17"/>
        <v>1.0699695980485469</v>
      </c>
      <c r="AD29" s="24">
        <v>104317</v>
      </c>
      <c r="AE29" s="21">
        <f t="shared" si="7"/>
        <v>9483.363636363636</v>
      </c>
      <c r="AF29" s="21">
        <f t="shared" si="18"/>
        <v>10146.9</v>
      </c>
      <c r="AG29" s="39">
        <f t="shared" si="8"/>
        <v>663.5363636363636</v>
      </c>
      <c r="AH29" s="90">
        <v>-107.10000000000036</v>
      </c>
      <c r="AI29" s="39">
        <f t="shared" si="9"/>
        <v>10039.799999999999</v>
      </c>
      <c r="AJ29" s="21">
        <v>0</v>
      </c>
      <c r="AK29" s="99">
        <f t="shared" si="10"/>
        <v>10039.799999999999</v>
      </c>
      <c r="AL29" s="57"/>
    </row>
    <row r="30" spans="1:38" s="2" customFormat="1" ht="15" customHeight="1" x14ac:dyDescent="0.2">
      <c r="A30" s="15" t="s">
        <v>34</v>
      </c>
      <c r="B30" s="38">
        <v>16350</v>
      </c>
      <c r="C30" s="26">
        <v>16398.2</v>
      </c>
      <c r="D30" s="4">
        <f t="shared" si="12"/>
        <v>1.0029480122324159</v>
      </c>
      <c r="E30" s="13">
        <v>10</v>
      </c>
      <c r="F30" s="13" t="s">
        <v>370</v>
      </c>
      <c r="G30" s="13" t="s">
        <v>370</v>
      </c>
      <c r="H30" s="13" t="s">
        <v>370</v>
      </c>
      <c r="I30" s="13" t="s">
        <v>370</v>
      </c>
      <c r="J30" s="38">
        <v>2</v>
      </c>
      <c r="K30" s="26">
        <v>1.5</v>
      </c>
      <c r="L30" s="4">
        <f t="shared" si="13"/>
        <v>1.3333333333333333</v>
      </c>
      <c r="M30" s="13">
        <v>10</v>
      </c>
      <c r="N30" s="38">
        <v>5152.7</v>
      </c>
      <c r="O30" s="26">
        <v>4980.8</v>
      </c>
      <c r="P30" s="4">
        <f t="shared" si="14"/>
        <v>0.96663884953519519</v>
      </c>
      <c r="Q30" s="13">
        <v>20</v>
      </c>
      <c r="R30" s="6">
        <v>1</v>
      </c>
      <c r="S30" s="13">
        <v>15</v>
      </c>
      <c r="T30" s="26">
        <v>260.89999999999998</v>
      </c>
      <c r="U30" s="26">
        <v>256.3</v>
      </c>
      <c r="V30" s="4">
        <f t="shared" si="15"/>
        <v>0.9823687236489077</v>
      </c>
      <c r="W30" s="13">
        <v>15</v>
      </c>
      <c r="X30" s="26">
        <v>6.2</v>
      </c>
      <c r="Y30" s="26">
        <v>6.5</v>
      </c>
      <c r="Z30" s="4">
        <f t="shared" si="16"/>
        <v>1.0483870967741935</v>
      </c>
      <c r="AA30" s="13">
        <v>25</v>
      </c>
      <c r="AB30" s="20">
        <f t="shared" si="19"/>
        <v>1.0383241970573667</v>
      </c>
      <c r="AC30" s="20">
        <f t="shared" si="17"/>
        <v>1.0383241970573667</v>
      </c>
      <c r="AD30" s="24">
        <v>19756</v>
      </c>
      <c r="AE30" s="21">
        <f t="shared" si="7"/>
        <v>1796</v>
      </c>
      <c r="AF30" s="21">
        <f t="shared" si="18"/>
        <v>1864.8</v>
      </c>
      <c r="AG30" s="39">
        <f t="shared" si="8"/>
        <v>68.799999999999955</v>
      </c>
      <c r="AH30" s="90">
        <v>0.90000000000009095</v>
      </c>
      <c r="AI30" s="39">
        <f t="shared" si="9"/>
        <v>1865.7</v>
      </c>
      <c r="AJ30" s="21">
        <f>'[1]Расчет субсидий'!$P$19</f>
        <v>0</v>
      </c>
      <c r="AK30" s="99">
        <f t="shared" si="10"/>
        <v>1865.7</v>
      </c>
      <c r="AL30" s="57"/>
    </row>
    <row r="31" spans="1:38" s="2" customFormat="1" ht="15" customHeight="1" x14ac:dyDescent="0.2">
      <c r="A31" s="15" t="s">
        <v>35</v>
      </c>
      <c r="B31" s="38">
        <v>100855</v>
      </c>
      <c r="C31" s="26">
        <v>132038</v>
      </c>
      <c r="D31" s="4">
        <f t="shared" si="12"/>
        <v>1.3091864558028854</v>
      </c>
      <c r="E31" s="13">
        <v>10</v>
      </c>
      <c r="F31" s="13" t="s">
        <v>370</v>
      </c>
      <c r="G31" s="13" t="s">
        <v>370</v>
      </c>
      <c r="H31" s="13" t="s">
        <v>370</v>
      </c>
      <c r="I31" s="13" t="s">
        <v>370</v>
      </c>
      <c r="J31" s="26">
        <v>1.6</v>
      </c>
      <c r="K31" s="26">
        <v>1.5</v>
      </c>
      <c r="L31" s="4">
        <f t="shared" si="13"/>
        <v>1.0666666666666667</v>
      </c>
      <c r="M31" s="13">
        <v>10</v>
      </c>
      <c r="N31" s="38">
        <v>9158.6</v>
      </c>
      <c r="O31" s="26">
        <v>6904.9</v>
      </c>
      <c r="P31" s="4">
        <f t="shared" si="14"/>
        <v>0.75392527242154905</v>
      </c>
      <c r="Q31" s="13">
        <v>20</v>
      </c>
      <c r="R31" s="6">
        <v>1</v>
      </c>
      <c r="S31" s="13">
        <v>15</v>
      </c>
      <c r="T31" s="26">
        <v>1704</v>
      </c>
      <c r="U31" s="26">
        <v>2130.4</v>
      </c>
      <c r="V31" s="4">
        <f t="shared" si="15"/>
        <v>1.2502347417840376</v>
      </c>
      <c r="W31" s="13">
        <v>15</v>
      </c>
      <c r="X31" s="26">
        <v>70</v>
      </c>
      <c r="Y31" s="26">
        <v>96.7</v>
      </c>
      <c r="Z31" s="4">
        <f t="shared" si="16"/>
        <v>1.3814285714285715</v>
      </c>
      <c r="AA31" s="13">
        <v>15</v>
      </c>
      <c r="AB31" s="20">
        <f t="shared" si="19"/>
        <v>1.0977880749566546</v>
      </c>
      <c r="AC31" s="20">
        <f t="shared" si="17"/>
        <v>1.0977880749566546</v>
      </c>
      <c r="AD31" s="24">
        <v>42797</v>
      </c>
      <c r="AE31" s="21">
        <f t="shared" si="7"/>
        <v>3890.6363636363635</v>
      </c>
      <c r="AF31" s="21">
        <f t="shared" si="18"/>
        <v>4271.1000000000004</v>
      </c>
      <c r="AG31" s="39">
        <f t="shared" si="8"/>
        <v>380.46363636363685</v>
      </c>
      <c r="AH31" s="90">
        <v>-28.800000000000182</v>
      </c>
      <c r="AI31" s="39">
        <f t="shared" si="9"/>
        <v>4242.3</v>
      </c>
      <c r="AJ31" s="21">
        <v>0</v>
      </c>
      <c r="AK31" s="99">
        <f t="shared" si="10"/>
        <v>4242.3</v>
      </c>
      <c r="AL31" s="57"/>
    </row>
    <row r="32" spans="1:38" s="2" customFormat="1" ht="15" customHeight="1" x14ac:dyDescent="0.2">
      <c r="A32" s="15" t="s">
        <v>36</v>
      </c>
      <c r="B32" s="38">
        <v>7246</v>
      </c>
      <c r="C32" s="26">
        <v>6162.9</v>
      </c>
      <c r="D32" s="4">
        <f t="shared" si="12"/>
        <v>0.85052442727021804</v>
      </c>
      <c r="E32" s="13">
        <v>10</v>
      </c>
      <c r="F32" s="13" t="s">
        <v>370</v>
      </c>
      <c r="G32" s="13" t="s">
        <v>370</v>
      </c>
      <c r="H32" s="13" t="s">
        <v>370</v>
      </c>
      <c r="I32" s="13" t="s">
        <v>370</v>
      </c>
      <c r="J32" s="26">
        <v>2.2999999999999998</v>
      </c>
      <c r="K32" s="26">
        <v>2.1</v>
      </c>
      <c r="L32" s="4">
        <f t="shared" si="13"/>
        <v>1.0952380952380951</v>
      </c>
      <c r="M32" s="13">
        <v>15</v>
      </c>
      <c r="N32" s="38">
        <v>6709.9</v>
      </c>
      <c r="O32" s="26">
        <v>4935</v>
      </c>
      <c r="P32" s="4">
        <f t="shared" si="14"/>
        <v>0.73548040954410654</v>
      </c>
      <c r="Q32" s="13">
        <v>20</v>
      </c>
      <c r="R32" s="6">
        <v>1</v>
      </c>
      <c r="S32" s="13">
        <v>15</v>
      </c>
      <c r="T32" s="26">
        <v>291</v>
      </c>
      <c r="U32" s="26">
        <v>337.9</v>
      </c>
      <c r="V32" s="4">
        <f t="shared" si="15"/>
        <v>1.161168384879725</v>
      </c>
      <c r="W32" s="13">
        <v>20</v>
      </c>
      <c r="X32" s="26">
        <v>26</v>
      </c>
      <c r="Y32" s="26">
        <v>29.8</v>
      </c>
      <c r="Z32" s="4">
        <f t="shared" si="16"/>
        <v>1.1461538461538461</v>
      </c>
      <c r="AA32" s="13">
        <v>10</v>
      </c>
      <c r="AB32" s="20">
        <f t="shared" si="19"/>
        <v>0.99253700056987448</v>
      </c>
      <c r="AC32" s="20">
        <f t="shared" si="17"/>
        <v>0.99253700056987448</v>
      </c>
      <c r="AD32" s="24">
        <v>35577</v>
      </c>
      <c r="AE32" s="21">
        <f t="shared" si="7"/>
        <v>3234.2727272727275</v>
      </c>
      <c r="AF32" s="21">
        <f t="shared" si="18"/>
        <v>3210.1</v>
      </c>
      <c r="AG32" s="39">
        <f t="shared" si="8"/>
        <v>-24.17272727272757</v>
      </c>
      <c r="AH32" s="90">
        <v>43.199999999999818</v>
      </c>
      <c r="AI32" s="39">
        <f t="shared" si="9"/>
        <v>3253.2999999999997</v>
      </c>
      <c r="AJ32" s="21">
        <f>'[1]Расчет субсидий'!$P$20</f>
        <v>0</v>
      </c>
      <c r="AK32" s="99">
        <f t="shared" si="10"/>
        <v>3253.3</v>
      </c>
      <c r="AL32" s="57"/>
    </row>
    <row r="33" spans="1:195" s="2" customFormat="1" ht="15" customHeight="1" x14ac:dyDescent="0.2">
      <c r="A33" s="15" t="s">
        <v>1</v>
      </c>
      <c r="B33" s="38">
        <v>470457</v>
      </c>
      <c r="C33" s="26">
        <v>606308.5</v>
      </c>
      <c r="D33" s="4">
        <f t="shared" si="12"/>
        <v>1.2887649668301246</v>
      </c>
      <c r="E33" s="13">
        <v>10</v>
      </c>
      <c r="F33" s="13" t="s">
        <v>370</v>
      </c>
      <c r="G33" s="13" t="s">
        <v>370</v>
      </c>
      <c r="H33" s="13" t="s">
        <v>370</v>
      </c>
      <c r="I33" s="13" t="s">
        <v>370</v>
      </c>
      <c r="J33" s="26">
        <v>1.1000000000000001</v>
      </c>
      <c r="K33" s="26">
        <v>1</v>
      </c>
      <c r="L33" s="4">
        <f t="shared" si="13"/>
        <v>1.1000000000000001</v>
      </c>
      <c r="M33" s="13">
        <v>10</v>
      </c>
      <c r="N33" s="38">
        <v>35500.6</v>
      </c>
      <c r="O33" s="26">
        <v>31076.6</v>
      </c>
      <c r="P33" s="4">
        <f t="shared" si="14"/>
        <v>0.87538238790330303</v>
      </c>
      <c r="Q33" s="13">
        <v>20</v>
      </c>
      <c r="R33" s="6">
        <v>1</v>
      </c>
      <c r="S33" s="13">
        <v>15</v>
      </c>
      <c r="T33" s="26">
        <v>649.20000000000005</v>
      </c>
      <c r="U33" s="26">
        <v>744.5</v>
      </c>
      <c r="V33" s="4">
        <f t="shared" si="15"/>
        <v>1.1467960566851509</v>
      </c>
      <c r="W33" s="13">
        <v>15</v>
      </c>
      <c r="X33" s="26">
        <v>452.4</v>
      </c>
      <c r="Y33" s="26">
        <v>566.5</v>
      </c>
      <c r="Z33" s="4">
        <f t="shared" si="16"/>
        <v>1.252210433244916</v>
      </c>
      <c r="AA33" s="13">
        <v>15</v>
      </c>
      <c r="AB33" s="20">
        <f t="shared" si="19"/>
        <v>1.0868281738272743</v>
      </c>
      <c r="AC33" s="20">
        <f t="shared" si="17"/>
        <v>1.0868281738272743</v>
      </c>
      <c r="AD33" s="24">
        <v>63649</v>
      </c>
      <c r="AE33" s="21">
        <f t="shared" si="7"/>
        <v>5786.272727272727</v>
      </c>
      <c r="AF33" s="21">
        <f t="shared" si="18"/>
        <v>6288.7</v>
      </c>
      <c r="AG33" s="39">
        <f t="shared" si="8"/>
        <v>502.42727272727279</v>
      </c>
      <c r="AH33" s="90">
        <v>-31.799999999999272</v>
      </c>
      <c r="AI33" s="39">
        <f t="shared" si="9"/>
        <v>6256.9000000000005</v>
      </c>
      <c r="AJ33" s="21">
        <f>'[1]Расчет субсидий'!$P$21</f>
        <v>0</v>
      </c>
      <c r="AK33" s="99">
        <f t="shared" si="10"/>
        <v>6256.9</v>
      </c>
      <c r="AL33" s="57"/>
    </row>
    <row r="34" spans="1:195" s="2" customFormat="1" ht="15" customHeight="1" x14ac:dyDescent="0.2">
      <c r="A34" s="15" t="s">
        <v>37</v>
      </c>
      <c r="B34" s="38">
        <v>654555</v>
      </c>
      <c r="C34" s="26">
        <v>488367.9</v>
      </c>
      <c r="D34" s="4">
        <f t="shared" si="12"/>
        <v>0.74610674427664603</v>
      </c>
      <c r="E34" s="13">
        <v>10</v>
      </c>
      <c r="F34" s="13" t="s">
        <v>370</v>
      </c>
      <c r="G34" s="13" t="s">
        <v>370</v>
      </c>
      <c r="H34" s="13" t="s">
        <v>370</v>
      </c>
      <c r="I34" s="13" t="s">
        <v>370</v>
      </c>
      <c r="J34" s="38">
        <v>1.3</v>
      </c>
      <c r="K34" s="26">
        <v>1.3</v>
      </c>
      <c r="L34" s="4">
        <f t="shared" si="13"/>
        <v>1</v>
      </c>
      <c r="M34" s="13">
        <v>10</v>
      </c>
      <c r="N34" s="38">
        <v>18474.599999999999</v>
      </c>
      <c r="O34" s="26">
        <v>13399</v>
      </c>
      <c r="P34" s="4">
        <f t="shared" si="14"/>
        <v>0.72526604094269975</v>
      </c>
      <c r="Q34" s="13">
        <v>20</v>
      </c>
      <c r="R34" s="6">
        <v>1</v>
      </c>
      <c r="S34" s="13">
        <v>15</v>
      </c>
      <c r="T34" s="26">
        <v>214</v>
      </c>
      <c r="U34" s="26">
        <v>238.7</v>
      </c>
      <c r="V34" s="4">
        <f t="shared" si="15"/>
        <v>1.1154205607476635</v>
      </c>
      <c r="W34" s="13">
        <v>10</v>
      </c>
      <c r="X34" s="26">
        <v>21</v>
      </c>
      <c r="Y34" s="26">
        <v>21.7</v>
      </c>
      <c r="Z34" s="4">
        <f t="shared" si="16"/>
        <v>1.0333333333333332</v>
      </c>
      <c r="AA34" s="13">
        <v>15</v>
      </c>
      <c r="AB34" s="20">
        <f t="shared" si="19"/>
        <v>0.92025742336371352</v>
      </c>
      <c r="AC34" s="20">
        <f t="shared" si="17"/>
        <v>0.92025742336371352</v>
      </c>
      <c r="AD34" s="24">
        <v>25647</v>
      </c>
      <c r="AE34" s="21">
        <f t="shared" si="7"/>
        <v>2331.5454545454545</v>
      </c>
      <c r="AF34" s="21">
        <f t="shared" si="18"/>
        <v>2145.6</v>
      </c>
      <c r="AG34" s="39">
        <f t="shared" si="8"/>
        <v>-185.9454545454546</v>
      </c>
      <c r="AH34" s="90">
        <v>-4.1999999999998181</v>
      </c>
      <c r="AI34" s="39">
        <f t="shared" si="9"/>
        <v>2141.4</v>
      </c>
      <c r="AJ34" s="21">
        <v>0</v>
      </c>
      <c r="AK34" s="99">
        <f t="shared" si="10"/>
        <v>2141.4</v>
      </c>
      <c r="AL34" s="57"/>
    </row>
    <row r="35" spans="1:195" s="2" customFormat="1" ht="15" customHeight="1" x14ac:dyDescent="0.2">
      <c r="A35" s="15" t="s">
        <v>38</v>
      </c>
      <c r="B35" s="26">
        <v>74030</v>
      </c>
      <c r="C35" s="26">
        <v>71247.7</v>
      </c>
      <c r="D35" s="4">
        <f t="shared" si="12"/>
        <v>0.96241658786978246</v>
      </c>
      <c r="E35" s="13">
        <v>10</v>
      </c>
      <c r="F35" s="13" t="s">
        <v>370</v>
      </c>
      <c r="G35" s="13" t="s">
        <v>370</v>
      </c>
      <c r="H35" s="13" t="s">
        <v>370</v>
      </c>
      <c r="I35" s="13" t="s">
        <v>370</v>
      </c>
      <c r="J35" s="26">
        <v>2.6</v>
      </c>
      <c r="K35" s="26">
        <v>2.4</v>
      </c>
      <c r="L35" s="4">
        <f t="shared" si="13"/>
        <v>1.0833333333333335</v>
      </c>
      <c r="M35" s="13">
        <v>15</v>
      </c>
      <c r="N35" s="26">
        <v>7344</v>
      </c>
      <c r="O35" s="26">
        <v>4958.3999999999996</v>
      </c>
      <c r="P35" s="4">
        <f t="shared" si="14"/>
        <v>0.67516339869281039</v>
      </c>
      <c r="Q35" s="13">
        <v>20</v>
      </c>
      <c r="R35" s="6">
        <v>1</v>
      </c>
      <c r="S35" s="13">
        <v>15</v>
      </c>
      <c r="T35" s="26">
        <v>232</v>
      </c>
      <c r="U35" s="26">
        <v>264.5</v>
      </c>
      <c r="V35" s="4">
        <f t="shared" si="15"/>
        <v>1.1400862068965518</v>
      </c>
      <c r="W35" s="13">
        <v>15</v>
      </c>
      <c r="X35" s="26">
        <v>20</v>
      </c>
      <c r="Y35" s="26">
        <v>27</v>
      </c>
      <c r="Z35" s="4">
        <f t="shared" si="16"/>
        <v>1.35</v>
      </c>
      <c r="AA35" s="13">
        <v>15</v>
      </c>
      <c r="AB35" s="20">
        <f t="shared" si="19"/>
        <v>1.0192080772889145</v>
      </c>
      <c r="AC35" s="20">
        <f t="shared" si="17"/>
        <v>1.0192080772889145</v>
      </c>
      <c r="AD35" s="24">
        <v>25562</v>
      </c>
      <c r="AE35" s="21">
        <f t="shared" si="7"/>
        <v>2323.818181818182</v>
      </c>
      <c r="AF35" s="21">
        <f t="shared" si="18"/>
        <v>2368.5</v>
      </c>
      <c r="AG35" s="39">
        <f t="shared" si="8"/>
        <v>44.681818181818016</v>
      </c>
      <c r="AH35" s="90">
        <v>-5.1999999999998181</v>
      </c>
      <c r="AI35" s="39">
        <f t="shared" si="9"/>
        <v>2363.3000000000002</v>
      </c>
      <c r="AJ35" s="21">
        <v>0</v>
      </c>
      <c r="AK35" s="99">
        <f t="shared" si="10"/>
        <v>2363.3000000000002</v>
      </c>
      <c r="AL35" s="57"/>
    </row>
    <row r="36" spans="1:195" s="2" customFormat="1" ht="15" customHeight="1" x14ac:dyDescent="0.2">
      <c r="A36" s="15" t="s">
        <v>39</v>
      </c>
      <c r="B36" s="26">
        <v>10845</v>
      </c>
      <c r="C36" s="26">
        <v>9001.7999999999993</v>
      </c>
      <c r="D36" s="4">
        <f t="shared" si="12"/>
        <v>0.8300414937759335</v>
      </c>
      <c r="E36" s="13">
        <v>10</v>
      </c>
      <c r="F36" s="13" t="s">
        <v>370</v>
      </c>
      <c r="G36" s="13" t="s">
        <v>370</v>
      </c>
      <c r="H36" s="13" t="s">
        <v>370</v>
      </c>
      <c r="I36" s="13" t="s">
        <v>370</v>
      </c>
      <c r="J36" s="26">
        <v>2</v>
      </c>
      <c r="K36" s="26">
        <v>2.1</v>
      </c>
      <c r="L36" s="4">
        <f t="shared" si="13"/>
        <v>0.95238095238095233</v>
      </c>
      <c r="M36" s="13">
        <v>15</v>
      </c>
      <c r="N36" s="26">
        <v>8209.2000000000007</v>
      </c>
      <c r="O36" s="26">
        <v>7037.5</v>
      </c>
      <c r="P36" s="4">
        <f t="shared" si="14"/>
        <v>0.85726989231593809</v>
      </c>
      <c r="Q36" s="13">
        <v>20</v>
      </c>
      <c r="R36" s="6">
        <v>1</v>
      </c>
      <c r="S36" s="13">
        <v>15</v>
      </c>
      <c r="T36" s="26">
        <v>1062</v>
      </c>
      <c r="U36" s="26">
        <v>1199.5</v>
      </c>
      <c r="V36" s="4">
        <f t="shared" si="15"/>
        <v>1.1294726930320151</v>
      </c>
      <c r="W36" s="13">
        <v>20</v>
      </c>
      <c r="X36" s="26">
        <v>469</v>
      </c>
      <c r="Y36" s="26">
        <v>481.9</v>
      </c>
      <c r="Z36" s="4">
        <f t="shared" si="16"/>
        <v>1.0275053304904052</v>
      </c>
      <c r="AA36" s="13">
        <v>20</v>
      </c>
      <c r="AB36" s="20">
        <f t="shared" si="19"/>
        <v>0.97871087540240775</v>
      </c>
      <c r="AC36" s="20">
        <f t="shared" si="17"/>
        <v>0.97871087540240775</v>
      </c>
      <c r="AD36" s="24">
        <v>77103</v>
      </c>
      <c r="AE36" s="21">
        <f t="shared" si="7"/>
        <v>7009.363636363636</v>
      </c>
      <c r="AF36" s="21">
        <f t="shared" si="18"/>
        <v>6860.1</v>
      </c>
      <c r="AG36" s="39">
        <f t="shared" si="8"/>
        <v>-149.26363636363567</v>
      </c>
      <c r="AH36" s="90">
        <v>-7.6000000000003638</v>
      </c>
      <c r="AI36" s="39">
        <f t="shared" si="9"/>
        <v>6852.5</v>
      </c>
      <c r="AJ36" s="21">
        <f>'[1]Расчет субсидий'!$P$22</f>
        <v>0</v>
      </c>
      <c r="AK36" s="99">
        <f t="shared" si="10"/>
        <v>6852.5</v>
      </c>
      <c r="AL36" s="57"/>
    </row>
    <row r="37" spans="1:195" s="2" customFormat="1" ht="15" customHeight="1" x14ac:dyDescent="0.2">
      <c r="A37" s="15" t="s">
        <v>40</v>
      </c>
      <c r="B37" s="26">
        <v>12618</v>
      </c>
      <c r="C37" s="26">
        <v>12652.3</v>
      </c>
      <c r="D37" s="4">
        <f t="shared" si="12"/>
        <v>1.0027183388809637</v>
      </c>
      <c r="E37" s="13">
        <v>10</v>
      </c>
      <c r="F37" s="13" t="s">
        <v>370</v>
      </c>
      <c r="G37" s="13" t="s">
        <v>370</v>
      </c>
      <c r="H37" s="13" t="s">
        <v>370</v>
      </c>
      <c r="I37" s="13" t="s">
        <v>370</v>
      </c>
      <c r="J37" s="26">
        <v>6.1</v>
      </c>
      <c r="K37" s="26">
        <v>5.7</v>
      </c>
      <c r="L37" s="4">
        <f t="shared" si="13"/>
        <v>1.0701754385964912</v>
      </c>
      <c r="M37" s="13">
        <v>15</v>
      </c>
      <c r="N37" s="26">
        <v>7455</v>
      </c>
      <c r="O37" s="26">
        <v>4036.7</v>
      </c>
      <c r="P37" s="4">
        <f t="shared" si="14"/>
        <v>0.54147551978537889</v>
      </c>
      <c r="Q37" s="13">
        <v>20</v>
      </c>
      <c r="R37" s="6">
        <v>1</v>
      </c>
      <c r="S37" s="13">
        <v>15</v>
      </c>
      <c r="T37" s="26">
        <v>218.5</v>
      </c>
      <c r="U37" s="26">
        <v>246.1</v>
      </c>
      <c r="V37" s="4">
        <f t="shared" si="15"/>
        <v>1.1263157894736842</v>
      </c>
      <c r="W37" s="13">
        <v>10</v>
      </c>
      <c r="X37" s="26">
        <v>44</v>
      </c>
      <c r="Y37" s="26">
        <v>45.1</v>
      </c>
      <c r="Z37" s="4">
        <f t="shared" si="16"/>
        <v>1.0250000000000001</v>
      </c>
      <c r="AA37" s="13">
        <v>35</v>
      </c>
      <c r="AB37" s="20">
        <f t="shared" si="19"/>
        <v>0.94330936436382318</v>
      </c>
      <c r="AC37" s="20">
        <f t="shared" si="17"/>
        <v>0.94330936436382318</v>
      </c>
      <c r="AD37" s="24">
        <v>72175</v>
      </c>
      <c r="AE37" s="21">
        <f t="shared" si="7"/>
        <v>6561.363636363636</v>
      </c>
      <c r="AF37" s="21">
        <f t="shared" si="18"/>
        <v>6189.4</v>
      </c>
      <c r="AG37" s="39">
        <f t="shared" si="8"/>
        <v>-371.9636363636364</v>
      </c>
      <c r="AH37" s="90">
        <v>-17.100000000000364</v>
      </c>
      <c r="AI37" s="39">
        <f t="shared" si="9"/>
        <v>6172.2999999999993</v>
      </c>
      <c r="AJ37" s="21">
        <v>0</v>
      </c>
      <c r="AK37" s="99">
        <f t="shared" si="10"/>
        <v>6172.3</v>
      </c>
      <c r="AL37" s="57"/>
    </row>
    <row r="38" spans="1:195" s="2" customFormat="1" ht="15" customHeight="1" x14ac:dyDescent="0.2">
      <c r="A38" s="15" t="s">
        <v>41</v>
      </c>
      <c r="B38" s="26">
        <v>138797</v>
      </c>
      <c r="C38" s="26">
        <v>146075.20000000001</v>
      </c>
      <c r="D38" s="4">
        <f t="shared" si="12"/>
        <v>1.0524377328040233</v>
      </c>
      <c r="E38" s="13">
        <v>10</v>
      </c>
      <c r="F38" s="13" t="s">
        <v>370</v>
      </c>
      <c r="G38" s="13" t="s">
        <v>370</v>
      </c>
      <c r="H38" s="13" t="s">
        <v>370</v>
      </c>
      <c r="I38" s="13" t="s">
        <v>370</v>
      </c>
      <c r="J38" s="26">
        <v>1.4</v>
      </c>
      <c r="K38" s="26">
        <v>1.2</v>
      </c>
      <c r="L38" s="4">
        <f t="shared" si="13"/>
        <v>1.1666666666666667</v>
      </c>
      <c r="M38" s="13">
        <v>10</v>
      </c>
      <c r="N38" s="26">
        <v>23635.1</v>
      </c>
      <c r="O38" s="26">
        <v>20525.099999999999</v>
      </c>
      <c r="P38" s="4">
        <f t="shared" si="14"/>
        <v>0.86841604224225832</v>
      </c>
      <c r="Q38" s="13">
        <v>20</v>
      </c>
      <c r="R38" s="6">
        <v>1</v>
      </c>
      <c r="S38" s="13">
        <v>15</v>
      </c>
      <c r="T38" s="26">
        <v>205</v>
      </c>
      <c r="U38" s="26">
        <v>216.8</v>
      </c>
      <c r="V38" s="4">
        <f t="shared" si="15"/>
        <v>1.0575609756097561</v>
      </c>
      <c r="W38" s="13">
        <v>5</v>
      </c>
      <c r="X38" s="26">
        <v>11.6</v>
      </c>
      <c r="Y38" s="26">
        <v>11.6</v>
      </c>
      <c r="Z38" s="4">
        <f t="shared" si="16"/>
        <v>1</v>
      </c>
      <c r="AA38" s="13">
        <v>15</v>
      </c>
      <c r="AB38" s="20">
        <f t="shared" si="19"/>
        <v>0.9979622629013446</v>
      </c>
      <c r="AC38" s="20">
        <f t="shared" si="17"/>
        <v>0.9979622629013446</v>
      </c>
      <c r="AD38" s="24">
        <v>22651</v>
      </c>
      <c r="AE38" s="21">
        <f t="shared" si="7"/>
        <v>2059.181818181818</v>
      </c>
      <c r="AF38" s="21">
        <f t="shared" si="18"/>
        <v>2055</v>
      </c>
      <c r="AG38" s="39">
        <f t="shared" si="8"/>
        <v>-4.1818181818180165</v>
      </c>
      <c r="AH38" s="90">
        <v>-658</v>
      </c>
      <c r="AI38" s="39">
        <f t="shared" si="9"/>
        <v>1397</v>
      </c>
      <c r="AJ38" s="21">
        <f>'[1]Расчет субсидий'!$P$23</f>
        <v>0</v>
      </c>
      <c r="AK38" s="99">
        <f t="shared" si="10"/>
        <v>1397</v>
      </c>
      <c r="AL38" s="57"/>
    </row>
    <row r="39" spans="1:195" s="2" customFormat="1" ht="15" customHeight="1" x14ac:dyDescent="0.2">
      <c r="A39" s="15" t="s">
        <v>42</v>
      </c>
      <c r="B39" s="26">
        <v>1224132</v>
      </c>
      <c r="C39" s="26">
        <v>1141959.5</v>
      </c>
      <c r="D39" s="4">
        <f t="shared" si="12"/>
        <v>0.93287284377828539</v>
      </c>
      <c r="E39" s="13">
        <v>10</v>
      </c>
      <c r="F39" s="13" t="s">
        <v>370</v>
      </c>
      <c r="G39" s="13" t="s">
        <v>370</v>
      </c>
      <c r="H39" s="13" t="s">
        <v>370</v>
      </c>
      <c r="I39" s="13" t="s">
        <v>370</v>
      </c>
      <c r="J39" s="26">
        <v>0.7</v>
      </c>
      <c r="K39" s="26">
        <v>0.7</v>
      </c>
      <c r="L39" s="4">
        <f t="shared" si="13"/>
        <v>1</v>
      </c>
      <c r="M39" s="13">
        <v>5</v>
      </c>
      <c r="N39" s="26">
        <v>49449.1</v>
      </c>
      <c r="O39" s="26">
        <v>33544.1</v>
      </c>
      <c r="P39" s="4">
        <f t="shared" si="14"/>
        <v>0.67835612781627974</v>
      </c>
      <c r="Q39" s="13">
        <v>20</v>
      </c>
      <c r="R39" s="6">
        <v>1</v>
      </c>
      <c r="S39" s="13">
        <v>15</v>
      </c>
      <c r="T39" s="26">
        <v>1425</v>
      </c>
      <c r="U39" s="26">
        <v>1451.6</v>
      </c>
      <c r="V39" s="4">
        <f t="shared" si="15"/>
        <v>1.0186666666666666</v>
      </c>
      <c r="W39" s="13">
        <v>15</v>
      </c>
      <c r="X39" s="26">
        <v>850</v>
      </c>
      <c r="Y39" s="26">
        <v>1005.1</v>
      </c>
      <c r="Z39" s="4">
        <f t="shared" si="16"/>
        <v>1.1824705882352942</v>
      </c>
      <c r="AA39" s="13">
        <v>25</v>
      </c>
      <c r="AB39" s="20">
        <f t="shared" si="19"/>
        <v>0.9748623966665646</v>
      </c>
      <c r="AC39" s="20">
        <f t="shared" si="17"/>
        <v>0.9748623966665646</v>
      </c>
      <c r="AD39" s="24">
        <v>83634</v>
      </c>
      <c r="AE39" s="21">
        <f t="shared" si="7"/>
        <v>7603.090909090909</v>
      </c>
      <c r="AF39" s="21">
        <f t="shared" si="18"/>
        <v>7412</v>
      </c>
      <c r="AG39" s="39">
        <f t="shared" si="8"/>
        <v>-191.09090909090901</v>
      </c>
      <c r="AH39" s="90">
        <v>25.399999999999636</v>
      </c>
      <c r="AI39" s="39">
        <f t="shared" si="9"/>
        <v>7437.4</v>
      </c>
      <c r="AJ39" s="21">
        <v>0</v>
      </c>
      <c r="AK39" s="99">
        <f t="shared" si="10"/>
        <v>7437.4</v>
      </c>
      <c r="AL39" s="57"/>
    </row>
    <row r="40" spans="1:195" s="2" customFormat="1" ht="15" customHeight="1" x14ac:dyDescent="0.2">
      <c r="A40" s="15" t="s">
        <v>43</v>
      </c>
      <c r="B40" s="26">
        <v>19638</v>
      </c>
      <c r="C40" s="26">
        <v>17988.8</v>
      </c>
      <c r="D40" s="4">
        <f t="shared" si="12"/>
        <v>0.91601996129952135</v>
      </c>
      <c r="E40" s="13">
        <v>10</v>
      </c>
      <c r="F40" s="13" t="s">
        <v>370</v>
      </c>
      <c r="G40" s="13" t="s">
        <v>370</v>
      </c>
      <c r="H40" s="13" t="s">
        <v>370</v>
      </c>
      <c r="I40" s="13" t="s">
        <v>370</v>
      </c>
      <c r="J40" s="26">
        <v>0.7</v>
      </c>
      <c r="K40" s="26">
        <v>0.9</v>
      </c>
      <c r="L40" s="4">
        <f t="shared" si="13"/>
        <v>0.77777777777777768</v>
      </c>
      <c r="M40" s="13">
        <v>5</v>
      </c>
      <c r="N40" s="26">
        <v>12486.5</v>
      </c>
      <c r="O40" s="26">
        <v>11253.3</v>
      </c>
      <c r="P40" s="4">
        <f t="shared" si="14"/>
        <v>0.901237336323229</v>
      </c>
      <c r="Q40" s="13">
        <v>20</v>
      </c>
      <c r="R40" s="6">
        <v>1</v>
      </c>
      <c r="S40" s="13">
        <v>15</v>
      </c>
      <c r="T40" s="26">
        <v>655</v>
      </c>
      <c r="U40" s="26">
        <v>702.3</v>
      </c>
      <c r="V40" s="4">
        <f t="shared" si="15"/>
        <v>1.0722137404580152</v>
      </c>
      <c r="W40" s="13">
        <v>20</v>
      </c>
      <c r="X40" s="26">
        <v>17</v>
      </c>
      <c r="Y40" s="26">
        <v>23</v>
      </c>
      <c r="Z40" s="4">
        <f t="shared" si="16"/>
        <v>1.3529411764705883</v>
      </c>
      <c r="AA40" s="13">
        <v>15</v>
      </c>
      <c r="AB40" s="20">
        <f t="shared" si="19"/>
        <v>1.0330850315831508</v>
      </c>
      <c r="AC40" s="20">
        <f t="shared" si="17"/>
        <v>1.0330850315831508</v>
      </c>
      <c r="AD40" s="24">
        <v>37752</v>
      </c>
      <c r="AE40" s="21">
        <f t="shared" si="7"/>
        <v>3432</v>
      </c>
      <c r="AF40" s="21">
        <f t="shared" si="18"/>
        <v>3545.5</v>
      </c>
      <c r="AG40" s="39">
        <f t="shared" si="8"/>
        <v>113.5</v>
      </c>
      <c r="AH40" s="90">
        <v>53.400000000000091</v>
      </c>
      <c r="AI40" s="39">
        <f t="shared" si="9"/>
        <v>3598.9</v>
      </c>
      <c r="AJ40" s="21">
        <v>0</v>
      </c>
      <c r="AK40" s="99">
        <f t="shared" si="10"/>
        <v>3598.9</v>
      </c>
      <c r="AL40" s="57"/>
    </row>
    <row r="41" spans="1:195" s="2" customFormat="1" ht="15" customHeight="1" x14ac:dyDescent="0.2">
      <c r="A41" s="15" t="s">
        <v>2</v>
      </c>
      <c r="B41" s="26">
        <v>6875</v>
      </c>
      <c r="C41" s="26">
        <v>6930.4</v>
      </c>
      <c r="D41" s="4">
        <f t="shared" si="12"/>
        <v>1.0080581818181817</v>
      </c>
      <c r="E41" s="13">
        <v>10</v>
      </c>
      <c r="F41" s="13" t="s">
        <v>370</v>
      </c>
      <c r="G41" s="13" t="s">
        <v>370</v>
      </c>
      <c r="H41" s="13" t="s">
        <v>370</v>
      </c>
      <c r="I41" s="13" t="s">
        <v>370</v>
      </c>
      <c r="J41" s="26">
        <v>2.5</v>
      </c>
      <c r="K41" s="26">
        <v>2.5</v>
      </c>
      <c r="L41" s="4">
        <f t="shared" si="13"/>
        <v>1</v>
      </c>
      <c r="M41" s="13">
        <v>15</v>
      </c>
      <c r="N41" s="26">
        <v>4315.1000000000004</v>
      </c>
      <c r="O41" s="26">
        <v>2868.5</v>
      </c>
      <c r="P41" s="4">
        <f t="shared" si="14"/>
        <v>0.66475863827026016</v>
      </c>
      <c r="Q41" s="13">
        <v>20</v>
      </c>
      <c r="R41" s="6">
        <v>1</v>
      </c>
      <c r="S41" s="13">
        <v>15</v>
      </c>
      <c r="T41" s="26">
        <v>374</v>
      </c>
      <c r="U41" s="26">
        <v>393.5</v>
      </c>
      <c r="V41" s="4">
        <f t="shared" si="15"/>
        <v>1.0521390374331552</v>
      </c>
      <c r="W41" s="13">
        <v>15</v>
      </c>
      <c r="X41" s="26">
        <v>34</v>
      </c>
      <c r="Y41" s="26">
        <v>36.6</v>
      </c>
      <c r="Z41" s="4">
        <f t="shared" si="16"/>
        <v>1.0764705882352941</v>
      </c>
      <c r="AA41" s="13">
        <v>15</v>
      </c>
      <c r="AB41" s="20">
        <f t="shared" si="19"/>
        <v>0.94783221076237512</v>
      </c>
      <c r="AC41" s="20">
        <f t="shared" si="17"/>
        <v>0.94783221076237512</v>
      </c>
      <c r="AD41" s="24">
        <v>38772</v>
      </c>
      <c r="AE41" s="21">
        <f t="shared" si="7"/>
        <v>3524.7272727272725</v>
      </c>
      <c r="AF41" s="21">
        <f t="shared" si="18"/>
        <v>3340.9</v>
      </c>
      <c r="AG41" s="39">
        <f t="shared" si="8"/>
        <v>-183.82727272727243</v>
      </c>
      <c r="AH41" s="90">
        <v>49.899999999999636</v>
      </c>
      <c r="AI41" s="39">
        <f t="shared" si="9"/>
        <v>3390.7999999999997</v>
      </c>
      <c r="AJ41" s="21">
        <v>0</v>
      </c>
      <c r="AK41" s="99">
        <f t="shared" si="10"/>
        <v>3390.8</v>
      </c>
      <c r="AL41" s="57"/>
    </row>
    <row r="42" spans="1:195" s="2" customFormat="1" ht="15" customHeight="1" x14ac:dyDescent="0.2">
      <c r="A42" s="15" t="s">
        <v>44</v>
      </c>
      <c r="B42" s="26">
        <v>29266</v>
      </c>
      <c r="C42" s="26">
        <v>24510.6</v>
      </c>
      <c r="D42" s="4">
        <f t="shared" si="12"/>
        <v>0.83751110503656112</v>
      </c>
      <c r="E42" s="13">
        <v>10</v>
      </c>
      <c r="F42" s="13" t="s">
        <v>370</v>
      </c>
      <c r="G42" s="13" t="s">
        <v>370</v>
      </c>
      <c r="H42" s="13" t="s">
        <v>370</v>
      </c>
      <c r="I42" s="13" t="s">
        <v>370</v>
      </c>
      <c r="J42" s="26">
        <v>2.4</v>
      </c>
      <c r="K42" s="26">
        <v>1.9</v>
      </c>
      <c r="L42" s="4">
        <f t="shared" si="13"/>
        <v>1.263157894736842</v>
      </c>
      <c r="M42" s="13">
        <v>10</v>
      </c>
      <c r="N42" s="26">
        <v>5940.1</v>
      </c>
      <c r="O42" s="26">
        <v>4638.7</v>
      </c>
      <c r="P42" s="4">
        <f t="shared" si="14"/>
        <v>0.78091277924614055</v>
      </c>
      <c r="Q42" s="13">
        <v>20</v>
      </c>
      <c r="R42" s="6">
        <v>1</v>
      </c>
      <c r="S42" s="13">
        <v>15</v>
      </c>
      <c r="T42" s="26">
        <v>444</v>
      </c>
      <c r="U42" s="26">
        <v>448.3</v>
      </c>
      <c r="V42" s="4">
        <f t="shared" si="15"/>
        <v>1.0096846846846848</v>
      </c>
      <c r="W42" s="13">
        <v>20</v>
      </c>
      <c r="X42" s="26">
        <v>25</v>
      </c>
      <c r="Y42" s="26">
        <v>26.4</v>
      </c>
      <c r="Z42" s="4">
        <f t="shared" si="16"/>
        <v>1.056</v>
      </c>
      <c r="AA42" s="13">
        <v>15</v>
      </c>
      <c r="AB42" s="20">
        <f t="shared" si="19"/>
        <v>0.97398488084833934</v>
      </c>
      <c r="AC42" s="20">
        <f t="shared" si="17"/>
        <v>0.97398488084833934</v>
      </c>
      <c r="AD42" s="24">
        <v>25350</v>
      </c>
      <c r="AE42" s="21">
        <f t="shared" si="7"/>
        <v>2304.5454545454545</v>
      </c>
      <c r="AF42" s="21">
        <f t="shared" si="18"/>
        <v>2244.6</v>
      </c>
      <c r="AG42" s="39">
        <f t="shared" si="8"/>
        <v>-59.945454545454595</v>
      </c>
      <c r="AH42" s="90">
        <v>2.1999999999998181</v>
      </c>
      <c r="AI42" s="39">
        <f t="shared" si="9"/>
        <v>2246.7999999999997</v>
      </c>
      <c r="AJ42" s="21">
        <f>'[1]Расчет субсидий'!$P$24</f>
        <v>0</v>
      </c>
      <c r="AK42" s="99">
        <f t="shared" si="10"/>
        <v>2246.8000000000002</v>
      </c>
      <c r="AL42" s="57"/>
    </row>
    <row r="43" spans="1:195" s="2" customFormat="1" ht="15" customHeight="1" x14ac:dyDescent="0.2">
      <c r="A43" s="15" t="s">
        <v>3</v>
      </c>
      <c r="B43" s="26">
        <v>53554</v>
      </c>
      <c r="C43" s="26">
        <v>54383.7</v>
      </c>
      <c r="D43" s="4">
        <f t="shared" si="12"/>
        <v>1.0154927736490271</v>
      </c>
      <c r="E43" s="13">
        <v>10</v>
      </c>
      <c r="F43" s="13" t="s">
        <v>370</v>
      </c>
      <c r="G43" s="13" t="s">
        <v>370</v>
      </c>
      <c r="H43" s="13" t="s">
        <v>370</v>
      </c>
      <c r="I43" s="13" t="s">
        <v>370</v>
      </c>
      <c r="J43" s="26">
        <v>2.2000000000000002</v>
      </c>
      <c r="K43" s="26">
        <v>2.1</v>
      </c>
      <c r="L43" s="4">
        <f t="shared" si="13"/>
        <v>1.0476190476190477</v>
      </c>
      <c r="M43" s="13">
        <v>10</v>
      </c>
      <c r="N43" s="26">
        <v>4397.8</v>
      </c>
      <c r="O43" s="26">
        <v>4513.8999999999996</v>
      </c>
      <c r="P43" s="4">
        <f t="shared" si="14"/>
        <v>1.0263995634180725</v>
      </c>
      <c r="Q43" s="13">
        <v>20</v>
      </c>
      <c r="R43" s="6">
        <v>1</v>
      </c>
      <c r="S43" s="13">
        <v>15</v>
      </c>
      <c r="T43" s="26">
        <v>520</v>
      </c>
      <c r="U43" s="26">
        <v>616.70000000000005</v>
      </c>
      <c r="V43" s="4">
        <f t="shared" si="15"/>
        <v>1.1859615384615385</v>
      </c>
      <c r="W43" s="13">
        <v>20</v>
      </c>
      <c r="X43" s="26">
        <v>27.1</v>
      </c>
      <c r="Y43" s="26">
        <v>34.6</v>
      </c>
      <c r="Z43" s="4">
        <f t="shared" si="16"/>
        <v>1.2767527675276753</v>
      </c>
      <c r="AA43" s="13">
        <v>15</v>
      </c>
      <c r="AB43" s="20">
        <f t="shared" si="19"/>
        <v>1.1003292418132011</v>
      </c>
      <c r="AC43" s="20">
        <f t="shared" si="17"/>
        <v>1.1003292418132011</v>
      </c>
      <c r="AD43" s="24">
        <v>25379</v>
      </c>
      <c r="AE43" s="21">
        <f t="shared" si="7"/>
        <v>2307.181818181818</v>
      </c>
      <c r="AF43" s="21">
        <f t="shared" si="18"/>
        <v>2538.6999999999998</v>
      </c>
      <c r="AG43" s="39">
        <f t="shared" si="8"/>
        <v>231.5181818181818</v>
      </c>
      <c r="AH43" s="90">
        <v>-20.5</v>
      </c>
      <c r="AI43" s="39">
        <f t="shared" si="9"/>
        <v>2518.1999999999998</v>
      </c>
      <c r="AJ43" s="21">
        <f>'[1]Расчет субсидий'!$P$25</f>
        <v>0</v>
      </c>
      <c r="AK43" s="99">
        <f t="shared" si="10"/>
        <v>2518.1999999999998</v>
      </c>
      <c r="AL43" s="57"/>
    </row>
    <row r="44" spans="1:195" s="2" customFormat="1" ht="15" customHeight="1" x14ac:dyDescent="0.2">
      <c r="A44" s="15" t="s">
        <v>45</v>
      </c>
      <c r="B44" s="26">
        <v>10810</v>
      </c>
      <c r="C44" s="26">
        <v>7972.5</v>
      </c>
      <c r="D44" s="4">
        <f t="shared" si="12"/>
        <v>0.73751156336725254</v>
      </c>
      <c r="E44" s="13">
        <v>10</v>
      </c>
      <c r="F44" s="13" t="s">
        <v>370</v>
      </c>
      <c r="G44" s="13" t="s">
        <v>370</v>
      </c>
      <c r="H44" s="13" t="s">
        <v>370</v>
      </c>
      <c r="I44" s="13" t="s">
        <v>370</v>
      </c>
      <c r="J44" s="26">
        <v>1.6</v>
      </c>
      <c r="K44" s="26">
        <v>1.6</v>
      </c>
      <c r="L44" s="4">
        <f t="shared" si="13"/>
        <v>1</v>
      </c>
      <c r="M44" s="13">
        <v>10</v>
      </c>
      <c r="N44" s="26">
        <v>6072.8</v>
      </c>
      <c r="O44" s="26">
        <v>5617.6</v>
      </c>
      <c r="P44" s="4">
        <f t="shared" si="14"/>
        <v>0.92504281385851672</v>
      </c>
      <c r="Q44" s="13">
        <v>20</v>
      </c>
      <c r="R44" s="22">
        <v>1</v>
      </c>
      <c r="S44" s="13">
        <v>15</v>
      </c>
      <c r="T44" s="26">
        <v>37</v>
      </c>
      <c r="U44" s="26">
        <v>40.4</v>
      </c>
      <c r="V44" s="4">
        <f t="shared" si="15"/>
        <v>1.0918918918918918</v>
      </c>
      <c r="W44" s="13">
        <v>10</v>
      </c>
      <c r="X44" s="26">
        <v>4</v>
      </c>
      <c r="Y44" s="26">
        <v>9.9</v>
      </c>
      <c r="Z44" s="4">
        <f t="shared" si="16"/>
        <v>2.4750000000000001</v>
      </c>
      <c r="AA44" s="13">
        <v>15</v>
      </c>
      <c r="AB44" s="20">
        <f t="shared" si="19"/>
        <v>1.2364986353720222</v>
      </c>
      <c r="AC44" s="20">
        <f t="shared" si="17"/>
        <v>1.2036498635372022</v>
      </c>
      <c r="AD44" s="24">
        <v>39340</v>
      </c>
      <c r="AE44" s="21">
        <f t="shared" si="7"/>
        <v>3576.3636363636365</v>
      </c>
      <c r="AF44" s="21">
        <f t="shared" si="18"/>
        <v>4304.7</v>
      </c>
      <c r="AG44" s="39">
        <f t="shared" si="8"/>
        <v>728.33636363636333</v>
      </c>
      <c r="AH44" s="90">
        <v>-4.7999999999997272</v>
      </c>
      <c r="AI44" s="39">
        <f t="shared" si="9"/>
        <v>4299.8999999999996</v>
      </c>
      <c r="AJ44" s="21">
        <f>'[1]Расчет субсидий'!$P$26</f>
        <v>0</v>
      </c>
      <c r="AK44" s="99">
        <f t="shared" si="10"/>
        <v>4299.8999999999996</v>
      </c>
      <c r="AL44" s="57"/>
    </row>
    <row r="45" spans="1:195" s="2" customFormat="1" ht="20.45" customHeight="1" x14ac:dyDescent="0.2">
      <c r="A45" s="19" t="s">
        <v>46</v>
      </c>
      <c r="B45" s="27">
        <f>SUM(B46:B376)</f>
        <v>6621487</v>
      </c>
      <c r="C45" s="27">
        <f>SUM(C46:C376)</f>
        <v>6602125.4000000004</v>
      </c>
      <c r="D45" s="8">
        <f>C45/B45</f>
        <v>0.99707594381745379</v>
      </c>
      <c r="E45" s="18"/>
      <c r="F45" s="9"/>
      <c r="G45" s="8"/>
      <c r="H45" s="8"/>
      <c r="I45" s="18"/>
      <c r="J45" s="9"/>
      <c r="K45" s="9"/>
      <c r="L45" s="9"/>
      <c r="M45" s="18"/>
      <c r="N45" s="27">
        <f>SUM(N46:N376)</f>
        <v>177914.70000000004</v>
      </c>
      <c r="O45" s="27">
        <f>SUM(O46:O376)</f>
        <v>113395.39999999998</v>
      </c>
      <c r="P45" s="8">
        <f>O45/N45</f>
        <v>0.63735823965079874</v>
      </c>
      <c r="Q45" s="18"/>
      <c r="R45" s="23"/>
      <c r="S45" s="18"/>
      <c r="T45" s="27">
        <f>SUM(T46:T376)</f>
        <v>14480.900000000001</v>
      </c>
      <c r="U45" s="27">
        <f>SUM(U46:U376)</f>
        <v>15903.900000000007</v>
      </c>
      <c r="V45" s="8">
        <f>U45/T45</f>
        <v>1.0982673728842824</v>
      </c>
      <c r="W45" s="18"/>
      <c r="X45" s="27">
        <f>SUM(X46:X376)</f>
        <v>5077</v>
      </c>
      <c r="Y45" s="27">
        <f>SUM(Y46:Y376)</f>
        <v>6424.5000000000055</v>
      </c>
      <c r="Z45" s="8">
        <f>Y45/X45</f>
        <v>1.2654126452629517</v>
      </c>
      <c r="AA45" s="18"/>
      <c r="AB45" s="10"/>
      <c r="AC45" s="10"/>
      <c r="AD45" s="27">
        <f>SUM(AD46:AD376)</f>
        <v>454815</v>
      </c>
      <c r="AE45" s="27">
        <f>SUM(AE46:AE376)</f>
        <v>41346.818181818191</v>
      </c>
      <c r="AF45" s="27">
        <f>SUM(AF47:AF376)</f>
        <v>42809.100000000013</v>
      </c>
      <c r="AG45" s="27">
        <f>SUM(AG47:AG376)</f>
        <v>1462.2818181818197</v>
      </c>
      <c r="AH45" s="27"/>
      <c r="AI45" s="92">
        <f t="shared" ref="AI45:AK45" si="20">SUM(AI46:AI376)</f>
        <v>42809.100000000013</v>
      </c>
      <c r="AJ45" s="92">
        <f t="shared" si="20"/>
        <v>2707.3108333333334</v>
      </c>
      <c r="AK45" s="92">
        <f t="shared" si="20"/>
        <v>40101.700000000012</v>
      </c>
      <c r="AL45" s="57"/>
    </row>
    <row r="46" spans="1:195" s="2" customFormat="1" ht="17.25" customHeight="1" x14ac:dyDescent="0.2">
      <c r="A46" s="25" t="s">
        <v>47</v>
      </c>
      <c r="B46" s="26"/>
      <c r="C46" s="26"/>
      <c r="D46" s="4"/>
      <c r="E46" s="13"/>
      <c r="F46" s="5"/>
      <c r="G46" s="4"/>
      <c r="H46" s="4"/>
      <c r="I46" s="13"/>
      <c r="J46" s="5"/>
      <c r="K46" s="5"/>
      <c r="L46" s="5"/>
      <c r="M46" s="13"/>
      <c r="N46" s="26"/>
      <c r="O46" s="26"/>
      <c r="P46" s="4"/>
      <c r="Q46" s="13"/>
      <c r="R46" s="22"/>
      <c r="S46" s="13"/>
      <c r="T46" s="26"/>
      <c r="U46" s="26"/>
      <c r="V46" s="4"/>
      <c r="W46" s="13"/>
      <c r="X46" s="26"/>
      <c r="Y46" s="26"/>
      <c r="Z46" s="4"/>
      <c r="AA46" s="13"/>
      <c r="AB46" s="20"/>
      <c r="AC46" s="20"/>
      <c r="AD46" s="20"/>
      <c r="AE46" s="7"/>
      <c r="AF46" s="7"/>
      <c r="AG46" s="7"/>
      <c r="AH46" s="90"/>
      <c r="AI46" s="39"/>
      <c r="AJ46" s="21"/>
      <c r="AK46" s="39"/>
      <c r="AL46" s="57"/>
    </row>
    <row r="47" spans="1:195" s="2" customFormat="1" ht="15" customHeight="1" x14ac:dyDescent="0.2">
      <c r="A47" s="16" t="s">
        <v>48</v>
      </c>
      <c r="B47" s="26">
        <v>50</v>
      </c>
      <c r="C47" s="26">
        <v>58</v>
      </c>
      <c r="D47" s="4">
        <f>IF((E47=0),0,IF(B47=0,1,IF(C47&lt;0,0,C47/B47)))</f>
        <v>1.1599999999999999</v>
      </c>
      <c r="E47" s="13">
        <v>10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26">
        <v>214.6</v>
      </c>
      <c r="O47" s="26">
        <v>82.1</v>
      </c>
      <c r="P47" s="4">
        <f>IF((Q47=0),0,IF(N47=0,1,IF(O47&lt;0,0,O47/N47)))</f>
        <v>0.38257222739981361</v>
      </c>
      <c r="Q47" s="13">
        <v>20</v>
      </c>
      <c r="R47" s="22">
        <v>1</v>
      </c>
      <c r="S47" s="13">
        <v>15</v>
      </c>
      <c r="T47" s="26">
        <v>44</v>
      </c>
      <c r="U47" s="26">
        <v>42.5</v>
      </c>
      <c r="V47" s="4">
        <f>IF((W47=0),0,IF(T47=0,1,IF(U47&lt;0,0,U47/T47)))</f>
        <v>0.96590909090909094</v>
      </c>
      <c r="W47" s="13">
        <v>30</v>
      </c>
      <c r="X47" s="26">
        <v>5</v>
      </c>
      <c r="Y47" s="26">
        <v>4.8</v>
      </c>
      <c r="Z47" s="4">
        <f>IF((AA47=0),0,IF(X47=0,1,IF(Y47&lt;0,0,Y47/X47)))</f>
        <v>0.96</v>
      </c>
      <c r="AA47" s="13">
        <v>20</v>
      </c>
      <c r="AB47" s="20">
        <f>((D47*E47)+(P47*Q47)+(R47*S47)+(V47*W47)+(Z47*AA47))/(E47+Q47+S47+W47+AA47)</f>
        <v>0.86767070816072622</v>
      </c>
      <c r="AC47" s="20">
        <f>IF(AB47&gt;1.2,IF((AB47-1.2)*0.1+1.2&gt;1.3,1.3,(AB47-1.2)*0.1+1.2),AB47)</f>
        <v>0.86767070816072622</v>
      </c>
      <c r="AD47" s="24">
        <v>1579</v>
      </c>
      <c r="AE47" s="21">
        <f t="shared" ref="AE47:AE110" si="21">AD47/11</f>
        <v>143.54545454545453</v>
      </c>
      <c r="AF47" s="21">
        <f>ROUND(AC47*AE47,1)</f>
        <v>124.6</v>
      </c>
      <c r="AG47" s="39">
        <f t="shared" ref="AG47:AG110" si="22">AF47-AE47</f>
        <v>-18.945454545454538</v>
      </c>
      <c r="AH47" s="90"/>
      <c r="AI47" s="39">
        <f>AF47+AH47</f>
        <v>124.6</v>
      </c>
      <c r="AJ47" s="26">
        <f>IF('[1]Расчет субсидий'!P29&gt;AI47,AI47,'[1]Расчет субсидий'!P29)</f>
        <v>0</v>
      </c>
      <c r="AK47" s="99">
        <f t="shared" ref="AK47:AK110" si="23">ROUND(AI47-AJ47,1)</f>
        <v>124.6</v>
      </c>
      <c r="AL47" s="57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2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2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2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2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2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2"/>
      <c r="GL47" s="11"/>
      <c r="GM47" s="11"/>
    </row>
    <row r="48" spans="1:195" s="2" customFormat="1" ht="15" customHeight="1" x14ac:dyDescent="0.2">
      <c r="A48" s="16" t="s">
        <v>49</v>
      </c>
      <c r="B48" s="26">
        <v>4305</v>
      </c>
      <c r="C48" s="26">
        <v>4182.3999999999996</v>
      </c>
      <c r="D48" s="4">
        <f>IF((E48=0),0,IF(B48=0,1,IF(C48&lt;0,0,C48/B48)))</f>
        <v>0.97152148664343774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26">
        <v>563.1</v>
      </c>
      <c r="O48" s="26">
        <v>504.7</v>
      </c>
      <c r="P48" s="4">
        <f>IF((Q48=0),0,IF(N48=0,1,IF(O48&lt;0,0,O48/N48)))</f>
        <v>0.89628840348073158</v>
      </c>
      <c r="Q48" s="13">
        <v>20</v>
      </c>
      <c r="R48" s="22">
        <v>1</v>
      </c>
      <c r="S48" s="13">
        <v>15</v>
      </c>
      <c r="T48" s="26">
        <v>78</v>
      </c>
      <c r="U48" s="26">
        <v>73.400000000000006</v>
      </c>
      <c r="V48" s="4">
        <f>IF((W48=0),0,IF(T48=0,1,IF(U48&lt;0,0,U48/T48)))</f>
        <v>0.94102564102564112</v>
      </c>
      <c r="W48" s="13">
        <v>25</v>
      </c>
      <c r="X48" s="26">
        <v>10</v>
      </c>
      <c r="Y48" s="26">
        <v>8.8000000000000007</v>
      </c>
      <c r="Z48" s="4">
        <f>IF((AA48=0),0,IF(X48=0,1,IF(Y48&lt;0,0,Y48/X48)))</f>
        <v>0.88000000000000012</v>
      </c>
      <c r="AA48" s="13">
        <v>25</v>
      </c>
      <c r="AB48" s="20">
        <f t="shared" ref="AB48:AB111" si="24">((D48*E48)+(P48*Q48)+(R48*S48)+(V48*W48)+(Z48*AA48))/(E48+Q48+S48+W48+AA48)</f>
        <v>0.92806972591252668</v>
      </c>
      <c r="AC48" s="20">
        <f>IF(AB48&gt;1.2,IF((AB48-1.2)*0.1+1.2&gt;1.3,1.3,(AB48-1.2)*0.1+1.2),AB48)</f>
        <v>0.92806972591252668</v>
      </c>
      <c r="AD48" s="24">
        <v>3726</v>
      </c>
      <c r="AE48" s="21">
        <f t="shared" si="21"/>
        <v>338.72727272727275</v>
      </c>
      <c r="AF48" s="21">
        <f>ROUND(AC48*AE48,1)</f>
        <v>314.39999999999998</v>
      </c>
      <c r="AG48" s="39">
        <f t="shared" si="22"/>
        <v>-24.327272727272771</v>
      </c>
      <c r="AH48" s="90"/>
      <c r="AI48" s="39">
        <f t="shared" ref="AI48:AI111" si="25">AF48+AH48</f>
        <v>314.39999999999998</v>
      </c>
      <c r="AJ48" s="26">
        <f>IF('[1]Расчет субсидий'!P30&gt;AI48,AI48,'[1]Расчет субсидий'!P30)</f>
        <v>0</v>
      </c>
      <c r="AK48" s="99">
        <f t="shared" si="23"/>
        <v>314.39999999999998</v>
      </c>
      <c r="AL48" s="57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2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2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2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2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2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2"/>
      <c r="GL48" s="11"/>
      <c r="GM48" s="11"/>
    </row>
    <row r="49" spans="1:195" s="2" customFormat="1" ht="15" customHeight="1" x14ac:dyDescent="0.2">
      <c r="A49" s="16" t="s">
        <v>50</v>
      </c>
      <c r="B49" s="26">
        <v>635</v>
      </c>
      <c r="C49" s="26">
        <v>607.1</v>
      </c>
      <c r="D49" s="4">
        <f>IF((E49=0),0,IF(B49=0,1,IF(C49&lt;0,0,C49/B49)))</f>
        <v>0.95606299212598433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26">
        <v>53.3</v>
      </c>
      <c r="O49" s="26">
        <v>44.6</v>
      </c>
      <c r="P49" s="4">
        <f>IF((Q49=0),0,IF(N49=0,1,IF(O49&lt;0,0,O49/N49)))</f>
        <v>0.83677298311444659</v>
      </c>
      <c r="Q49" s="13">
        <v>20</v>
      </c>
      <c r="R49" s="22">
        <v>1</v>
      </c>
      <c r="S49" s="13">
        <v>15</v>
      </c>
      <c r="T49" s="26">
        <v>34</v>
      </c>
      <c r="U49" s="26">
        <v>35</v>
      </c>
      <c r="V49" s="4">
        <f>IF((W49=0),0,IF(T49=0,1,IF(U49&lt;0,0,U49/T49)))</f>
        <v>1.0294117647058822</v>
      </c>
      <c r="W49" s="13">
        <v>30</v>
      </c>
      <c r="X49" s="26">
        <v>4</v>
      </c>
      <c r="Y49" s="26">
        <v>4</v>
      </c>
      <c r="Z49" s="4">
        <f>IF((AA49=0),0,IF(X49=0,1,IF(Y49&lt;0,0,Y49/X49)))</f>
        <v>1</v>
      </c>
      <c r="AA49" s="13">
        <v>20</v>
      </c>
      <c r="AB49" s="20">
        <f t="shared" si="24"/>
        <v>0.97029939499710782</v>
      </c>
      <c r="AC49" s="20">
        <f>IF(AB49&gt;1.2,IF((AB49-1.2)*0.1+1.2&gt;1.3,1.3,(AB49-1.2)*0.1+1.2),AB49)</f>
        <v>0.97029939499710782</v>
      </c>
      <c r="AD49" s="24">
        <v>2008</v>
      </c>
      <c r="AE49" s="21">
        <f t="shared" si="21"/>
        <v>182.54545454545453</v>
      </c>
      <c r="AF49" s="21">
        <f>ROUND(AC49*AE49,1)</f>
        <v>177.1</v>
      </c>
      <c r="AG49" s="39">
        <f t="shared" si="22"/>
        <v>-5.4454545454545382</v>
      </c>
      <c r="AH49" s="90"/>
      <c r="AI49" s="39">
        <f t="shared" si="25"/>
        <v>177.1</v>
      </c>
      <c r="AJ49" s="26">
        <v>0</v>
      </c>
      <c r="AK49" s="99">
        <f t="shared" si="23"/>
        <v>177.1</v>
      </c>
      <c r="AL49" s="57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2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2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2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2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2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2"/>
      <c r="GL49" s="11"/>
      <c r="GM49" s="11"/>
    </row>
    <row r="50" spans="1:195" s="2" customFormat="1" ht="15" customHeight="1" x14ac:dyDescent="0.2">
      <c r="A50" s="16" t="s">
        <v>51</v>
      </c>
      <c r="B50" s="26">
        <v>0</v>
      </c>
      <c r="C50" s="26">
        <v>0</v>
      </c>
      <c r="D50" s="4">
        <f>IF((E50=0),0,IF(B50=0,1,IF(C50&lt;0,0,C50/B50)))</f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26">
        <v>122.9</v>
      </c>
      <c r="O50" s="26">
        <v>63.2</v>
      </c>
      <c r="P50" s="4">
        <f>IF((Q50=0),0,IF(N50=0,1,IF(O50&lt;0,0,O50/N50)))</f>
        <v>0.51423921887713586</v>
      </c>
      <c r="Q50" s="13">
        <v>20</v>
      </c>
      <c r="R50" s="22">
        <v>1</v>
      </c>
      <c r="S50" s="13">
        <v>15</v>
      </c>
      <c r="T50" s="26">
        <v>24</v>
      </c>
      <c r="U50" s="26">
        <v>24.2</v>
      </c>
      <c r="V50" s="4">
        <f>IF((W50=0),0,IF(T50=0,1,IF(U50&lt;0,0,U50/T50)))</f>
        <v>1.0083333333333333</v>
      </c>
      <c r="W50" s="13">
        <v>25</v>
      </c>
      <c r="X50" s="26">
        <v>3</v>
      </c>
      <c r="Y50" s="26">
        <v>3.5</v>
      </c>
      <c r="Z50" s="4">
        <f>IF((AA50=0),0,IF(X50=0,1,IF(Y50&lt;0,0,Y50/X50)))</f>
        <v>1.1666666666666667</v>
      </c>
      <c r="AA50" s="13">
        <v>25</v>
      </c>
      <c r="AB50" s="20">
        <f t="shared" si="24"/>
        <v>0.93717393385344372</v>
      </c>
      <c r="AC50" s="20">
        <f>IF(AB50&gt;1.2,IF((AB50-1.2)*0.1+1.2&gt;1.3,1.3,(AB50-1.2)*0.1+1.2),AB50)</f>
        <v>0.93717393385344372</v>
      </c>
      <c r="AD50" s="24">
        <v>1109</v>
      </c>
      <c r="AE50" s="21">
        <f t="shared" si="21"/>
        <v>100.81818181818181</v>
      </c>
      <c r="AF50" s="21">
        <f>ROUND(AC50*AE50,1)</f>
        <v>94.5</v>
      </c>
      <c r="AG50" s="39">
        <f t="shared" si="22"/>
        <v>-6.318181818181813</v>
      </c>
      <c r="AH50" s="90"/>
      <c r="AI50" s="39">
        <f t="shared" si="25"/>
        <v>94.5</v>
      </c>
      <c r="AJ50" s="26">
        <f>IF('[1]Расчет субсидий'!P31&gt;AI50,AI50,'[1]Расчет субсидий'!P31)</f>
        <v>0</v>
      </c>
      <c r="AK50" s="99">
        <f t="shared" si="23"/>
        <v>94.5</v>
      </c>
      <c r="AL50" s="57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2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2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2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2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2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2"/>
      <c r="GL50" s="11"/>
      <c r="GM50" s="11"/>
    </row>
    <row r="51" spans="1:195" s="2" customFormat="1" ht="15" customHeight="1" x14ac:dyDescent="0.2">
      <c r="A51" s="16" t="s">
        <v>52</v>
      </c>
      <c r="B51" s="26">
        <v>135</v>
      </c>
      <c r="C51" s="26">
        <v>138</v>
      </c>
      <c r="D51" s="4">
        <f>IF((E51=0),0,IF(B51=0,1,IF(C51&lt;0,0,C51/B51)))</f>
        <v>1.0222222222222221</v>
      </c>
      <c r="E51" s="13">
        <v>10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26">
        <v>116</v>
      </c>
      <c r="O51" s="26">
        <v>150.9</v>
      </c>
      <c r="P51" s="4">
        <f>IF((Q51=0),0,IF(N51=0,1,IF(O51&lt;0,0,O51/N51)))</f>
        <v>1.3008620689655173</v>
      </c>
      <c r="Q51" s="13">
        <v>20</v>
      </c>
      <c r="R51" s="22">
        <v>1</v>
      </c>
      <c r="S51" s="13">
        <v>15</v>
      </c>
      <c r="T51" s="26">
        <v>52</v>
      </c>
      <c r="U51" s="26">
        <v>52.4</v>
      </c>
      <c r="V51" s="4">
        <f>IF((W51=0),0,IF(T51=0,1,IF(U51&lt;0,0,U51/T51)))</f>
        <v>1.0076923076923077</v>
      </c>
      <c r="W51" s="13">
        <v>30</v>
      </c>
      <c r="X51" s="26">
        <v>6</v>
      </c>
      <c r="Y51" s="26">
        <v>6.2</v>
      </c>
      <c r="Z51" s="4">
        <f>IF((AA51=0),0,IF(X51=0,1,IF(Y51&lt;0,0,Y51/X51)))</f>
        <v>1.0333333333333334</v>
      </c>
      <c r="AA51" s="13">
        <v>20</v>
      </c>
      <c r="AB51" s="20">
        <f t="shared" si="24"/>
        <v>1.0751252578838786</v>
      </c>
      <c r="AC51" s="20">
        <f>IF(AB51&gt;1.2,IF((AB51-1.2)*0.1+1.2&gt;1.3,1.3,(AB51-1.2)*0.1+1.2),AB51)</f>
        <v>1.0751252578838786</v>
      </c>
      <c r="AD51" s="24">
        <v>2516</v>
      </c>
      <c r="AE51" s="21">
        <f t="shared" si="21"/>
        <v>228.72727272727272</v>
      </c>
      <c r="AF51" s="21">
        <f>ROUND(AC51*AE51,1)</f>
        <v>245.9</v>
      </c>
      <c r="AG51" s="39">
        <f t="shared" si="22"/>
        <v>17.172727272727286</v>
      </c>
      <c r="AH51" s="90"/>
      <c r="AI51" s="39">
        <f t="shared" si="25"/>
        <v>245.9</v>
      </c>
      <c r="AJ51" s="26">
        <f>IF('[1]Расчет субсидий'!P32&gt;AI51,AI51,'[1]Расчет субсидий'!P32)</f>
        <v>0</v>
      </c>
      <c r="AK51" s="99">
        <f t="shared" si="23"/>
        <v>245.9</v>
      </c>
      <c r="AL51" s="57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2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2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2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2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2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2"/>
      <c r="GL51" s="11"/>
      <c r="GM51" s="11"/>
    </row>
    <row r="52" spans="1:195" s="2" customFormat="1" ht="18.75" customHeight="1" x14ac:dyDescent="0.2">
      <c r="A52" s="25" t="s">
        <v>53</v>
      </c>
      <c r="B52" s="26"/>
      <c r="C52" s="26"/>
      <c r="D52" s="4"/>
      <c r="E52" s="13"/>
      <c r="F52" s="5"/>
      <c r="G52" s="5"/>
      <c r="H52" s="5"/>
      <c r="I52" s="13"/>
      <c r="J52" s="5"/>
      <c r="K52" s="5"/>
      <c r="L52" s="5"/>
      <c r="M52" s="13"/>
      <c r="N52" s="26"/>
      <c r="O52" s="26"/>
      <c r="P52" s="4"/>
      <c r="Q52" s="13"/>
      <c r="R52" s="22"/>
      <c r="S52" s="13"/>
      <c r="T52" s="26"/>
      <c r="U52" s="26"/>
      <c r="V52" s="4"/>
      <c r="W52" s="13"/>
      <c r="X52" s="26"/>
      <c r="Y52" s="26"/>
      <c r="Z52" s="4"/>
      <c r="AA52" s="13"/>
      <c r="AB52" s="20"/>
      <c r="AC52" s="20"/>
      <c r="AD52" s="24"/>
      <c r="AE52" s="21"/>
      <c r="AF52" s="21"/>
      <c r="AG52" s="39"/>
      <c r="AH52" s="90"/>
      <c r="AI52" s="39"/>
      <c r="AJ52" s="26"/>
      <c r="AK52" s="99"/>
      <c r="AL52" s="57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2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2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2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2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2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2"/>
      <c r="GL52" s="11"/>
      <c r="GM52" s="11"/>
    </row>
    <row r="53" spans="1:195" s="2" customFormat="1" ht="15" customHeight="1" x14ac:dyDescent="0.2">
      <c r="A53" s="16" t="s">
        <v>54</v>
      </c>
      <c r="B53" s="26">
        <v>600000</v>
      </c>
      <c r="C53" s="26">
        <v>476809.7</v>
      </c>
      <c r="D53" s="4">
        <f t="shared" ref="D53:D65" si="26">IF((E53=0),0,IF(B53=0,1,IF(C53&lt;0,0,C53/B53)))</f>
        <v>0.79468283333333334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26">
        <v>3272.2</v>
      </c>
      <c r="O53" s="26">
        <v>2697.8</v>
      </c>
      <c r="P53" s="4">
        <f t="shared" ref="P53:P65" si="27">IF((Q53=0),0,IF(N53=0,1,IF(O53&lt;0,0,O53/N53)))</f>
        <v>0.82446060754232642</v>
      </c>
      <c r="Q53" s="13">
        <v>20</v>
      </c>
      <c r="R53" s="22">
        <v>1</v>
      </c>
      <c r="S53" s="13">
        <v>15</v>
      </c>
      <c r="T53" s="26">
        <v>1</v>
      </c>
      <c r="U53" s="26">
        <v>1.1000000000000001</v>
      </c>
      <c r="V53" s="4">
        <f t="shared" ref="V53:V65" si="28">IF((W53=0),0,IF(T53=0,1,IF(U53&lt;0,0,U53/T53)))</f>
        <v>1.1000000000000001</v>
      </c>
      <c r="W53" s="13">
        <v>25</v>
      </c>
      <c r="X53" s="26">
        <v>5</v>
      </c>
      <c r="Y53" s="26">
        <v>5.4</v>
      </c>
      <c r="Z53" s="4">
        <f t="shared" ref="Z53:Z65" si="29">IF((AA53=0),0,IF(X53=0,1,IF(Y53&lt;0,0,Y53/X53)))</f>
        <v>1.08</v>
      </c>
      <c r="AA53" s="13">
        <v>25</v>
      </c>
      <c r="AB53" s="20">
        <f t="shared" si="24"/>
        <v>0.98880042614926167</v>
      </c>
      <c r="AC53" s="20">
        <f t="shared" ref="AC53:AC65" si="30">IF(AB53&gt;1.2,IF((AB53-1.2)*0.1+1.2&gt;1.3,1.3,(AB53-1.2)*0.1+1.2),AB53)</f>
        <v>0.98880042614926167</v>
      </c>
      <c r="AD53" s="24">
        <v>3094</v>
      </c>
      <c r="AE53" s="21">
        <f t="shared" si="21"/>
        <v>281.27272727272725</v>
      </c>
      <c r="AF53" s="21">
        <f t="shared" ref="AF53:AF65" si="31">ROUND(AC53*AE53,1)</f>
        <v>278.10000000000002</v>
      </c>
      <c r="AG53" s="39">
        <f t="shared" si="22"/>
        <v>-3.1727272727272293</v>
      </c>
      <c r="AH53" s="90"/>
      <c r="AI53" s="39">
        <f t="shared" si="25"/>
        <v>278.10000000000002</v>
      </c>
      <c r="AJ53" s="26">
        <v>0</v>
      </c>
      <c r="AK53" s="99">
        <f t="shared" si="23"/>
        <v>278.10000000000002</v>
      </c>
      <c r="AL53" s="5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2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2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2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2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2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2"/>
      <c r="GL53" s="11"/>
      <c r="GM53" s="11"/>
    </row>
    <row r="54" spans="1:195" s="2" customFormat="1" ht="15" customHeight="1" x14ac:dyDescent="0.2">
      <c r="A54" s="16" t="s">
        <v>55</v>
      </c>
      <c r="B54" s="26">
        <v>0</v>
      </c>
      <c r="C54" s="26">
        <v>20</v>
      </c>
      <c r="D54" s="4">
        <f t="shared" si="26"/>
        <v>0</v>
      </c>
      <c r="E54" s="13">
        <v>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26">
        <v>174.5</v>
      </c>
      <c r="O54" s="26">
        <v>40</v>
      </c>
      <c r="P54" s="4">
        <f t="shared" si="27"/>
        <v>0.22922636103151864</v>
      </c>
      <c r="Q54" s="13">
        <v>20</v>
      </c>
      <c r="R54" s="22">
        <v>1</v>
      </c>
      <c r="S54" s="13">
        <v>15</v>
      </c>
      <c r="T54" s="26">
        <v>0</v>
      </c>
      <c r="U54" s="26">
        <v>0</v>
      </c>
      <c r="V54" s="4">
        <f t="shared" si="28"/>
        <v>1</v>
      </c>
      <c r="W54" s="13">
        <v>20</v>
      </c>
      <c r="X54" s="26">
        <v>5.3</v>
      </c>
      <c r="Y54" s="26">
        <v>5.3</v>
      </c>
      <c r="Z54" s="4">
        <f t="shared" si="29"/>
        <v>1</v>
      </c>
      <c r="AA54" s="13">
        <v>30</v>
      </c>
      <c r="AB54" s="20">
        <f t="shared" si="24"/>
        <v>0.81864149671329856</v>
      </c>
      <c r="AC54" s="20">
        <f t="shared" si="30"/>
        <v>0.81864149671329856</v>
      </c>
      <c r="AD54" s="24">
        <v>888</v>
      </c>
      <c r="AE54" s="21">
        <f t="shared" si="21"/>
        <v>80.727272727272734</v>
      </c>
      <c r="AF54" s="21">
        <f t="shared" si="31"/>
        <v>66.099999999999994</v>
      </c>
      <c r="AG54" s="39">
        <f t="shared" si="22"/>
        <v>-14.627272727272739</v>
      </c>
      <c r="AH54" s="90"/>
      <c r="AI54" s="39">
        <f t="shared" si="25"/>
        <v>66.099999999999994</v>
      </c>
      <c r="AJ54" s="26">
        <v>0</v>
      </c>
      <c r="AK54" s="99">
        <f t="shared" si="23"/>
        <v>66.099999999999994</v>
      </c>
      <c r="AL54" s="57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2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2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2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2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2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2"/>
      <c r="GL54" s="11"/>
      <c r="GM54" s="11"/>
    </row>
    <row r="55" spans="1:195" s="2" customFormat="1" ht="15" customHeight="1" x14ac:dyDescent="0.2">
      <c r="A55" s="16" t="s">
        <v>56</v>
      </c>
      <c r="B55" s="26">
        <v>0</v>
      </c>
      <c r="C55" s="26">
        <v>0</v>
      </c>
      <c r="D55" s="4">
        <f t="shared" si="26"/>
        <v>0</v>
      </c>
      <c r="E55" s="13">
        <v>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26">
        <v>577.1</v>
      </c>
      <c r="O55" s="26">
        <v>132.19999999999999</v>
      </c>
      <c r="P55" s="4">
        <f t="shared" si="27"/>
        <v>0.22907641656558653</v>
      </c>
      <c r="Q55" s="13">
        <v>20</v>
      </c>
      <c r="R55" s="22">
        <v>1</v>
      </c>
      <c r="S55" s="13">
        <v>15</v>
      </c>
      <c r="T55" s="26">
        <v>0</v>
      </c>
      <c r="U55" s="26">
        <v>0</v>
      </c>
      <c r="V55" s="4">
        <f t="shared" si="28"/>
        <v>1</v>
      </c>
      <c r="W55" s="13">
        <v>30</v>
      </c>
      <c r="X55" s="26">
        <v>2.5</v>
      </c>
      <c r="Y55" s="26">
        <v>2.5</v>
      </c>
      <c r="Z55" s="4">
        <f t="shared" si="29"/>
        <v>1</v>
      </c>
      <c r="AA55" s="13">
        <v>20</v>
      </c>
      <c r="AB55" s="20">
        <f t="shared" si="24"/>
        <v>0.81860621566249092</v>
      </c>
      <c r="AC55" s="20">
        <f t="shared" si="30"/>
        <v>0.81860621566249092</v>
      </c>
      <c r="AD55" s="24">
        <v>2389</v>
      </c>
      <c r="AE55" s="21">
        <f t="shared" si="21"/>
        <v>217.18181818181819</v>
      </c>
      <c r="AF55" s="21">
        <f t="shared" si="31"/>
        <v>177.8</v>
      </c>
      <c r="AG55" s="39">
        <f t="shared" si="22"/>
        <v>-39.381818181818176</v>
      </c>
      <c r="AH55" s="90"/>
      <c r="AI55" s="39">
        <f t="shared" si="25"/>
        <v>177.8</v>
      </c>
      <c r="AJ55" s="26">
        <f>IF('[1]Расчет субсидий'!P34&gt;AI55,AI55,'[1]Расчет субсидий'!P34)</f>
        <v>0</v>
      </c>
      <c r="AK55" s="99">
        <f t="shared" si="23"/>
        <v>177.8</v>
      </c>
      <c r="AL55" s="57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2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2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2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2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2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2"/>
      <c r="GL55" s="11"/>
      <c r="GM55" s="11"/>
    </row>
    <row r="56" spans="1:195" s="2" customFormat="1" ht="15" customHeight="1" x14ac:dyDescent="0.2">
      <c r="A56" s="16" t="s">
        <v>57</v>
      </c>
      <c r="B56" s="26">
        <v>0</v>
      </c>
      <c r="C56" s="26">
        <v>0</v>
      </c>
      <c r="D56" s="4">
        <f t="shared" si="26"/>
        <v>0</v>
      </c>
      <c r="E56" s="13">
        <v>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26">
        <v>148.1</v>
      </c>
      <c r="O56" s="26">
        <v>63.5</v>
      </c>
      <c r="P56" s="4">
        <f t="shared" si="27"/>
        <v>0.4287643484132343</v>
      </c>
      <c r="Q56" s="13">
        <v>20</v>
      </c>
      <c r="R56" s="22">
        <v>1</v>
      </c>
      <c r="S56" s="13">
        <v>15</v>
      </c>
      <c r="T56" s="26">
        <v>146</v>
      </c>
      <c r="U56" s="26">
        <v>123.9</v>
      </c>
      <c r="V56" s="4">
        <f t="shared" si="28"/>
        <v>0.84863013698630141</v>
      </c>
      <c r="W56" s="13">
        <v>25</v>
      </c>
      <c r="X56" s="26">
        <v>7</v>
      </c>
      <c r="Y56" s="26">
        <v>7</v>
      </c>
      <c r="Z56" s="4">
        <f t="shared" si="29"/>
        <v>1</v>
      </c>
      <c r="AA56" s="13">
        <v>25</v>
      </c>
      <c r="AB56" s="20">
        <f t="shared" si="24"/>
        <v>0.82107106344614367</v>
      </c>
      <c r="AC56" s="20">
        <f t="shared" si="30"/>
        <v>0.82107106344614367</v>
      </c>
      <c r="AD56" s="24">
        <v>1711</v>
      </c>
      <c r="AE56" s="21">
        <f t="shared" si="21"/>
        <v>155.54545454545453</v>
      </c>
      <c r="AF56" s="21">
        <f t="shared" si="31"/>
        <v>127.7</v>
      </c>
      <c r="AG56" s="39">
        <f t="shared" si="22"/>
        <v>-27.84545454545453</v>
      </c>
      <c r="AH56" s="90"/>
      <c r="AI56" s="39">
        <f t="shared" si="25"/>
        <v>127.7</v>
      </c>
      <c r="AJ56" s="26">
        <v>0</v>
      </c>
      <c r="AK56" s="99">
        <f t="shared" si="23"/>
        <v>127.7</v>
      </c>
      <c r="AL56" s="57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2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2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2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2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2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2"/>
      <c r="GL56" s="11"/>
      <c r="GM56" s="11"/>
    </row>
    <row r="57" spans="1:195" s="2" customFormat="1" ht="15" customHeight="1" x14ac:dyDescent="0.2">
      <c r="A57" s="16" t="s">
        <v>58</v>
      </c>
      <c r="B57" s="26">
        <v>0</v>
      </c>
      <c r="C57" s="26">
        <v>0</v>
      </c>
      <c r="D57" s="4">
        <f t="shared" si="26"/>
        <v>0</v>
      </c>
      <c r="E57" s="13">
        <v>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26">
        <v>164.7</v>
      </c>
      <c r="O57" s="26">
        <v>79.400000000000006</v>
      </c>
      <c r="P57" s="4">
        <f t="shared" si="27"/>
        <v>0.48208864602307233</v>
      </c>
      <c r="Q57" s="13">
        <v>20</v>
      </c>
      <c r="R57" s="22">
        <v>1</v>
      </c>
      <c r="S57" s="13">
        <v>15</v>
      </c>
      <c r="T57" s="26">
        <v>343</v>
      </c>
      <c r="U57" s="26">
        <v>332.3</v>
      </c>
      <c r="V57" s="4">
        <f t="shared" si="28"/>
        <v>0.96880466472303206</v>
      </c>
      <c r="W57" s="13">
        <v>30</v>
      </c>
      <c r="X57" s="26">
        <v>9</v>
      </c>
      <c r="Y57" s="26">
        <v>9.1</v>
      </c>
      <c r="Z57" s="4">
        <f t="shared" si="29"/>
        <v>1.0111111111111111</v>
      </c>
      <c r="AA57" s="13">
        <v>20</v>
      </c>
      <c r="AB57" s="20">
        <f t="shared" si="24"/>
        <v>0.86974276569852504</v>
      </c>
      <c r="AC57" s="20">
        <f t="shared" si="30"/>
        <v>0.86974276569852504</v>
      </c>
      <c r="AD57" s="24">
        <v>1032</v>
      </c>
      <c r="AE57" s="21">
        <f t="shared" si="21"/>
        <v>93.818181818181813</v>
      </c>
      <c r="AF57" s="21">
        <f t="shared" si="31"/>
        <v>81.599999999999994</v>
      </c>
      <c r="AG57" s="39">
        <f t="shared" si="22"/>
        <v>-12.218181818181819</v>
      </c>
      <c r="AH57" s="90"/>
      <c r="AI57" s="39">
        <f t="shared" si="25"/>
        <v>81.599999999999994</v>
      </c>
      <c r="AJ57" s="26">
        <f>IF('[1]Расчет субсидий'!P35&gt;AI57,AI57,'[1]Расчет субсидий'!P35)</f>
        <v>69.899999999999977</v>
      </c>
      <c r="AK57" s="99">
        <f t="shared" si="23"/>
        <v>11.7</v>
      </c>
      <c r="AL57" s="57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2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2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2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2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2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2"/>
      <c r="GL57" s="11"/>
      <c r="GM57" s="11"/>
    </row>
    <row r="58" spans="1:195" s="2" customFormat="1" ht="15" customHeight="1" x14ac:dyDescent="0.2">
      <c r="A58" s="16" t="s">
        <v>59</v>
      </c>
      <c r="B58" s="26">
        <v>0</v>
      </c>
      <c r="C58" s="26">
        <v>0</v>
      </c>
      <c r="D58" s="4">
        <f t="shared" si="26"/>
        <v>0</v>
      </c>
      <c r="E58" s="13">
        <v>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26">
        <v>56.5</v>
      </c>
      <c r="O58" s="26">
        <v>157</v>
      </c>
      <c r="P58" s="4">
        <f t="shared" si="27"/>
        <v>2.7787610619469025</v>
      </c>
      <c r="Q58" s="13">
        <v>20</v>
      </c>
      <c r="R58" s="22">
        <v>1</v>
      </c>
      <c r="S58" s="13">
        <v>15</v>
      </c>
      <c r="T58" s="26">
        <v>0</v>
      </c>
      <c r="U58" s="26">
        <v>0</v>
      </c>
      <c r="V58" s="4">
        <f t="shared" si="28"/>
        <v>1</v>
      </c>
      <c r="W58" s="13">
        <v>30</v>
      </c>
      <c r="X58" s="26">
        <v>0.5</v>
      </c>
      <c r="Y58" s="26">
        <v>0.5</v>
      </c>
      <c r="Z58" s="4">
        <f t="shared" si="29"/>
        <v>1</v>
      </c>
      <c r="AA58" s="13">
        <v>20</v>
      </c>
      <c r="AB58" s="20">
        <f t="shared" si="24"/>
        <v>1.4185320145757416</v>
      </c>
      <c r="AC58" s="20">
        <f t="shared" si="30"/>
        <v>1.221853201457574</v>
      </c>
      <c r="AD58" s="24">
        <v>354</v>
      </c>
      <c r="AE58" s="21">
        <f t="shared" si="21"/>
        <v>32.18181818181818</v>
      </c>
      <c r="AF58" s="21">
        <f t="shared" si="31"/>
        <v>39.299999999999997</v>
      </c>
      <c r="AG58" s="39">
        <f t="shared" si="22"/>
        <v>7.1181818181818173</v>
      </c>
      <c r="AH58" s="90"/>
      <c r="AI58" s="39">
        <f t="shared" si="25"/>
        <v>39.299999999999997</v>
      </c>
      <c r="AJ58" s="26">
        <v>0</v>
      </c>
      <c r="AK58" s="99">
        <f t="shared" si="23"/>
        <v>39.299999999999997</v>
      </c>
      <c r="AL58" s="57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2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2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2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2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2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2"/>
      <c r="GL58" s="11"/>
      <c r="GM58" s="11"/>
    </row>
    <row r="59" spans="1:195" s="2" customFormat="1" ht="15" customHeight="1" x14ac:dyDescent="0.2">
      <c r="A59" s="16" t="s">
        <v>60</v>
      </c>
      <c r="B59" s="26">
        <v>0</v>
      </c>
      <c r="C59" s="26">
        <v>0</v>
      </c>
      <c r="D59" s="4">
        <f t="shared" si="26"/>
        <v>0</v>
      </c>
      <c r="E59" s="13">
        <v>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26">
        <v>466.4</v>
      </c>
      <c r="O59" s="26">
        <v>19.5</v>
      </c>
      <c r="P59" s="4">
        <f t="shared" si="27"/>
        <v>4.1809605488850772E-2</v>
      </c>
      <c r="Q59" s="13">
        <v>20</v>
      </c>
      <c r="R59" s="22">
        <v>1</v>
      </c>
      <c r="S59" s="13">
        <v>15</v>
      </c>
      <c r="T59" s="26">
        <v>11</v>
      </c>
      <c r="U59" s="26">
        <v>11.1</v>
      </c>
      <c r="V59" s="4">
        <f t="shared" si="28"/>
        <v>1.009090909090909</v>
      </c>
      <c r="W59" s="13">
        <v>30</v>
      </c>
      <c r="X59" s="26">
        <v>1.7</v>
      </c>
      <c r="Y59" s="26">
        <v>1.9</v>
      </c>
      <c r="Z59" s="4">
        <f t="shared" si="29"/>
        <v>1.1176470588235294</v>
      </c>
      <c r="AA59" s="13">
        <v>20</v>
      </c>
      <c r="AB59" s="20">
        <f t="shared" si="24"/>
        <v>0.80543365363499853</v>
      </c>
      <c r="AC59" s="20">
        <f t="shared" si="30"/>
        <v>0.80543365363499853</v>
      </c>
      <c r="AD59" s="24">
        <v>1326</v>
      </c>
      <c r="AE59" s="21">
        <f t="shared" si="21"/>
        <v>120.54545454545455</v>
      </c>
      <c r="AF59" s="21">
        <f t="shared" si="31"/>
        <v>97.1</v>
      </c>
      <c r="AG59" s="39">
        <f t="shared" si="22"/>
        <v>-23.445454545454552</v>
      </c>
      <c r="AH59" s="90"/>
      <c r="AI59" s="39">
        <f t="shared" si="25"/>
        <v>97.1</v>
      </c>
      <c r="AJ59" s="26">
        <v>0</v>
      </c>
      <c r="AK59" s="99">
        <f t="shared" si="23"/>
        <v>97.1</v>
      </c>
      <c r="AL59" s="57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2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2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2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2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2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2"/>
      <c r="GL59" s="11"/>
      <c r="GM59" s="11"/>
    </row>
    <row r="60" spans="1:195" s="2" customFormat="1" ht="15" customHeight="1" x14ac:dyDescent="0.2">
      <c r="A60" s="16" t="s">
        <v>61</v>
      </c>
      <c r="B60" s="26">
        <v>0</v>
      </c>
      <c r="C60" s="26">
        <v>0</v>
      </c>
      <c r="D60" s="4">
        <f t="shared" si="26"/>
        <v>0</v>
      </c>
      <c r="E60" s="13">
        <v>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26">
        <v>332.2</v>
      </c>
      <c r="O60" s="26">
        <v>60</v>
      </c>
      <c r="P60" s="4">
        <f t="shared" si="27"/>
        <v>0.18061408789885611</v>
      </c>
      <c r="Q60" s="13">
        <v>20</v>
      </c>
      <c r="R60" s="22">
        <v>1</v>
      </c>
      <c r="S60" s="13">
        <v>15</v>
      </c>
      <c r="T60" s="26">
        <v>20</v>
      </c>
      <c r="U60" s="26">
        <v>20.399999999999999</v>
      </c>
      <c r="V60" s="4">
        <f t="shared" si="28"/>
        <v>1.02</v>
      </c>
      <c r="W60" s="13">
        <v>30</v>
      </c>
      <c r="X60" s="26">
        <v>2</v>
      </c>
      <c r="Y60" s="26">
        <v>2.2999999999999998</v>
      </c>
      <c r="Z60" s="4">
        <f t="shared" si="29"/>
        <v>1.1499999999999999</v>
      </c>
      <c r="AA60" s="13">
        <v>20</v>
      </c>
      <c r="AB60" s="20">
        <f t="shared" si="24"/>
        <v>0.84955625597620144</v>
      </c>
      <c r="AC60" s="20">
        <f t="shared" si="30"/>
        <v>0.84955625597620144</v>
      </c>
      <c r="AD60" s="24">
        <v>975</v>
      </c>
      <c r="AE60" s="21">
        <f t="shared" si="21"/>
        <v>88.63636363636364</v>
      </c>
      <c r="AF60" s="21">
        <f t="shared" si="31"/>
        <v>75.3</v>
      </c>
      <c r="AG60" s="39">
        <f t="shared" si="22"/>
        <v>-13.336363636363643</v>
      </c>
      <c r="AH60" s="90"/>
      <c r="AI60" s="39">
        <f t="shared" si="25"/>
        <v>75.3</v>
      </c>
      <c r="AJ60" s="26">
        <f>IF('[1]Расчет субсидий'!P36&gt;AI60,AI60,'[1]Расчет субсидий'!P36)</f>
        <v>43.762499999999974</v>
      </c>
      <c r="AK60" s="99">
        <f t="shared" si="23"/>
        <v>31.5</v>
      </c>
      <c r="AL60" s="57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2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2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2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2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2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2"/>
      <c r="GL60" s="11"/>
      <c r="GM60" s="11"/>
    </row>
    <row r="61" spans="1:195" s="2" customFormat="1" ht="15" customHeight="1" x14ac:dyDescent="0.2">
      <c r="A61" s="16" t="s">
        <v>62</v>
      </c>
      <c r="B61" s="26">
        <v>7590</v>
      </c>
      <c r="C61" s="26">
        <v>7806</v>
      </c>
      <c r="D61" s="4">
        <f t="shared" si="26"/>
        <v>1.0284584980237155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26">
        <v>736.4</v>
      </c>
      <c r="O61" s="26">
        <v>773.1</v>
      </c>
      <c r="P61" s="4">
        <f t="shared" si="27"/>
        <v>1.0498370450841934</v>
      </c>
      <c r="Q61" s="13">
        <v>20</v>
      </c>
      <c r="R61" s="22">
        <v>1</v>
      </c>
      <c r="S61" s="13">
        <v>15</v>
      </c>
      <c r="T61" s="26">
        <v>11</v>
      </c>
      <c r="U61" s="26">
        <v>12.9</v>
      </c>
      <c r="V61" s="4">
        <f t="shared" si="28"/>
        <v>1.1727272727272728</v>
      </c>
      <c r="W61" s="13">
        <v>30</v>
      </c>
      <c r="X61" s="26">
        <v>3.5</v>
      </c>
      <c r="Y61" s="26">
        <v>3.8</v>
      </c>
      <c r="Z61" s="4">
        <f t="shared" si="29"/>
        <v>1.0857142857142856</v>
      </c>
      <c r="AA61" s="13">
        <v>20</v>
      </c>
      <c r="AB61" s="20">
        <f t="shared" si="24"/>
        <v>1.086078208189736</v>
      </c>
      <c r="AC61" s="20">
        <f t="shared" si="30"/>
        <v>1.086078208189736</v>
      </c>
      <c r="AD61" s="24">
        <v>2197</v>
      </c>
      <c r="AE61" s="21">
        <f t="shared" si="21"/>
        <v>199.72727272727272</v>
      </c>
      <c r="AF61" s="21">
        <f t="shared" si="31"/>
        <v>216.9</v>
      </c>
      <c r="AG61" s="39">
        <f t="shared" si="22"/>
        <v>17.172727272727286</v>
      </c>
      <c r="AH61" s="90"/>
      <c r="AI61" s="39">
        <f t="shared" si="25"/>
        <v>216.9</v>
      </c>
      <c r="AJ61" s="26">
        <f>IF('[1]Расчет субсидий'!P37&gt;AI61,AI61,'[1]Расчет субсидий'!P37)</f>
        <v>0</v>
      </c>
      <c r="AK61" s="99">
        <f t="shared" si="23"/>
        <v>216.9</v>
      </c>
      <c r="AL61" s="57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2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2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2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2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2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2"/>
      <c r="GL61" s="11"/>
      <c r="GM61" s="11"/>
    </row>
    <row r="62" spans="1:195" s="2" customFormat="1" ht="15" customHeight="1" x14ac:dyDescent="0.2">
      <c r="A62" s="16" t="s">
        <v>63</v>
      </c>
      <c r="B62" s="26">
        <v>0</v>
      </c>
      <c r="C62" s="26">
        <v>0</v>
      </c>
      <c r="D62" s="4">
        <f t="shared" si="26"/>
        <v>0</v>
      </c>
      <c r="E62" s="13">
        <v>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26">
        <v>108.8</v>
      </c>
      <c r="O62" s="26">
        <v>215.4</v>
      </c>
      <c r="P62" s="4">
        <f t="shared" si="27"/>
        <v>1.9797794117647061</v>
      </c>
      <c r="Q62" s="13">
        <v>20</v>
      </c>
      <c r="R62" s="22">
        <v>1</v>
      </c>
      <c r="S62" s="13">
        <v>15</v>
      </c>
      <c r="T62" s="26">
        <v>145</v>
      </c>
      <c r="U62" s="26">
        <v>145.1</v>
      </c>
      <c r="V62" s="4">
        <f t="shared" si="28"/>
        <v>1.0006896551724138</v>
      </c>
      <c r="W62" s="13">
        <v>30</v>
      </c>
      <c r="X62" s="26">
        <v>8</v>
      </c>
      <c r="Y62" s="26">
        <v>8.1</v>
      </c>
      <c r="Z62" s="4">
        <f t="shared" si="29"/>
        <v>1.0125</v>
      </c>
      <c r="AA62" s="13">
        <v>20</v>
      </c>
      <c r="AB62" s="20">
        <f t="shared" si="24"/>
        <v>1.2337209163584297</v>
      </c>
      <c r="AC62" s="20">
        <f t="shared" si="30"/>
        <v>1.203372091635843</v>
      </c>
      <c r="AD62" s="24">
        <v>1119</v>
      </c>
      <c r="AE62" s="21">
        <f t="shared" si="21"/>
        <v>101.72727272727273</v>
      </c>
      <c r="AF62" s="21">
        <f t="shared" si="31"/>
        <v>122.4</v>
      </c>
      <c r="AG62" s="39">
        <f t="shared" si="22"/>
        <v>20.672727272727272</v>
      </c>
      <c r="AH62" s="90"/>
      <c r="AI62" s="39">
        <f t="shared" si="25"/>
        <v>122.4</v>
      </c>
      <c r="AJ62" s="26">
        <f>IF('[1]Расчет субсидий'!P38&gt;AI62,AI62,'[1]Расчет субсидий'!P38)</f>
        <v>0</v>
      </c>
      <c r="AK62" s="99">
        <f t="shared" si="23"/>
        <v>122.4</v>
      </c>
      <c r="AL62" s="57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2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2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2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2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2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2"/>
      <c r="GL62" s="11"/>
      <c r="GM62" s="11"/>
    </row>
    <row r="63" spans="1:195" s="2" customFormat="1" ht="15" customHeight="1" x14ac:dyDescent="0.2">
      <c r="A63" s="16" t="s">
        <v>64</v>
      </c>
      <c r="B63" s="26">
        <v>0</v>
      </c>
      <c r="C63" s="26">
        <v>140</v>
      </c>
      <c r="D63" s="4">
        <f t="shared" si="26"/>
        <v>0</v>
      </c>
      <c r="E63" s="13">
        <v>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26">
        <v>70.5</v>
      </c>
      <c r="O63" s="26">
        <v>20.7</v>
      </c>
      <c r="P63" s="4">
        <f t="shared" si="27"/>
        <v>0.29361702127659572</v>
      </c>
      <c r="Q63" s="13">
        <v>20</v>
      </c>
      <c r="R63" s="22">
        <v>1</v>
      </c>
      <c r="S63" s="13">
        <v>15</v>
      </c>
      <c r="T63" s="26">
        <v>12</v>
      </c>
      <c r="U63" s="26">
        <v>12</v>
      </c>
      <c r="V63" s="4">
        <f t="shared" si="28"/>
        <v>1</v>
      </c>
      <c r="W63" s="13">
        <v>30</v>
      </c>
      <c r="X63" s="26">
        <v>3.6</v>
      </c>
      <c r="Y63" s="26">
        <v>3.7</v>
      </c>
      <c r="Z63" s="4">
        <f t="shared" si="29"/>
        <v>1.0277777777777779</v>
      </c>
      <c r="AA63" s="13">
        <v>20</v>
      </c>
      <c r="AB63" s="20">
        <f t="shared" si="24"/>
        <v>0.84032818801279385</v>
      </c>
      <c r="AC63" s="20">
        <f t="shared" si="30"/>
        <v>0.84032818801279385</v>
      </c>
      <c r="AD63" s="24">
        <v>829</v>
      </c>
      <c r="AE63" s="21">
        <f t="shared" si="21"/>
        <v>75.36363636363636</v>
      </c>
      <c r="AF63" s="21">
        <f t="shared" si="31"/>
        <v>63.3</v>
      </c>
      <c r="AG63" s="39">
        <f t="shared" si="22"/>
        <v>-12.063636363636363</v>
      </c>
      <c r="AH63" s="90"/>
      <c r="AI63" s="39">
        <f t="shared" si="25"/>
        <v>63.3</v>
      </c>
      <c r="AJ63" s="26">
        <v>0</v>
      </c>
      <c r="AK63" s="99">
        <f t="shared" si="23"/>
        <v>63.3</v>
      </c>
      <c r="AL63" s="57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2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2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2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2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2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2"/>
      <c r="GL63" s="11"/>
      <c r="GM63" s="11"/>
    </row>
    <row r="64" spans="1:195" s="2" customFormat="1" ht="15" customHeight="1" x14ac:dyDescent="0.2">
      <c r="A64" s="16" t="s">
        <v>65</v>
      </c>
      <c r="B64" s="26">
        <v>0</v>
      </c>
      <c r="C64" s="26">
        <v>0</v>
      </c>
      <c r="D64" s="4">
        <f t="shared" si="26"/>
        <v>0</v>
      </c>
      <c r="E64" s="13">
        <v>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26">
        <v>298.89999999999998</v>
      </c>
      <c r="O64" s="26">
        <v>27.7</v>
      </c>
      <c r="P64" s="4">
        <f t="shared" si="27"/>
        <v>9.2673134827701578E-2</v>
      </c>
      <c r="Q64" s="13">
        <v>20</v>
      </c>
      <c r="R64" s="22">
        <v>1</v>
      </c>
      <c r="S64" s="13">
        <v>15</v>
      </c>
      <c r="T64" s="26">
        <v>0</v>
      </c>
      <c r="U64" s="26">
        <v>0</v>
      </c>
      <c r="V64" s="4">
        <f t="shared" si="28"/>
        <v>1</v>
      </c>
      <c r="W64" s="13">
        <v>35</v>
      </c>
      <c r="X64" s="26">
        <v>1</v>
      </c>
      <c r="Y64" s="26">
        <v>1.1000000000000001</v>
      </c>
      <c r="Z64" s="4">
        <f t="shared" si="29"/>
        <v>1.1000000000000001</v>
      </c>
      <c r="AA64" s="13">
        <v>15</v>
      </c>
      <c r="AB64" s="20">
        <f t="shared" si="24"/>
        <v>0.80415838466534151</v>
      </c>
      <c r="AC64" s="20">
        <f t="shared" si="30"/>
        <v>0.80415838466534151</v>
      </c>
      <c r="AD64" s="24">
        <v>1167</v>
      </c>
      <c r="AE64" s="21">
        <f t="shared" si="21"/>
        <v>106.09090909090909</v>
      </c>
      <c r="AF64" s="21">
        <f t="shared" si="31"/>
        <v>85.3</v>
      </c>
      <c r="AG64" s="39">
        <f t="shared" si="22"/>
        <v>-20.790909090909096</v>
      </c>
      <c r="AH64" s="90"/>
      <c r="AI64" s="39">
        <f t="shared" si="25"/>
        <v>85.3</v>
      </c>
      <c r="AJ64" s="26">
        <v>0</v>
      </c>
      <c r="AK64" s="99">
        <f t="shared" si="23"/>
        <v>85.3</v>
      </c>
      <c r="AL64" s="57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2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2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2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2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2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2"/>
      <c r="GL64" s="11"/>
      <c r="GM64" s="11"/>
    </row>
    <row r="65" spans="1:195" s="2" customFormat="1" ht="15" customHeight="1" x14ac:dyDescent="0.2">
      <c r="A65" s="16" t="s">
        <v>66</v>
      </c>
      <c r="B65" s="26">
        <v>1472</v>
      </c>
      <c r="C65" s="26">
        <v>488</v>
      </c>
      <c r="D65" s="4">
        <f t="shared" si="26"/>
        <v>0.33152173913043476</v>
      </c>
      <c r="E65" s="13">
        <v>10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26">
        <v>444</v>
      </c>
      <c r="O65" s="26">
        <v>56.8</v>
      </c>
      <c r="P65" s="4">
        <f t="shared" si="27"/>
        <v>0.12792792792792793</v>
      </c>
      <c r="Q65" s="13">
        <v>20</v>
      </c>
      <c r="R65" s="22">
        <v>1</v>
      </c>
      <c r="S65" s="13">
        <v>15</v>
      </c>
      <c r="T65" s="26">
        <v>10</v>
      </c>
      <c r="U65" s="26">
        <v>11</v>
      </c>
      <c r="V65" s="4">
        <f t="shared" si="28"/>
        <v>1.1000000000000001</v>
      </c>
      <c r="W65" s="13">
        <v>25</v>
      </c>
      <c r="X65" s="26">
        <v>8</v>
      </c>
      <c r="Y65" s="26">
        <v>10</v>
      </c>
      <c r="Z65" s="4">
        <f t="shared" si="29"/>
        <v>1.25</v>
      </c>
      <c r="AA65" s="13">
        <v>25</v>
      </c>
      <c r="AB65" s="20">
        <f t="shared" si="24"/>
        <v>0.8381450099985569</v>
      </c>
      <c r="AC65" s="20">
        <f t="shared" si="30"/>
        <v>0.8381450099985569</v>
      </c>
      <c r="AD65" s="24">
        <v>206</v>
      </c>
      <c r="AE65" s="21">
        <f t="shared" si="21"/>
        <v>18.727272727272727</v>
      </c>
      <c r="AF65" s="21">
        <f t="shared" si="31"/>
        <v>15.7</v>
      </c>
      <c r="AG65" s="39">
        <f t="shared" si="22"/>
        <v>-3.0272727272727273</v>
      </c>
      <c r="AH65" s="90"/>
      <c r="AI65" s="39">
        <f t="shared" si="25"/>
        <v>15.7</v>
      </c>
      <c r="AJ65" s="26">
        <f>IF('[1]Расчет субсидий'!P39&gt;AI65,AI65,'[1]Расчет субсидий'!P39)</f>
        <v>14.080000000000021</v>
      </c>
      <c r="AK65" s="99">
        <f t="shared" si="23"/>
        <v>1.6</v>
      </c>
      <c r="AL65" s="57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2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2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2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2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2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2"/>
      <c r="GL65" s="11"/>
      <c r="GM65" s="11"/>
    </row>
    <row r="66" spans="1:195" s="2" customFormat="1" ht="15" customHeight="1" x14ac:dyDescent="0.2">
      <c r="A66" s="25" t="s">
        <v>67</v>
      </c>
      <c r="B66" s="26"/>
      <c r="C66" s="26"/>
      <c r="D66" s="4"/>
      <c r="E66" s="13"/>
      <c r="F66" s="5"/>
      <c r="G66" s="5"/>
      <c r="H66" s="5"/>
      <c r="I66" s="13"/>
      <c r="J66" s="5"/>
      <c r="K66" s="5"/>
      <c r="L66" s="5"/>
      <c r="M66" s="13"/>
      <c r="N66" s="26"/>
      <c r="O66" s="26"/>
      <c r="P66" s="4"/>
      <c r="Q66" s="13"/>
      <c r="R66" s="22"/>
      <c r="S66" s="13"/>
      <c r="T66" s="26"/>
      <c r="U66" s="26"/>
      <c r="V66" s="4"/>
      <c r="W66" s="13"/>
      <c r="X66" s="26"/>
      <c r="Y66" s="26"/>
      <c r="Z66" s="4"/>
      <c r="AA66" s="13"/>
      <c r="AB66" s="20"/>
      <c r="AC66" s="20"/>
      <c r="AD66" s="24"/>
      <c r="AE66" s="21"/>
      <c r="AF66" s="21"/>
      <c r="AG66" s="39"/>
      <c r="AH66" s="90"/>
      <c r="AI66" s="39"/>
      <c r="AJ66" s="26"/>
      <c r="AK66" s="99"/>
      <c r="AL66" s="57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2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2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2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2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2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2"/>
      <c r="GL66" s="11"/>
      <c r="GM66" s="11"/>
    </row>
    <row r="67" spans="1:195" s="2" customFormat="1" ht="15" customHeight="1" x14ac:dyDescent="0.2">
      <c r="A67" s="16" t="s">
        <v>68</v>
      </c>
      <c r="B67" s="26">
        <v>8</v>
      </c>
      <c r="C67" s="26">
        <v>22</v>
      </c>
      <c r="D67" s="4">
        <f>IF((E67=0),0,IF(B67=0,1,IF(C67&lt;0,0,C67/B67)))</f>
        <v>2.75</v>
      </c>
      <c r="E67" s="13">
        <v>10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26">
        <v>314.8</v>
      </c>
      <c r="O67" s="26">
        <v>716.6</v>
      </c>
      <c r="P67" s="4">
        <f>IF((Q67=0),0,IF(N67=0,1,IF(O67&lt;0,0,O67/N67)))</f>
        <v>2.2763659466327826</v>
      </c>
      <c r="Q67" s="13">
        <v>20</v>
      </c>
      <c r="R67" s="22">
        <v>1</v>
      </c>
      <c r="S67" s="13">
        <v>15</v>
      </c>
      <c r="T67" s="26">
        <v>549</v>
      </c>
      <c r="U67" s="26">
        <v>723.3</v>
      </c>
      <c r="V67" s="4">
        <f>IF((W67=0),0,IF(T67=0,1,IF(U67&lt;0,0,U67/T67)))</f>
        <v>1.3174863387978142</v>
      </c>
      <c r="W67" s="13">
        <v>30</v>
      </c>
      <c r="X67" s="26">
        <v>2.5</v>
      </c>
      <c r="Y67" s="26">
        <v>2.2000000000000002</v>
      </c>
      <c r="Z67" s="4">
        <f>IF((AA67=0),0,IF(X67=0,1,IF(Y67&lt;0,0,Y67/X67)))</f>
        <v>0.88000000000000012</v>
      </c>
      <c r="AA67" s="13">
        <v>20</v>
      </c>
      <c r="AB67" s="20">
        <f t="shared" si="24"/>
        <v>1.5279148325956848</v>
      </c>
      <c r="AC67" s="20">
        <f>IF(AB67&gt;1.2,IF((AB67-1.2)*0.1+1.2&gt;1.3,1.3,(AB67-1.2)*0.1+1.2),AB67)</f>
        <v>1.2327914832595686</v>
      </c>
      <c r="AD67" s="24">
        <v>943</v>
      </c>
      <c r="AE67" s="21">
        <f t="shared" si="21"/>
        <v>85.727272727272734</v>
      </c>
      <c r="AF67" s="21">
        <f>ROUND(AC67*AE67,1)</f>
        <v>105.7</v>
      </c>
      <c r="AG67" s="39">
        <f t="shared" si="22"/>
        <v>19.972727272727269</v>
      </c>
      <c r="AH67" s="90"/>
      <c r="AI67" s="39">
        <f t="shared" si="25"/>
        <v>105.7</v>
      </c>
      <c r="AJ67" s="26">
        <f>IF('[1]Расчет субсидий'!P41&gt;AI67,AI67,'[1]Расчет субсидий'!P41)</f>
        <v>0</v>
      </c>
      <c r="AK67" s="99">
        <f t="shared" si="23"/>
        <v>105.7</v>
      </c>
      <c r="AL67" s="57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2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2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2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2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2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2"/>
      <c r="GL67" s="11"/>
      <c r="GM67" s="11"/>
    </row>
    <row r="68" spans="1:195" s="2" customFormat="1" ht="15" customHeight="1" x14ac:dyDescent="0.2">
      <c r="A68" s="16" t="s">
        <v>69</v>
      </c>
      <c r="B68" s="26">
        <v>20088</v>
      </c>
      <c r="C68" s="26">
        <v>21067.5</v>
      </c>
      <c r="D68" s="4">
        <f>IF((E68=0),0,IF(B68=0,1,IF(C68&lt;0,0,C68/B68)))</f>
        <v>1.0487604540023896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26">
        <v>1248.7</v>
      </c>
      <c r="O68" s="26">
        <v>802.2</v>
      </c>
      <c r="P68" s="4">
        <f>IF((Q68=0),0,IF(N68=0,1,IF(O68&lt;0,0,O68/N68)))</f>
        <v>0.64242812525026027</v>
      </c>
      <c r="Q68" s="13">
        <v>20</v>
      </c>
      <c r="R68" s="22">
        <v>1</v>
      </c>
      <c r="S68" s="13">
        <v>15</v>
      </c>
      <c r="T68" s="26">
        <v>1.7</v>
      </c>
      <c r="U68" s="26">
        <v>12</v>
      </c>
      <c r="V68" s="4">
        <f>IF((W68=0),0,IF(T68=0,1,IF(U68&lt;0,0,U68/T68)))</f>
        <v>7.0588235294117645</v>
      </c>
      <c r="W68" s="13">
        <v>5</v>
      </c>
      <c r="X68" s="26">
        <v>0</v>
      </c>
      <c r="Y68" s="26">
        <v>50.4</v>
      </c>
      <c r="Z68" s="4">
        <f>IF((AA68=0),0,IF(X68=0,1,IF(Y68&lt;0,0,Y68/X68)))</f>
        <v>1</v>
      </c>
      <c r="AA68" s="13">
        <v>45</v>
      </c>
      <c r="AB68" s="20">
        <f t="shared" si="24"/>
        <v>1.2487398388640834</v>
      </c>
      <c r="AC68" s="20">
        <f>IF(AB68&gt;1.2,IF((AB68-1.2)*0.1+1.2&gt;1.3,1.3,(AB68-1.2)*0.1+1.2),AB68)</f>
        <v>1.2048739838864082</v>
      </c>
      <c r="AD68" s="24">
        <v>4056</v>
      </c>
      <c r="AE68" s="21">
        <f t="shared" si="21"/>
        <v>368.72727272727275</v>
      </c>
      <c r="AF68" s="21">
        <f>ROUND(AC68*AE68,1)</f>
        <v>444.3</v>
      </c>
      <c r="AG68" s="39">
        <f t="shared" si="22"/>
        <v>75.572727272727263</v>
      </c>
      <c r="AH68" s="90"/>
      <c r="AI68" s="39">
        <f t="shared" si="25"/>
        <v>444.3</v>
      </c>
      <c r="AJ68" s="26">
        <f>IF('[1]Расчет субсидий'!P42&gt;AI68,AI68,'[1]Расчет субсидий'!P42)</f>
        <v>287.49999999999994</v>
      </c>
      <c r="AK68" s="99">
        <f t="shared" si="23"/>
        <v>156.80000000000001</v>
      </c>
      <c r="AL68" s="57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2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2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2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2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2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2"/>
      <c r="GL68" s="11"/>
      <c r="GM68" s="11"/>
    </row>
    <row r="69" spans="1:195" s="2" customFormat="1" ht="15" customHeight="1" x14ac:dyDescent="0.2">
      <c r="A69" s="16" t="s">
        <v>70</v>
      </c>
      <c r="B69" s="26">
        <v>1450</v>
      </c>
      <c r="C69" s="26">
        <v>896.2</v>
      </c>
      <c r="D69" s="4">
        <f>IF((E69=0),0,IF(B69=0,1,IF(C69&lt;0,0,C69/B69)))</f>
        <v>0.61806896551724144</v>
      </c>
      <c r="E69" s="13">
        <v>10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26">
        <v>165.2</v>
      </c>
      <c r="O69" s="26">
        <v>222.5</v>
      </c>
      <c r="P69" s="4">
        <f>IF((Q69=0),0,IF(N69=0,1,IF(O69&lt;0,0,O69/N69)))</f>
        <v>1.3468523002421309</v>
      </c>
      <c r="Q69" s="13">
        <v>20</v>
      </c>
      <c r="R69" s="22">
        <v>1</v>
      </c>
      <c r="S69" s="13">
        <v>15</v>
      </c>
      <c r="T69" s="26">
        <v>28</v>
      </c>
      <c r="U69" s="26">
        <v>31</v>
      </c>
      <c r="V69" s="4">
        <f>IF((W69=0),0,IF(T69=0,1,IF(U69&lt;0,0,U69/T69)))</f>
        <v>1.1071428571428572</v>
      </c>
      <c r="W69" s="13">
        <v>20</v>
      </c>
      <c r="X69" s="26">
        <v>5.2</v>
      </c>
      <c r="Y69" s="26">
        <v>11.7</v>
      </c>
      <c r="Z69" s="4">
        <f>IF((AA69=0),0,IF(X69=0,1,IF(Y69&lt;0,0,Y69/X69)))</f>
        <v>2.25</v>
      </c>
      <c r="AA69" s="13">
        <v>30</v>
      </c>
      <c r="AB69" s="20">
        <f t="shared" si="24"/>
        <v>1.450111503188128</v>
      </c>
      <c r="AC69" s="20">
        <f>IF(AB69&gt;1.2,IF((AB69-1.2)*0.1+1.2&gt;1.3,1.3,(AB69-1.2)*0.1+1.2),AB69)</f>
        <v>1.2250111503188128</v>
      </c>
      <c r="AD69" s="24">
        <v>1198</v>
      </c>
      <c r="AE69" s="21">
        <f t="shared" si="21"/>
        <v>108.90909090909091</v>
      </c>
      <c r="AF69" s="21">
        <f>ROUND(AC69*AE69,1)</f>
        <v>133.4</v>
      </c>
      <c r="AG69" s="39">
        <f t="shared" si="22"/>
        <v>24.490909090909099</v>
      </c>
      <c r="AH69" s="90"/>
      <c r="AI69" s="39">
        <f t="shared" si="25"/>
        <v>133.4</v>
      </c>
      <c r="AJ69" s="26">
        <f>IF('[1]Расчет субсидий'!P43&gt;AI69,AI69,'[1]Расчет субсидий'!P43)</f>
        <v>0</v>
      </c>
      <c r="AK69" s="99">
        <f t="shared" si="23"/>
        <v>133.4</v>
      </c>
      <c r="AL69" s="57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2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2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2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2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2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2"/>
      <c r="GL69" s="11"/>
      <c r="GM69" s="11"/>
    </row>
    <row r="70" spans="1:195" s="2" customFormat="1" ht="15" customHeight="1" x14ac:dyDescent="0.2">
      <c r="A70" s="16" t="s">
        <v>71</v>
      </c>
      <c r="B70" s="26">
        <v>133199</v>
      </c>
      <c r="C70" s="26">
        <v>172890</v>
      </c>
      <c r="D70" s="4">
        <f>IF((E70=0),0,IF(B70=0,1,IF(C70&lt;0,0,C70/B70)))</f>
        <v>1.2979827175879699</v>
      </c>
      <c r="E70" s="13">
        <v>10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26">
        <v>922.7</v>
      </c>
      <c r="O70" s="26">
        <v>645</v>
      </c>
      <c r="P70" s="4">
        <f>IF((Q70=0),0,IF(N70=0,1,IF(O70&lt;0,0,O70/N70)))</f>
        <v>0.69903543947111735</v>
      </c>
      <c r="Q70" s="13">
        <v>20</v>
      </c>
      <c r="R70" s="22">
        <v>1</v>
      </c>
      <c r="S70" s="13">
        <v>15</v>
      </c>
      <c r="T70" s="26">
        <v>0</v>
      </c>
      <c r="U70" s="26">
        <v>0</v>
      </c>
      <c r="V70" s="4">
        <f>IF((W70=0),0,IF(T70=0,1,IF(U70&lt;0,0,U70/T70)))</f>
        <v>1</v>
      </c>
      <c r="W70" s="13">
        <v>10</v>
      </c>
      <c r="X70" s="26">
        <v>1.4</v>
      </c>
      <c r="Y70" s="26">
        <v>0</v>
      </c>
      <c r="Z70" s="4">
        <f>IF((AA70=0),0,IF(X70=0,1,IF(Y70&lt;0,0,Y70/X70)))</f>
        <v>0</v>
      </c>
      <c r="AA70" s="13">
        <v>40</v>
      </c>
      <c r="AB70" s="20">
        <f t="shared" si="24"/>
        <v>0.54695301016107412</v>
      </c>
      <c r="AC70" s="20">
        <f>IF(AB70&gt;1.2,IF((AB70-1.2)*0.1+1.2&gt;1.3,1.3,(AB70-1.2)*0.1+1.2),AB70)</f>
        <v>0.54695301016107412</v>
      </c>
      <c r="AD70" s="24">
        <v>155</v>
      </c>
      <c r="AE70" s="21">
        <f t="shared" si="21"/>
        <v>14.090909090909092</v>
      </c>
      <c r="AF70" s="21">
        <f>ROUND(AC70*AE70,1)</f>
        <v>7.7</v>
      </c>
      <c r="AG70" s="39">
        <f t="shared" si="22"/>
        <v>-6.3909090909090915</v>
      </c>
      <c r="AH70" s="90"/>
      <c r="AI70" s="39">
        <f t="shared" si="25"/>
        <v>7.7</v>
      </c>
      <c r="AJ70" s="26">
        <v>0</v>
      </c>
      <c r="AK70" s="99">
        <f t="shared" si="23"/>
        <v>7.7</v>
      </c>
      <c r="AL70" s="57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2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2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2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2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2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2"/>
      <c r="GL70" s="11"/>
      <c r="GM70" s="11"/>
    </row>
    <row r="71" spans="1:195" s="2" customFormat="1" ht="15" customHeight="1" x14ac:dyDescent="0.2">
      <c r="A71" s="16" t="s">
        <v>72</v>
      </c>
      <c r="B71" s="26">
        <v>0</v>
      </c>
      <c r="C71" s="26">
        <v>0</v>
      </c>
      <c r="D71" s="4">
        <f>IF((E71=0),0,IF(B71=0,1,IF(C71&lt;0,0,C71/B71)))</f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26">
        <v>259.7</v>
      </c>
      <c r="O71" s="26">
        <v>147.9</v>
      </c>
      <c r="P71" s="4">
        <f>IF((Q71=0),0,IF(N71=0,1,IF(O71&lt;0,0,O71/N71)))</f>
        <v>0.56950327300731618</v>
      </c>
      <c r="Q71" s="13">
        <v>20</v>
      </c>
      <c r="R71" s="22">
        <v>1</v>
      </c>
      <c r="S71" s="13">
        <v>15</v>
      </c>
      <c r="T71" s="26">
        <v>50</v>
      </c>
      <c r="U71" s="26">
        <v>58.4</v>
      </c>
      <c r="V71" s="4">
        <f>IF((W71=0),0,IF(T71=0,1,IF(U71&lt;0,0,U71/T71)))</f>
        <v>1.1679999999999999</v>
      </c>
      <c r="W71" s="13">
        <v>20</v>
      </c>
      <c r="X71" s="26">
        <v>18.5</v>
      </c>
      <c r="Y71" s="26">
        <v>20.5</v>
      </c>
      <c r="Z71" s="4">
        <f>IF((AA71=0),0,IF(X71=0,1,IF(Y71&lt;0,0,Y71/X71)))</f>
        <v>1.1081081081081081</v>
      </c>
      <c r="AA71" s="13">
        <v>30</v>
      </c>
      <c r="AB71" s="20">
        <f t="shared" si="24"/>
        <v>0.97639186709870085</v>
      </c>
      <c r="AC71" s="20">
        <f>IF(AB71&gt;1.2,IF((AB71-1.2)*0.1+1.2&gt;1.3,1.3,(AB71-1.2)*0.1+1.2),AB71)</f>
        <v>0.97639186709870085</v>
      </c>
      <c r="AD71" s="24">
        <v>1576</v>
      </c>
      <c r="AE71" s="21">
        <f t="shared" si="21"/>
        <v>143.27272727272728</v>
      </c>
      <c r="AF71" s="21">
        <f>ROUND(AC71*AE71,1)</f>
        <v>139.9</v>
      </c>
      <c r="AG71" s="39">
        <f t="shared" si="22"/>
        <v>-3.3727272727272748</v>
      </c>
      <c r="AH71" s="90"/>
      <c r="AI71" s="39">
        <f t="shared" si="25"/>
        <v>139.9</v>
      </c>
      <c r="AJ71" s="26">
        <f>IF('[1]Расчет субсидий'!P44&gt;AI71,AI71,'[1]Расчет субсидий'!P44)</f>
        <v>0</v>
      </c>
      <c r="AK71" s="99">
        <f t="shared" si="23"/>
        <v>139.9</v>
      </c>
      <c r="AL71" s="57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2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2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2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2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2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2"/>
      <c r="GL71" s="11"/>
      <c r="GM71" s="11"/>
    </row>
    <row r="72" spans="1:195" s="2" customFormat="1" ht="15" customHeight="1" x14ac:dyDescent="0.2">
      <c r="A72" s="25" t="s">
        <v>73</v>
      </c>
      <c r="B72" s="26"/>
      <c r="C72" s="26"/>
      <c r="D72" s="4"/>
      <c r="E72" s="13"/>
      <c r="F72" s="5"/>
      <c r="G72" s="5"/>
      <c r="H72" s="5"/>
      <c r="I72" s="13"/>
      <c r="J72" s="5"/>
      <c r="K72" s="5"/>
      <c r="L72" s="5"/>
      <c r="M72" s="13"/>
      <c r="N72" s="26"/>
      <c r="O72" s="26"/>
      <c r="P72" s="4"/>
      <c r="Q72" s="13"/>
      <c r="R72" s="22"/>
      <c r="S72" s="13"/>
      <c r="T72" s="26"/>
      <c r="U72" s="26"/>
      <c r="V72" s="4"/>
      <c r="W72" s="13"/>
      <c r="X72" s="26"/>
      <c r="Y72" s="26"/>
      <c r="Z72" s="4"/>
      <c r="AA72" s="13"/>
      <c r="AB72" s="20"/>
      <c r="AC72" s="20"/>
      <c r="AD72" s="24"/>
      <c r="AE72" s="21"/>
      <c r="AF72" s="21"/>
      <c r="AG72" s="39"/>
      <c r="AH72" s="90"/>
      <c r="AI72" s="39"/>
      <c r="AJ72" s="26"/>
      <c r="AK72" s="99"/>
      <c r="AL72" s="57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2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2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2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2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2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2"/>
      <c r="GL72" s="11"/>
      <c r="GM72" s="11"/>
    </row>
    <row r="73" spans="1:195" s="2" customFormat="1" ht="15" customHeight="1" x14ac:dyDescent="0.2">
      <c r="A73" s="16" t="s">
        <v>74</v>
      </c>
      <c r="B73" s="26">
        <v>567</v>
      </c>
      <c r="C73" s="26">
        <v>479.7</v>
      </c>
      <c r="D73" s="4">
        <f t="shared" ref="D73:D80" si="32">IF((E73=0),0,IF(B73=0,1,IF(C73&lt;0,0,C73/B73)))</f>
        <v>0.84603174603174602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26">
        <v>1095.5999999999999</v>
      </c>
      <c r="O73" s="26">
        <v>60.2</v>
      </c>
      <c r="P73" s="4">
        <f t="shared" ref="P73:P80" si="33">IF((Q73=0),0,IF(N73=0,1,IF(O73&lt;0,0,O73/N73)))</f>
        <v>5.4947060971157362E-2</v>
      </c>
      <c r="Q73" s="13">
        <v>20</v>
      </c>
      <c r="R73" s="22">
        <v>1</v>
      </c>
      <c r="S73" s="13">
        <v>15</v>
      </c>
      <c r="T73" s="26">
        <v>160</v>
      </c>
      <c r="U73" s="26">
        <v>106.9</v>
      </c>
      <c r="V73" s="4">
        <f t="shared" ref="V73:V80" si="34">IF((W73=0),0,IF(T73=0,1,IF(U73&lt;0,0,U73/T73)))</f>
        <v>0.66812500000000008</v>
      </c>
      <c r="W73" s="13">
        <v>30</v>
      </c>
      <c r="X73" s="26">
        <v>3</v>
      </c>
      <c r="Y73" s="26">
        <v>6.2</v>
      </c>
      <c r="Z73" s="4">
        <f t="shared" ref="Z73:Z80" si="35">IF((AA73=0),0,IF(X73=0,1,IF(Y73&lt;0,0,Y73/X73)))</f>
        <v>2.0666666666666669</v>
      </c>
      <c r="AA73" s="13">
        <v>20</v>
      </c>
      <c r="AB73" s="20">
        <f t="shared" si="24"/>
        <v>0.90459307382183107</v>
      </c>
      <c r="AC73" s="20">
        <f t="shared" ref="AC73:AC80" si="36">IF(AB73&gt;1.2,IF((AB73-1.2)*0.1+1.2&gt;1.3,1.3,(AB73-1.2)*0.1+1.2),AB73)</f>
        <v>0.90459307382183107</v>
      </c>
      <c r="AD73" s="24">
        <v>169</v>
      </c>
      <c r="AE73" s="21">
        <f t="shared" si="21"/>
        <v>15.363636363636363</v>
      </c>
      <c r="AF73" s="21">
        <f t="shared" ref="AF73:AF80" si="37">ROUND(AC73*AE73,1)</f>
        <v>13.9</v>
      </c>
      <c r="AG73" s="39">
        <f t="shared" si="22"/>
        <v>-1.463636363636363</v>
      </c>
      <c r="AH73" s="90"/>
      <c r="AI73" s="39">
        <f t="shared" si="25"/>
        <v>13.9</v>
      </c>
      <c r="AJ73" s="26">
        <f>IF('[1]Расчет субсидий'!P46&gt;AI73,AI73,'[1]Расчет субсидий'!P46)</f>
        <v>0</v>
      </c>
      <c r="AK73" s="99">
        <f t="shared" si="23"/>
        <v>13.9</v>
      </c>
      <c r="AL73" s="57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2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2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2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2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2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2"/>
      <c r="GL73" s="11"/>
      <c r="GM73" s="11"/>
    </row>
    <row r="74" spans="1:195" s="2" customFormat="1" ht="15" customHeight="1" x14ac:dyDescent="0.2">
      <c r="A74" s="16" t="s">
        <v>75</v>
      </c>
      <c r="B74" s="26">
        <v>10476</v>
      </c>
      <c r="C74" s="26">
        <v>10528.2</v>
      </c>
      <c r="D74" s="4">
        <f t="shared" si="32"/>
        <v>1.0049828178694158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26">
        <v>982.7</v>
      </c>
      <c r="O74" s="26">
        <v>733.4</v>
      </c>
      <c r="P74" s="4">
        <f t="shared" si="33"/>
        <v>0.74631118347410186</v>
      </c>
      <c r="Q74" s="13">
        <v>20</v>
      </c>
      <c r="R74" s="22">
        <v>1</v>
      </c>
      <c r="S74" s="13">
        <v>15</v>
      </c>
      <c r="T74" s="26">
        <v>43</v>
      </c>
      <c r="U74" s="26">
        <v>51.2</v>
      </c>
      <c r="V74" s="4">
        <f t="shared" si="34"/>
        <v>1.1906976744186046</v>
      </c>
      <c r="W74" s="13">
        <v>20</v>
      </c>
      <c r="X74" s="26">
        <v>8</v>
      </c>
      <c r="Y74" s="26">
        <v>14.2</v>
      </c>
      <c r="Z74" s="4">
        <f t="shared" si="35"/>
        <v>1.7749999999999999</v>
      </c>
      <c r="AA74" s="13">
        <v>30</v>
      </c>
      <c r="AB74" s="20">
        <f t="shared" si="24"/>
        <v>1.2320000561741926</v>
      </c>
      <c r="AC74" s="20">
        <f t="shared" si="36"/>
        <v>1.2032000056174192</v>
      </c>
      <c r="AD74" s="24">
        <v>4622</v>
      </c>
      <c r="AE74" s="21">
        <f t="shared" si="21"/>
        <v>420.18181818181819</v>
      </c>
      <c r="AF74" s="21">
        <f t="shared" si="37"/>
        <v>505.6</v>
      </c>
      <c r="AG74" s="39">
        <f t="shared" si="22"/>
        <v>85.418181818181836</v>
      </c>
      <c r="AH74" s="90"/>
      <c r="AI74" s="39">
        <f t="shared" si="25"/>
        <v>505.6</v>
      </c>
      <c r="AJ74" s="26">
        <f>IF('[1]Расчет субсидий'!P47&gt;AI74,AI74,'[1]Расчет субсидий'!P47)</f>
        <v>0</v>
      </c>
      <c r="AK74" s="99">
        <f t="shared" si="23"/>
        <v>505.6</v>
      </c>
      <c r="AL74" s="57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2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2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2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2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2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2"/>
      <c r="GL74" s="11"/>
      <c r="GM74" s="11"/>
    </row>
    <row r="75" spans="1:195" s="2" customFormat="1" ht="15" customHeight="1" x14ac:dyDescent="0.2">
      <c r="A75" s="16" t="s">
        <v>76</v>
      </c>
      <c r="B75" s="26">
        <v>25</v>
      </c>
      <c r="C75" s="26">
        <v>21</v>
      </c>
      <c r="D75" s="4">
        <f t="shared" si="32"/>
        <v>0.84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26">
        <v>101.2</v>
      </c>
      <c r="O75" s="26">
        <v>39.299999999999997</v>
      </c>
      <c r="P75" s="4">
        <f t="shared" si="33"/>
        <v>0.38833992094861658</v>
      </c>
      <c r="Q75" s="13">
        <v>20</v>
      </c>
      <c r="R75" s="22">
        <v>1</v>
      </c>
      <c r="S75" s="13">
        <v>15</v>
      </c>
      <c r="T75" s="26">
        <v>28</v>
      </c>
      <c r="U75" s="26">
        <v>25.5</v>
      </c>
      <c r="V75" s="4">
        <f t="shared" si="34"/>
        <v>0.9107142857142857</v>
      </c>
      <c r="W75" s="13">
        <v>25</v>
      </c>
      <c r="X75" s="26">
        <v>3</v>
      </c>
      <c r="Y75" s="26">
        <v>1.9</v>
      </c>
      <c r="Z75" s="4">
        <f t="shared" si="35"/>
        <v>0.6333333333333333</v>
      </c>
      <c r="AA75" s="13">
        <v>25</v>
      </c>
      <c r="AB75" s="20">
        <f t="shared" si="24"/>
        <v>0.7343998831069769</v>
      </c>
      <c r="AC75" s="20">
        <f t="shared" si="36"/>
        <v>0.7343998831069769</v>
      </c>
      <c r="AD75" s="24">
        <v>646</v>
      </c>
      <c r="AE75" s="21">
        <f t="shared" si="21"/>
        <v>58.727272727272727</v>
      </c>
      <c r="AF75" s="21">
        <f t="shared" si="37"/>
        <v>43.1</v>
      </c>
      <c r="AG75" s="39">
        <f t="shared" si="22"/>
        <v>-15.627272727272725</v>
      </c>
      <c r="AH75" s="90"/>
      <c r="AI75" s="39">
        <f t="shared" si="25"/>
        <v>43.1</v>
      </c>
      <c r="AJ75" s="26">
        <f>IF('[1]Расчет субсидий'!P48&gt;AI75,AI75,'[1]Расчет субсидий'!P48)</f>
        <v>0</v>
      </c>
      <c r="AK75" s="99">
        <f t="shared" si="23"/>
        <v>43.1</v>
      </c>
      <c r="AL75" s="57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2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2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2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2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2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2"/>
      <c r="GL75" s="11"/>
      <c r="GM75" s="11"/>
    </row>
    <row r="76" spans="1:195" s="2" customFormat="1" ht="15" customHeight="1" x14ac:dyDescent="0.2">
      <c r="A76" s="16" t="s">
        <v>77</v>
      </c>
      <c r="B76" s="26">
        <v>58</v>
      </c>
      <c r="C76" s="26">
        <v>55.7</v>
      </c>
      <c r="D76" s="4">
        <f t="shared" si="32"/>
        <v>0.96034482758620698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26">
        <v>322.5</v>
      </c>
      <c r="O76" s="26">
        <v>102.2</v>
      </c>
      <c r="P76" s="4">
        <f t="shared" si="33"/>
        <v>0.31689922480620158</v>
      </c>
      <c r="Q76" s="13">
        <v>20</v>
      </c>
      <c r="R76" s="22">
        <v>1</v>
      </c>
      <c r="S76" s="13">
        <v>15</v>
      </c>
      <c r="T76" s="26">
        <v>53</v>
      </c>
      <c r="U76" s="26">
        <v>53</v>
      </c>
      <c r="V76" s="4">
        <f t="shared" si="34"/>
        <v>1</v>
      </c>
      <c r="W76" s="13">
        <v>30</v>
      </c>
      <c r="X76" s="26">
        <v>5</v>
      </c>
      <c r="Y76" s="26">
        <v>7.8</v>
      </c>
      <c r="Z76" s="4">
        <f t="shared" si="35"/>
        <v>1.56</v>
      </c>
      <c r="AA76" s="13">
        <v>20</v>
      </c>
      <c r="AB76" s="20">
        <f t="shared" si="24"/>
        <v>0.96990981865248527</v>
      </c>
      <c r="AC76" s="20">
        <f t="shared" si="36"/>
        <v>0.96990981865248527</v>
      </c>
      <c r="AD76" s="24">
        <v>987</v>
      </c>
      <c r="AE76" s="21">
        <f t="shared" si="21"/>
        <v>89.727272727272734</v>
      </c>
      <c r="AF76" s="21">
        <f t="shared" si="37"/>
        <v>87</v>
      </c>
      <c r="AG76" s="39">
        <f t="shared" si="22"/>
        <v>-2.7272727272727337</v>
      </c>
      <c r="AH76" s="90"/>
      <c r="AI76" s="39">
        <f t="shared" si="25"/>
        <v>87</v>
      </c>
      <c r="AJ76" s="26">
        <f>IF('[1]Расчет субсидий'!P49&gt;AI76,AI76,'[1]Расчет субсидий'!P49)</f>
        <v>0</v>
      </c>
      <c r="AK76" s="99">
        <f t="shared" si="23"/>
        <v>87</v>
      </c>
      <c r="AL76" s="57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2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2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2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2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2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2"/>
      <c r="GL76" s="11"/>
      <c r="GM76" s="11"/>
    </row>
    <row r="77" spans="1:195" s="2" customFormat="1" ht="15" customHeight="1" x14ac:dyDescent="0.2">
      <c r="A77" s="16" t="s">
        <v>78</v>
      </c>
      <c r="B77" s="26">
        <v>23</v>
      </c>
      <c r="C77" s="26">
        <v>43.9</v>
      </c>
      <c r="D77" s="4">
        <f t="shared" si="32"/>
        <v>1.9086956521739129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26">
        <v>92.8</v>
      </c>
      <c r="O77" s="26">
        <v>647.6</v>
      </c>
      <c r="P77" s="4">
        <f t="shared" si="33"/>
        <v>6.9784482758620694</v>
      </c>
      <c r="Q77" s="13">
        <v>20</v>
      </c>
      <c r="R77" s="22">
        <v>1</v>
      </c>
      <c r="S77" s="13">
        <v>15</v>
      </c>
      <c r="T77" s="26">
        <v>4</v>
      </c>
      <c r="U77" s="26">
        <v>5.3</v>
      </c>
      <c r="V77" s="4">
        <f t="shared" si="34"/>
        <v>1.325</v>
      </c>
      <c r="W77" s="13">
        <v>30</v>
      </c>
      <c r="X77" s="26">
        <v>1</v>
      </c>
      <c r="Y77" s="26">
        <v>0.3</v>
      </c>
      <c r="Z77" s="4">
        <f t="shared" si="35"/>
        <v>0.3</v>
      </c>
      <c r="AA77" s="13">
        <v>20</v>
      </c>
      <c r="AB77" s="20">
        <f t="shared" si="24"/>
        <v>2.3095360214629528</v>
      </c>
      <c r="AC77" s="20">
        <f t="shared" si="36"/>
        <v>1.3</v>
      </c>
      <c r="AD77" s="24">
        <v>284</v>
      </c>
      <c r="AE77" s="21">
        <f t="shared" si="21"/>
        <v>25.818181818181817</v>
      </c>
      <c r="AF77" s="21">
        <f t="shared" si="37"/>
        <v>33.6</v>
      </c>
      <c r="AG77" s="39">
        <f t="shared" si="22"/>
        <v>7.7818181818181849</v>
      </c>
      <c r="AH77" s="90"/>
      <c r="AI77" s="39">
        <f t="shared" si="25"/>
        <v>33.6</v>
      </c>
      <c r="AJ77" s="26">
        <f>IF('[1]Расчет субсидий'!P50&gt;AI77,AI77,'[1]Расчет субсидий'!P50)</f>
        <v>0</v>
      </c>
      <c r="AK77" s="99">
        <f t="shared" si="23"/>
        <v>33.6</v>
      </c>
      <c r="AL77" s="57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2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2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2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2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2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2"/>
      <c r="GL77" s="11"/>
      <c r="GM77" s="11"/>
    </row>
    <row r="78" spans="1:195" s="2" customFormat="1" ht="15" customHeight="1" x14ac:dyDescent="0.2">
      <c r="A78" s="16" t="s">
        <v>79</v>
      </c>
      <c r="B78" s="26">
        <v>29</v>
      </c>
      <c r="C78" s="26">
        <v>31</v>
      </c>
      <c r="D78" s="4">
        <f t="shared" si="32"/>
        <v>1.0689655172413792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26">
        <v>43.9</v>
      </c>
      <c r="O78" s="26">
        <v>35.5</v>
      </c>
      <c r="P78" s="4">
        <f t="shared" si="33"/>
        <v>0.80865603644646933</v>
      </c>
      <c r="Q78" s="13">
        <v>20</v>
      </c>
      <c r="R78" s="22">
        <v>1</v>
      </c>
      <c r="S78" s="13">
        <v>15</v>
      </c>
      <c r="T78" s="26">
        <v>184</v>
      </c>
      <c r="U78" s="26">
        <v>154.6</v>
      </c>
      <c r="V78" s="4">
        <f t="shared" si="34"/>
        <v>0.8402173913043478</v>
      </c>
      <c r="W78" s="13">
        <v>30</v>
      </c>
      <c r="X78" s="26">
        <v>2</v>
      </c>
      <c r="Y78" s="26">
        <v>0.4</v>
      </c>
      <c r="Z78" s="4">
        <f t="shared" si="35"/>
        <v>0.2</v>
      </c>
      <c r="AA78" s="13">
        <v>20</v>
      </c>
      <c r="AB78" s="20">
        <f t="shared" si="24"/>
        <v>0.74809786989972216</v>
      </c>
      <c r="AC78" s="20">
        <f t="shared" si="36"/>
        <v>0.74809786989972216</v>
      </c>
      <c r="AD78" s="24">
        <v>1726</v>
      </c>
      <c r="AE78" s="21">
        <f t="shared" si="21"/>
        <v>156.90909090909091</v>
      </c>
      <c r="AF78" s="21">
        <f t="shared" si="37"/>
        <v>117.4</v>
      </c>
      <c r="AG78" s="39">
        <f t="shared" si="22"/>
        <v>-39.509090909090901</v>
      </c>
      <c r="AH78" s="90"/>
      <c r="AI78" s="39">
        <f t="shared" si="25"/>
        <v>117.4</v>
      </c>
      <c r="AJ78" s="26">
        <f>IF('[1]Расчет субсидий'!P51&gt;AI78,AI78,'[1]Расчет субсидий'!P51)</f>
        <v>0</v>
      </c>
      <c r="AK78" s="99">
        <f t="shared" si="23"/>
        <v>117.4</v>
      </c>
      <c r="AL78" s="57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2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2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2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2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2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2"/>
      <c r="GL78" s="11"/>
      <c r="GM78" s="11"/>
    </row>
    <row r="79" spans="1:195" s="2" customFormat="1" ht="15" customHeight="1" x14ac:dyDescent="0.2">
      <c r="A79" s="16" t="s">
        <v>80</v>
      </c>
      <c r="B79" s="26">
        <v>409</v>
      </c>
      <c r="C79" s="26">
        <v>493.1</v>
      </c>
      <c r="D79" s="4">
        <f t="shared" si="32"/>
        <v>1.2056234718826406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26">
        <v>73.900000000000006</v>
      </c>
      <c r="O79" s="26">
        <v>65.5</v>
      </c>
      <c r="P79" s="4">
        <f t="shared" si="33"/>
        <v>0.88633288227334228</v>
      </c>
      <c r="Q79" s="13">
        <v>20</v>
      </c>
      <c r="R79" s="22">
        <v>1</v>
      </c>
      <c r="S79" s="13">
        <v>15</v>
      </c>
      <c r="T79" s="26">
        <v>15</v>
      </c>
      <c r="U79" s="26">
        <v>15</v>
      </c>
      <c r="V79" s="4">
        <f t="shared" si="34"/>
        <v>1</v>
      </c>
      <c r="W79" s="13">
        <v>25</v>
      </c>
      <c r="X79" s="26">
        <v>3</v>
      </c>
      <c r="Y79" s="26">
        <v>3.4</v>
      </c>
      <c r="Z79" s="4">
        <f t="shared" si="35"/>
        <v>1.1333333333333333</v>
      </c>
      <c r="AA79" s="13">
        <v>25</v>
      </c>
      <c r="AB79" s="20">
        <f t="shared" si="24"/>
        <v>1.0328023757644902</v>
      </c>
      <c r="AC79" s="20">
        <f t="shared" si="36"/>
        <v>1.0328023757644902</v>
      </c>
      <c r="AD79" s="24">
        <v>2009</v>
      </c>
      <c r="AE79" s="21">
        <f t="shared" si="21"/>
        <v>182.63636363636363</v>
      </c>
      <c r="AF79" s="21">
        <f t="shared" si="37"/>
        <v>188.6</v>
      </c>
      <c r="AG79" s="39">
        <f t="shared" si="22"/>
        <v>5.9636363636363683</v>
      </c>
      <c r="AH79" s="90"/>
      <c r="AI79" s="39">
        <f t="shared" si="25"/>
        <v>188.6</v>
      </c>
      <c r="AJ79" s="26">
        <v>0</v>
      </c>
      <c r="AK79" s="99">
        <f t="shared" si="23"/>
        <v>188.6</v>
      </c>
      <c r="AL79" s="57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2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2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2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2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2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2"/>
      <c r="GL79" s="11"/>
      <c r="GM79" s="11"/>
    </row>
    <row r="80" spans="1:195" s="2" customFormat="1" ht="15" customHeight="1" x14ac:dyDescent="0.2">
      <c r="A80" s="16" t="s">
        <v>81</v>
      </c>
      <c r="B80" s="26">
        <v>353</v>
      </c>
      <c r="C80" s="26">
        <v>355</v>
      </c>
      <c r="D80" s="4">
        <f t="shared" si="32"/>
        <v>1.0056657223796035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26">
        <v>512.1</v>
      </c>
      <c r="O80" s="26">
        <v>89.9</v>
      </c>
      <c r="P80" s="4">
        <f t="shared" si="33"/>
        <v>0.17555165006834603</v>
      </c>
      <c r="Q80" s="13">
        <v>20</v>
      </c>
      <c r="R80" s="22">
        <v>1</v>
      </c>
      <c r="S80" s="13">
        <v>15</v>
      </c>
      <c r="T80" s="26">
        <v>12</v>
      </c>
      <c r="U80" s="26">
        <v>15.1</v>
      </c>
      <c r="V80" s="4">
        <f t="shared" si="34"/>
        <v>1.2583333333333333</v>
      </c>
      <c r="W80" s="13">
        <v>20</v>
      </c>
      <c r="X80" s="26">
        <v>5</v>
      </c>
      <c r="Y80" s="26">
        <v>5.5</v>
      </c>
      <c r="Z80" s="4">
        <f t="shared" si="35"/>
        <v>1.1000000000000001</v>
      </c>
      <c r="AA80" s="13">
        <v>30</v>
      </c>
      <c r="AB80" s="20">
        <f t="shared" si="24"/>
        <v>0.91299323044031178</v>
      </c>
      <c r="AC80" s="20">
        <f t="shared" si="36"/>
        <v>0.91299323044031178</v>
      </c>
      <c r="AD80" s="24">
        <v>746</v>
      </c>
      <c r="AE80" s="21">
        <f t="shared" si="21"/>
        <v>67.818181818181813</v>
      </c>
      <c r="AF80" s="21">
        <f t="shared" si="37"/>
        <v>61.9</v>
      </c>
      <c r="AG80" s="39">
        <f t="shared" si="22"/>
        <v>-5.9181818181818144</v>
      </c>
      <c r="AH80" s="90"/>
      <c r="AI80" s="39">
        <f t="shared" si="25"/>
        <v>61.9</v>
      </c>
      <c r="AJ80" s="26">
        <f>IF('[1]Расчет субсидий'!P52&gt;AI80,AI80,'[1]Расчет субсидий'!P52)</f>
        <v>58.625</v>
      </c>
      <c r="AK80" s="99">
        <f t="shared" si="23"/>
        <v>3.3</v>
      </c>
      <c r="AL80" s="57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2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2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2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2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2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2"/>
      <c r="GL80" s="11"/>
      <c r="GM80" s="11"/>
    </row>
    <row r="81" spans="1:195" s="2" customFormat="1" ht="15" customHeight="1" x14ac:dyDescent="0.2">
      <c r="A81" s="25" t="s">
        <v>82</v>
      </c>
      <c r="B81" s="26"/>
      <c r="C81" s="26"/>
      <c r="D81" s="4"/>
      <c r="E81" s="13"/>
      <c r="F81" s="5"/>
      <c r="G81" s="5"/>
      <c r="H81" s="5"/>
      <c r="I81" s="13"/>
      <c r="J81" s="5"/>
      <c r="K81" s="5"/>
      <c r="L81" s="5"/>
      <c r="M81" s="13"/>
      <c r="N81" s="26"/>
      <c r="O81" s="26"/>
      <c r="P81" s="4"/>
      <c r="Q81" s="13"/>
      <c r="R81" s="22"/>
      <c r="S81" s="13"/>
      <c r="T81" s="26"/>
      <c r="U81" s="26"/>
      <c r="V81" s="4"/>
      <c r="W81" s="13"/>
      <c r="X81" s="26"/>
      <c r="Y81" s="26"/>
      <c r="Z81" s="4"/>
      <c r="AA81" s="13"/>
      <c r="AB81" s="20"/>
      <c r="AC81" s="20"/>
      <c r="AD81" s="24"/>
      <c r="AE81" s="21"/>
      <c r="AF81" s="21"/>
      <c r="AG81" s="39"/>
      <c r="AH81" s="90"/>
      <c r="AI81" s="39"/>
      <c r="AJ81" s="26"/>
      <c r="AK81" s="99"/>
      <c r="AL81" s="57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2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2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2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2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2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2"/>
      <c r="GL81" s="11"/>
      <c r="GM81" s="11"/>
    </row>
    <row r="82" spans="1:195" s="2" customFormat="1" ht="15" customHeight="1" x14ac:dyDescent="0.2">
      <c r="A82" s="16" t="s">
        <v>83</v>
      </c>
      <c r="B82" s="26">
        <v>9100</v>
      </c>
      <c r="C82" s="26">
        <v>5795</v>
      </c>
      <c r="D82" s="4">
        <f t="shared" ref="D82:D90" si="38">IF((E82=0),0,IF(B82=0,1,IF(C82&lt;0,0,C82/B82)))</f>
        <v>0.63681318681318677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26">
        <v>192.1</v>
      </c>
      <c r="O82" s="26">
        <v>287.5</v>
      </c>
      <c r="P82" s="4">
        <f t="shared" ref="P82:P90" si="39">IF((Q82=0),0,IF(N82=0,1,IF(O82&lt;0,0,O82/N82)))</f>
        <v>1.4966163456533057</v>
      </c>
      <c r="Q82" s="13">
        <v>20</v>
      </c>
      <c r="R82" s="22">
        <v>1</v>
      </c>
      <c r="S82" s="13">
        <v>15</v>
      </c>
      <c r="T82" s="26">
        <v>36</v>
      </c>
      <c r="U82" s="26">
        <v>39.6</v>
      </c>
      <c r="V82" s="4">
        <f t="shared" ref="V82:V90" si="40">IF((W82=0),0,IF(T82=0,1,IF(U82&lt;0,0,U82/T82)))</f>
        <v>1.1000000000000001</v>
      </c>
      <c r="W82" s="13">
        <v>15</v>
      </c>
      <c r="X82" s="26">
        <v>10</v>
      </c>
      <c r="Y82" s="26">
        <v>14.1</v>
      </c>
      <c r="Z82" s="4">
        <f t="shared" ref="Z82:Z90" si="41">IF((AA82=0),0,IF(X82=0,1,IF(Y82&lt;0,0,Y82/X82)))</f>
        <v>1.41</v>
      </c>
      <c r="AA82" s="13">
        <v>35</v>
      </c>
      <c r="AB82" s="20">
        <f t="shared" si="24"/>
        <v>1.2331627240126104</v>
      </c>
      <c r="AC82" s="20">
        <f t="shared" ref="AC82:AC90" si="42">IF(AB82&gt;1.2,IF((AB82-1.2)*0.1+1.2&gt;1.3,1.3,(AB82-1.2)*0.1+1.2),AB82)</f>
        <v>1.2033162724012609</v>
      </c>
      <c r="AD82" s="24">
        <v>1200</v>
      </c>
      <c r="AE82" s="21">
        <f t="shared" si="21"/>
        <v>109.09090909090909</v>
      </c>
      <c r="AF82" s="21">
        <f t="shared" ref="AF82:AF90" si="43">ROUND(AC82*AE82,1)</f>
        <v>131.30000000000001</v>
      </c>
      <c r="AG82" s="39">
        <f t="shared" si="22"/>
        <v>22.209090909090918</v>
      </c>
      <c r="AH82" s="90"/>
      <c r="AI82" s="39">
        <f t="shared" si="25"/>
        <v>131.30000000000001</v>
      </c>
      <c r="AJ82" s="26">
        <f>IF('[1]Расчет субсидий'!P54&gt;AI82,AI82,'[1]Расчет субсидий'!P54)</f>
        <v>76.675000000000011</v>
      </c>
      <c r="AK82" s="99">
        <f t="shared" si="23"/>
        <v>54.6</v>
      </c>
      <c r="AL82" s="57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2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2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2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2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2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2"/>
      <c r="GL82" s="11"/>
      <c r="GM82" s="11"/>
    </row>
    <row r="83" spans="1:195" s="2" customFormat="1" ht="15" customHeight="1" x14ac:dyDescent="0.2">
      <c r="A83" s="104" t="s">
        <v>84</v>
      </c>
      <c r="B83" s="105">
        <v>10067</v>
      </c>
      <c r="C83" s="105">
        <v>10394</v>
      </c>
      <c r="D83" s="106">
        <f t="shared" si="38"/>
        <v>1.0324823681335056</v>
      </c>
      <c r="E83" s="107">
        <v>10</v>
      </c>
      <c r="F83" s="108" t="s">
        <v>373</v>
      </c>
      <c r="G83" s="108" t="s">
        <v>373</v>
      </c>
      <c r="H83" s="108" t="s">
        <v>373</v>
      </c>
      <c r="I83" s="107" t="s">
        <v>370</v>
      </c>
      <c r="J83" s="108" t="s">
        <v>373</v>
      </c>
      <c r="K83" s="108" t="s">
        <v>373</v>
      </c>
      <c r="L83" s="108" t="s">
        <v>373</v>
      </c>
      <c r="M83" s="107" t="s">
        <v>370</v>
      </c>
      <c r="N83" s="105">
        <v>1564.4</v>
      </c>
      <c r="O83" s="105">
        <v>980.9</v>
      </c>
      <c r="P83" s="106">
        <f t="shared" si="39"/>
        <v>0.62701355152134997</v>
      </c>
      <c r="Q83" s="107">
        <v>20</v>
      </c>
      <c r="R83" s="109">
        <v>1</v>
      </c>
      <c r="S83" s="107">
        <v>15</v>
      </c>
      <c r="T83" s="105">
        <v>173</v>
      </c>
      <c r="U83" s="105">
        <v>190.5</v>
      </c>
      <c r="V83" s="106">
        <f t="shared" si="40"/>
        <v>1.1011560693641618</v>
      </c>
      <c r="W83" s="107">
        <v>25</v>
      </c>
      <c r="X83" s="105">
        <v>8</v>
      </c>
      <c r="Y83" s="105">
        <v>11.3</v>
      </c>
      <c r="Z83" s="106">
        <f t="shared" si="41"/>
        <v>1.4125000000000001</v>
      </c>
      <c r="AA83" s="107">
        <v>25</v>
      </c>
      <c r="AB83" s="110">
        <f t="shared" si="24"/>
        <v>1.0600683836406957</v>
      </c>
      <c r="AC83" s="110">
        <f t="shared" si="42"/>
        <v>1.0600683836406957</v>
      </c>
      <c r="AD83" s="111">
        <v>782</v>
      </c>
      <c r="AE83" s="112">
        <f t="shared" si="21"/>
        <v>71.090909090909093</v>
      </c>
      <c r="AF83" s="112">
        <f t="shared" si="43"/>
        <v>75.400000000000006</v>
      </c>
      <c r="AG83" s="113">
        <f t="shared" si="22"/>
        <v>4.3090909090909122</v>
      </c>
      <c r="AH83" s="114"/>
      <c r="AI83" s="113">
        <f t="shared" si="25"/>
        <v>75.400000000000006</v>
      </c>
      <c r="AJ83" s="105">
        <f>AI83</f>
        <v>75.400000000000006</v>
      </c>
      <c r="AK83" s="115">
        <f t="shared" si="23"/>
        <v>0</v>
      </c>
      <c r="AL83" s="57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2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2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2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2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2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2"/>
      <c r="GL83" s="11"/>
      <c r="GM83" s="11"/>
    </row>
    <row r="84" spans="1:195" s="2" customFormat="1" ht="15" customHeight="1" x14ac:dyDescent="0.2">
      <c r="A84" s="16" t="s">
        <v>85</v>
      </c>
      <c r="B84" s="26">
        <v>113</v>
      </c>
      <c r="C84" s="26">
        <v>114</v>
      </c>
      <c r="D84" s="4">
        <f t="shared" si="38"/>
        <v>1.0088495575221239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26">
        <v>169.2</v>
      </c>
      <c r="O84" s="26">
        <v>55</v>
      </c>
      <c r="P84" s="4">
        <f t="shared" si="39"/>
        <v>0.32505910165484636</v>
      </c>
      <c r="Q84" s="13">
        <v>20</v>
      </c>
      <c r="R84" s="22">
        <v>1</v>
      </c>
      <c r="S84" s="13">
        <v>15</v>
      </c>
      <c r="T84" s="26">
        <v>37.200000000000003</v>
      </c>
      <c r="U84" s="26">
        <v>41</v>
      </c>
      <c r="V84" s="4">
        <f t="shared" si="40"/>
        <v>1.1021505376344085</v>
      </c>
      <c r="W84" s="13">
        <v>20</v>
      </c>
      <c r="X84" s="26">
        <v>11</v>
      </c>
      <c r="Y84" s="26">
        <v>15.5</v>
      </c>
      <c r="Z84" s="4">
        <f t="shared" si="41"/>
        <v>1.4090909090909092</v>
      </c>
      <c r="AA84" s="13">
        <v>30</v>
      </c>
      <c r="AB84" s="20">
        <f t="shared" si="24"/>
        <v>1.0095306908814063</v>
      </c>
      <c r="AC84" s="20">
        <f t="shared" si="42"/>
        <v>1.0095306908814063</v>
      </c>
      <c r="AD84" s="24">
        <v>1504</v>
      </c>
      <c r="AE84" s="21">
        <f t="shared" si="21"/>
        <v>136.72727272727272</v>
      </c>
      <c r="AF84" s="21">
        <f t="shared" si="43"/>
        <v>138</v>
      </c>
      <c r="AG84" s="39">
        <f t="shared" si="22"/>
        <v>1.2727272727272805</v>
      </c>
      <c r="AH84" s="90"/>
      <c r="AI84" s="39">
        <f t="shared" si="25"/>
        <v>138</v>
      </c>
      <c r="AJ84" s="26">
        <f>IF('[1]Расчет субсидий'!P56&gt;AI84,AI84,'[1]Расчет субсидий'!P56)</f>
        <v>0</v>
      </c>
      <c r="AK84" s="99">
        <f t="shared" si="23"/>
        <v>138</v>
      </c>
      <c r="AL84" s="57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2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2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2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2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2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2"/>
      <c r="GL84" s="11"/>
      <c r="GM84" s="11"/>
    </row>
    <row r="85" spans="1:195" s="2" customFormat="1" ht="15" customHeight="1" x14ac:dyDescent="0.2">
      <c r="A85" s="16" t="s">
        <v>86</v>
      </c>
      <c r="B85" s="26">
        <v>685</v>
      </c>
      <c r="C85" s="26">
        <v>686</v>
      </c>
      <c r="D85" s="4">
        <f t="shared" si="38"/>
        <v>1.0014598540145985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26">
        <v>131.4</v>
      </c>
      <c r="O85" s="26">
        <v>87.2</v>
      </c>
      <c r="P85" s="4">
        <f t="shared" si="39"/>
        <v>0.66362252663622523</v>
      </c>
      <c r="Q85" s="13">
        <v>20</v>
      </c>
      <c r="R85" s="22">
        <v>1</v>
      </c>
      <c r="S85" s="13">
        <v>15</v>
      </c>
      <c r="T85" s="26">
        <v>141</v>
      </c>
      <c r="U85" s="26">
        <v>162.30000000000001</v>
      </c>
      <c r="V85" s="4">
        <f t="shared" si="40"/>
        <v>1.1510638297872342</v>
      </c>
      <c r="W85" s="13">
        <v>25</v>
      </c>
      <c r="X85" s="26">
        <v>8</v>
      </c>
      <c r="Y85" s="26">
        <v>11.2</v>
      </c>
      <c r="Z85" s="4">
        <f t="shared" si="41"/>
        <v>1.4</v>
      </c>
      <c r="AA85" s="13">
        <v>25</v>
      </c>
      <c r="AB85" s="20">
        <f t="shared" si="24"/>
        <v>1.0743541559742247</v>
      </c>
      <c r="AC85" s="20">
        <f t="shared" si="42"/>
        <v>1.0743541559742247</v>
      </c>
      <c r="AD85" s="24">
        <v>1563</v>
      </c>
      <c r="AE85" s="21">
        <f t="shared" si="21"/>
        <v>142.09090909090909</v>
      </c>
      <c r="AF85" s="21">
        <f t="shared" si="43"/>
        <v>152.69999999999999</v>
      </c>
      <c r="AG85" s="39">
        <f t="shared" si="22"/>
        <v>10.609090909090895</v>
      </c>
      <c r="AH85" s="90"/>
      <c r="AI85" s="39">
        <f t="shared" si="25"/>
        <v>152.69999999999999</v>
      </c>
      <c r="AJ85" s="26">
        <v>0</v>
      </c>
      <c r="AK85" s="99">
        <f t="shared" si="23"/>
        <v>152.69999999999999</v>
      </c>
      <c r="AL85" s="57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2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2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2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2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2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2"/>
      <c r="GL85" s="11"/>
      <c r="GM85" s="11"/>
    </row>
    <row r="86" spans="1:195" s="2" customFormat="1" ht="15" customHeight="1" x14ac:dyDescent="0.2">
      <c r="A86" s="16" t="s">
        <v>87</v>
      </c>
      <c r="B86" s="26">
        <v>93</v>
      </c>
      <c r="C86" s="26">
        <v>94</v>
      </c>
      <c r="D86" s="4">
        <f t="shared" si="38"/>
        <v>1.010752688172043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26">
        <v>17.399999999999999</v>
      </c>
      <c r="O86" s="26">
        <v>23.8</v>
      </c>
      <c r="P86" s="4">
        <f t="shared" si="39"/>
        <v>1.3678160919540232</v>
      </c>
      <c r="Q86" s="13">
        <v>20</v>
      </c>
      <c r="R86" s="22">
        <v>1</v>
      </c>
      <c r="S86" s="13">
        <v>15</v>
      </c>
      <c r="T86" s="26">
        <v>35</v>
      </c>
      <c r="U86" s="26">
        <v>40.299999999999997</v>
      </c>
      <c r="V86" s="4">
        <f t="shared" si="40"/>
        <v>1.1514285714285712</v>
      </c>
      <c r="W86" s="13">
        <v>20</v>
      </c>
      <c r="X86" s="26">
        <v>8</v>
      </c>
      <c r="Y86" s="26">
        <v>11.3</v>
      </c>
      <c r="Z86" s="4">
        <f t="shared" si="41"/>
        <v>1.4125000000000001</v>
      </c>
      <c r="AA86" s="13">
        <v>30</v>
      </c>
      <c r="AB86" s="20">
        <f t="shared" si="24"/>
        <v>1.2407096857828666</v>
      </c>
      <c r="AC86" s="20">
        <f t="shared" si="42"/>
        <v>1.2040709685782867</v>
      </c>
      <c r="AD86" s="24">
        <v>1448</v>
      </c>
      <c r="AE86" s="21">
        <f t="shared" si="21"/>
        <v>131.63636363636363</v>
      </c>
      <c r="AF86" s="21">
        <f t="shared" si="43"/>
        <v>158.5</v>
      </c>
      <c r="AG86" s="39">
        <f t="shared" si="22"/>
        <v>26.863636363636374</v>
      </c>
      <c r="AH86" s="90"/>
      <c r="AI86" s="39">
        <f t="shared" si="25"/>
        <v>158.5</v>
      </c>
      <c r="AJ86" s="26">
        <f>IF('[1]Расчет субсидий'!P57&gt;AI86,AI86,'[1]Расчет субсидий'!P57)</f>
        <v>0</v>
      </c>
      <c r="AK86" s="99">
        <f t="shared" si="23"/>
        <v>158.5</v>
      </c>
      <c r="AL86" s="57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2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2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2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2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2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2"/>
      <c r="GL86" s="11"/>
      <c r="GM86" s="11"/>
    </row>
    <row r="87" spans="1:195" s="2" customFormat="1" ht="15" customHeight="1" x14ac:dyDescent="0.2">
      <c r="A87" s="16" t="s">
        <v>88</v>
      </c>
      <c r="B87" s="26">
        <v>38</v>
      </c>
      <c r="C87" s="26">
        <v>39</v>
      </c>
      <c r="D87" s="4">
        <f t="shared" si="38"/>
        <v>1.0263157894736843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26">
        <v>56.8</v>
      </c>
      <c r="O87" s="26">
        <v>43.5</v>
      </c>
      <c r="P87" s="4">
        <f t="shared" si="39"/>
        <v>0.76584507042253525</v>
      </c>
      <c r="Q87" s="13">
        <v>20</v>
      </c>
      <c r="R87" s="22">
        <v>1</v>
      </c>
      <c r="S87" s="13">
        <v>15</v>
      </c>
      <c r="T87" s="26">
        <v>166</v>
      </c>
      <c r="U87" s="26">
        <v>190.7</v>
      </c>
      <c r="V87" s="4">
        <f t="shared" si="40"/>
        <v>1.1487951807228916</v>
      </c>
      <c r="W87" s="13">
        <v>30</v>
      </c>
      <c r="X87" s="26">
        <v>8</v>
      </c>
      <c r="Y87" s="26">
        <v>11.1</v>
      </c>
      <c r="Z87" s="4">
        <f t="shared" si="41"/>
        <v>1.3875</v>
      </c>
      <c r="AA87" s="13">
        <v>20</v>
      </c>
      <c r="AB87" s="20">
        <f t="shared" si="24"/>
        <v>1.0820412076302557</v>
      </c>
      <c r="AC87" s="20">
        <f t="shared" si="42"/>
        <v>1.0820412076302557</v>
      </c>
      <c r="AD87" s="24">
        <v>1031</v>
      </c>
      <c r="AE87" s="21">
        <f t="shared" si="21"/>
        <v>93.727272727272734</v>
      </c>
      <c r="AF87" s="21">
        <f t="shared" si="43"/>
        <v>101.4</v>
      </c>
      <c r="AG87" s="39">
        <f t="shared" si="22"/>
        <v>7.672727272727272</v>
      </c>
      <c r="AH87" s="90"/>
      <c r="AI87" s="39">
        <f t="shared" si="25"/>
        <v>101.4</v>
      </c>
      <c r="AJ87" s="26">
        <f>IF('[1]Расчет субсидий'!P58&gt;AI87,AI87,'[1]Расчет субсидий'!P58)</f>
        <v>0</v>
      </c>
      <c r="AK87" s="99">
        <f t="shared" si="23"/>
        <v>101.4</v>
      </c>
      <c r="AL87" s="57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2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2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2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2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2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2"/>
      <c r="GL87" s="11"/>
      <c r="GM87" s="11"/>
    </row>
    <row r="88" spans="1:195" s="2" customFormat="1" ht="15" customHeight="1" x14ac:dyDescent="0.2">
      <c r="A88" s="16" t="s">
        <v>89</v>
      </c>
      <c r="B88" s="26">
        <v>35</v>
      </c>
      <c r="C88" s="26">
        <v>36</v>
      </c>
      <c r="D88" s="4">
        <f t="shared" si="38"/>
        <v>1.0285714285714285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26">
        <v>165.6</v>
      </c>
      <c r="O88" s="26">
        <v>94.1</v>
      </c>
      <c r="P88" s="4">
        <f t="shared" si="39"/>
        <v>0.56823671497584538</v>
      </c>
      <c r="Q88" s="13">
        <v>20</v>
      </c>
      <c r="R88" s="22">
        <v>1</v>
      </c>
      <c r="S88" s="13">
        <v>15</v>
      </c>
      <c r="T88" s="26">
        <v>19.3</v>
      </c>
      <c r="U88" s="26">
        <v>21.1</v>
      </c>
      <c r="V88" s="4">
        <f t="shared" si="40"/>
        <v>1.0932642487046633</v>
      </c>
      <c r="W88" s="13">
        <v>25</v>
      </c>
      <c r="X88" s="26">
        <v>3</v>
      </c>
      <c r="Y88" s="26">
        <v>4.2</v>
      </c>
      <c r="Z88" s="4">
        <f t="shared" si="41"/>
        <v>1.4000000000000001</v>
      </c>
      <c r="AA88" s="13">
        <v>25</v>
      </c>
      <c r="AB88" s="20">
        <f t="shared" si="24"/>
        <v>1.041916366345766</v>
      </c>
      <c r="AC88" s="20">
        <f t="shared" si="42"/>
        <v>1.041916366345766</v>
      </c>
      <c r="AD88" s="24">
        <v>577</v>
      </c>
      <c r="AE88" s="21">
        <f t="shared" si="21"/>
        <v>52.454545454545453</v>
      </c>
      <c r="AF88" s="21">
        <f t="shared" si="43"/>
        <v>54.7</v>
      </c>
      <c r="AG88" s="39">
        <f t="shared" si="22"/>
        <v>2.2454545454545496</v>
      </c>
      <c r="AH88" s="90"/>
      <c r="AI88" s="39">
        <f t="shared" si="25"/>
        <v>54.7</v>
      </c>
      <c r="AJ88" s="26">
        <f>IF('[1]Расчет субсидий'!P59&gt;AI88,AI88,'[1]Расчет субсидий'!P59)</f>
        <v>0</v>
      </c>
      <c r="AK88" s="99">
        <f t="shared" si="23"/>
        <v>54.7</v>
      </c>
      <c r="AL88" s="57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2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2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2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2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2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2"/>
      <c r="GL88" s="11"/>
      <c r="GM88" s="11"/>
    </row>
    <row r="89" spans="1:195" s="2" customFormat="1" ht="15" customHeight="1" x14ac:dyDescent="0.2">
      <c r="A89" s="16" t="s">
        <v>90</v>
      </c>
      <c r="B89" s="26">
        <v>49</v>
      </c>
      <c r="C89" s="26">
        <v>50</v>
      </c>
      <c r="D89" s="4">
        <f t="shared" si="38"/>
        <v>1.0204081632653061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26">
        <v>14</v>
      </c>
      <c r="O89" s="26">
        <v>4.4000000000000004</v>
      </c>
      <c r="P89" s="4">
        <f t="shared" si="39"/>
        <v>0.31428571428571433</v>
      </c>
      <c r="Q89" s="13">
        <v>20</v>
      </c>
      <c r="R89" s="22">
        <v>1</v>
      </c>
      <c r="S89" s="13">
        <v>15</v>
      </c>
      <c r="T89" s="26">
        <v>37</v>
      </c>
      <c r="U89" s="26">
        <v>40.799999999999997</v>
      </c>
      <c r="V89" s="4">
        <f t="shared" si="40"/>
        <v>1.1027027027027025</v>
      </c>
      <c r="W89" s="13">
        <v>25</v>
      </c>
      <c r="X89" s="26">
        <v>4</v>
      </c>
      <c r="Y89" s="26">
        <v>5.6</v>
      </c>
      <c r="Z89" s="4">
        <f t="shared" si="41"/>
        <v>1.4</v>
      </c>
      <c r="AA89" s="13">
        <v>25</v>
      </c>
      <c r="AB89" s="20">
        <f t="shared" si="24"/>
        <v>0.9900775103782623</v>
      </c>
      <c r="AC89" s="20">
        <f t="shared" si="42"/>
        <v>0.9900775103782623</v>
      </c>
      <c r="AD89" s="24">
        <v>1642</v>
      </c>
      <c r="AE89" s="21">
        <f t="shared" si="21"/>
        <v>149.27272727272728</v>
      </c>
      <c r="AF89" s="21">
        <f t="shared" si="43"/>
        <v>147.80000000000001</v>
      </c>
      <c r="AG89" s="39">
        <f t="shared" si="22"/>
        <v>-1.4727272727272691</v>
      </c>
      <c r="AH89" s="90"/>
      <c r="AI89" s="39">
        <f t="shared" si="25"/>
        <v>147.80000000000001</v>
      </c>
      <c r="AJ89" s="26">
        <v>0</v>
      </c>
      <c r="AK89" s="99">
        <f t="shared" si="23"/>
        <v>147.80000000000001</v>
      </c>
      <c r="AL89" s="57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2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2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2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2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2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2"/>
      <c r="GL89" s="11"/>
      <c r="GM89" s="11"/>
    </row>
    <row r="90" spans="1:195" s="2" customFormat="1" ht="15" customHeight="1" x14ac:dyDescent="0.2">
      <c r="A90" s="16" t="s">
        <v>91</v>
      </c>
      <c r="B90" s="26">
        <v>507</v>
      </c>
      <c r="C90" s="26">
        <v>508</v>
      </c>
      <c r="D90" s="4">
        <f t="shared" si="38"/>
        <v>1.0019723865877712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26">
        <v>59.7</v>
      </c>
      <c r="O90" s="26">
        <v>277.2</v>
      </c>
      <c r="P90" s="4">
        <f t="shared" si="39"/>
        <v>4.6432160804020093</v>
      </c>
      <c r="Q90" s="13">
        <v>20</v>
      </c>
      <c r="R90" s="22">
        <v>1</v>
      </c>
      <c r="S90" s="13">
        <v>15</v>
      </c>
      <c r="T90" s="26">
        <v>41</v>
      </c>
      <c r="U90" s="26">
        <v>45.1</v>
      </c>
      <c r="V90" s="4">
        <f t="shared" si="40"/>
        <v>1.1000000000000001</v>
      </c>
      <c r="W90" s="13">
        <v>30</v>
      </c>
      <c r="X90" s="26">
        <v>4</v>
      </c>
      <c r="Y90" s="26">
        <v>5.6</v>
      </c>
      <c r="Z90" s="4">
        <f t="shared" si="41"/>
        <v>1.4</v>
      </c>
      <c r="AA90" s="13">
        <v>20</v>
      </c>
      <c r="AB90" s="20">
        <f t="shared" si="24"/>
        <v>1.8829899523570304</v>
      </c>
      <c r="AC90" s="20">
        <f t="shared" si="42"/>
        <v>1.2682989952357029</v>
      </c>
      <c r="AD90" s="24">
        <v>3236</v>
      </c>
      <c r="AE90" s="21">
        <f t="shared" si="21"/>
        <v>294.18181818181819</v>
      </c>
      <c r="AF90" s="21">
        <f t="shared" si="43"/>
        <v>373.1</v>
      </c>
      <c r="AG90" s="39">
        <f t="shared" si="22"/>
        <v>78.918181818181836</v>
      </c>
      <c r="AH90" s="90"/>
      <c r="AI90" s="39">
        <f t="shared" si="25"/>
        <v>373.1</v>
      </c>
      <c r="AJ90" s="26">
        <f>IF('[1]Расчет субсидий'!P60&gt;AI90,AI90,'[1]Расчет субсидий'!P60)</f>
        <v>0</v>
      </c>
      <c r="AK90" s="99">
        <f t="shared" si="23"/>
        <v>373.1</v>
      </c>
      <c r="AL90" s="57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2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2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2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2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2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2"/>
      <c r="GL90" s="11"/>
      <c r="GM90" s="11"/>
    </row>
    <row r="91" spans="1:195" s="2" customFormat="1" ht="15" customHeight="1" x14ac:dyDescent="0.2">
      <c r="A91" s="25" t="s">
        <v>92</v>
      </c>
      <c r="B91" s="26"/>
      <c r="C91" s="26"/>
      <c r="D91" s="4"/>
      <c r="E91" s="13"/>
      <c r="F91" s="5"/>
      <c r="G91" s="5"/>
      <c r="H91" s="5"/>
      <c r="I91" s="13"/>
      <c r="J91" s="5"/>
      <c r="K91" s="5"/>
      <c r="L91" s="5"/>
      <c r="M91" s="13"/>
      <c r="N91" s="26"/>
      <c r="O91" s="26"/>
      <c r="P91" s="4"/>
      <c r="Q91" s="13"/>
      <c r="R91" s="22"/>
      <c r="S91" s="13"/>
      <c r="T91" s="26"/>
      <c r="U91" s="26"/>
      <c r="V91" s="4"/>
      <c r="W91" s="13"/>
      <c r="X91" s="26"/>
      <c r="Y91" s="26"/>
      <c r="Z91" s="4"/>
      <c r="AA91" s="13"/>
      <c r="AB91" s="20"/>
      <c r="AC91" s="20"/>
      <c r="AD91" s="24"/>
      <c r="AE91" s="21"/>
      <c r="AF91" s="21"/>
      <c r="AG91" s="39"/>
      <c r="AH91" s="90"/>
      <c r="AI91" s="39"/>
      <c r="AJ91" s="26"/>
      <c r="AK91" s="99"/>
      <c r="AL91" s="57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2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2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2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2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2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2"/>
      <c r="GL91" s="11"/>
      <c r="GM91" s="11"/>
    </row>
    <row r="92" spans="1:195" s="2" customFormat="1" ht="15" customHeight="1" x14ac:dyDescent="0.2">
      <c r="A92" s="16" t="s">
        <v>93</v>
      </c>
      <c r="B92" s="26">
        <v>0</v>
      </c>
      <c r="C92" s="26">
        <v>0</v>
      </c>
      <c r="D92" s="4">
        <f t="shared" ref="D92:D104" si="44">IF((E92=0),0,IF(B92=0,1,IF(C92&lt;0,0,C92/B92)))</f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26">
        <v>12.1</v>
      </c>
      <c r="O92" s="26">
        <v>19.399999999999999</v>
      </c>
      <c r="P92" s="4">
        <f t="shared" ref="P92:P104" si="45">IF((Q92=0),0,IF(N92=0,1,IF(O92&lt;0,0,O92/N92)))</f>
        <v>1.6033057851239669</v>
      </c>
      <c r="Q92" s="13">
        <v>20</v>
      </c>
      <c r="R92" s="22">
        <v>1</v>
      </c>
      <c r="S92" s="13">
        <v>15</v>
      </c>
      <c r="T92" s="26">
        <v>5</v>
      </c>
      <c r="U92" s="26">
        <v>5.8</v>
      </c>
      <c r="V92" s="4">
        <f t="shared" ref="V92:V104" si="46">IF((W92=0),0,IF(T92=0,1,IF(U92&lt;0,0,U92/T92)))</f>
        <v>1.1599999999999999</v>
      </c>
      <c r="W92" s="13">
        <v>20</v>
      </c>
      <c r="X92" s="26">
        <v>0.5</v>
      </c>
      <c r="Y92" s="26">
        <v>0.5</v>
      </c>
      <c r="Z92" s="4">
        <f t="shared" ref="Z92:Z104" si="47">IF((AA92=0),0,IF(X92=0,1,IF(Y92&lt;0,0,Y92/X92)))</f>
        <v>1</v>
      </c>
      <c r="AA92" s="13">
        <v>30</v>
      </c>
      <c r="AB92" s="20">
        <f t="shared" si="24"/>
        <v>1.1796013612056393</v>
      </c>
      <c r="AC92" s="20">
        <f t="shared" ref="AC92:AC104" si="48">IF(AB92&gt;1.2,IF((AB92-1.2)*0.1+1.2&gt;1.3,1.3,(AB92-1.2)*0.1+1.2),AB92)</f>
        <v>1.1796013612056393</v>
      </c>
      <c r="AD92" s="24">
        <v>864</v>
      </c>
      <c r="AE92" s="21">
        <f t="shared" si="21"/>
        <v>78.545454545454547</v>
      </c>
      <c r="AF92" s="21">
        <f t="shared" ref="AF92:AF104" si="49">ROUND(AC92*AE92,1)</f>
        <v>92.7</v>
      </c>
      <c r="AG92" s="39">
        <f t="shared" si="22"/>
        <v>14.154545454545456</v>
      </c>
      <c r="AH92" s="90"/>
      <c r="AI92" s="39">
        <f t="shared" si="25"/>
        <v>92.7</v>
      </c>
      <c r="AJ92" s="26">
        <f>IF('[1]Расчет субсидий'!P62&gt;AI92,AI92,'[1]Расчет субсидий'!P62)</f>
        <v>0</v>
      </c>
      <c r="AK92" s="99">
        <f t="shared" si="23"/>
        <v>92.7</v>
      </c>
      <c r="AL92" s="57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2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2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2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2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2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2"/>
      <c r="GL92" s="11"/>
      <c r="GM92" s="11"/>
    </row>
    <row r="93" spans="1:195" s="2" customFormat="1" ht="15" customHeight="1" x14ac:dyDescent="0.2">
      <c r="A93" s="16" t="s">
        <v>94</v>
      </c>
      <c r="B93" s="26">
        <v>16500</v>
      </c>
      <c r="C93" s="26">
        <v>22465.9</v>
      </c>
      <c r="D93" s="4">
        <f t="shared" si="44"/>
        <v>1.3615696969696971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26">
        <v>874.6</v>
      </c>
      <c r="O93" s="26">
        <v>652.1</v>
      </c>
      <c r="P93" s="4">
        <f t="shared" si="45"/>
        <v>0.74559798765149787</v>
      </c>
      <c r="Q93" s="13">
        <v>20</v>
      </c>
      <c r="R93" s="22">
        <v>1</v>
      </c>
      <c r="S93" s="13">
        <v>15</v>
      </c>
      <c r="T93" s="26">
        <v>13</v>
      </c>
      <c r="U93" s="26">
        <v>15.3</v>
      </c>
      <c r="V93" s="4">
        <f t="shared" si="46"/>
        <v>1.176923076923077</v>
      </c>
      <c r="W93" s="13">
        <v>20</v>
      </c>
      <c r="X93" s="26">
        <v>1.2</v>
      </c>
      <c r="Y93" s="26">
        <v>3.1</v>
      </c>
      <c r="Z93" s="4">
        <f t="shared" si="47"/>
        <v>2.5833333333333335</v>
      </c>
      <c r="AA93" s="13">
        <v>30</v>
      </c>
      <c r="AB93" s="20">
        <f t="shared" si="24"/>
        <v>1.5217486132756681</v>
      </c>
      <c r="AC93" s="20">
        <f t="shared" si="48"/>
        <v>1.2321748613275667</v>
      </c>
      <c r="AD93" s="24">
        <v>4613</v>
      </c>
      <c r="AE93" s="21">
        <f t="shared" si="21"/>
        <v>419.36363636363637</v>
      </c>
      <c r="AF93" s="21">
        <f t="shared" si="49"/>
        <v>516.70000000000005</v>
      </c>
      <c r="AG93" s="39">
        <f t="shared" si="22"/>
        <v>97.336363636363672</v>
      </c>
      <c r="AH93" s="90"/>
      <c r="AI93" s="39">
        <f t="shared" si="25"/>
        <v>516.70000000000005</v>
      </c>
      <c r="AJ93" s="26">
        <v>0</v>
      </c>
      <c r="AK93" s="99">
        <f t="shared" si="23"/>
        <v>516.70000000000005</v>
      </c>
      <c r="AL93" s="57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2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2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2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2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2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2"/>
      <c r="GL93" s="11"/>
      <c r="GM93" s="11"/>
    </row>
    <row r="94" spans="1:195" s="2" customFormat="1" ht="15" customHeight="1" x14ac:dyDescent="0.2">
      <c r="A94" s="16" t="s">
        <v>95</v>
      </c>
      <c r="B94" s="26">
        <v>0</v>
      </c>
      <c r="C94" s="26">
        <v>0</v>
      </c>
      <c r="D94" s="4">
        <f t="shared" si="44"/>
        <v>0</v>
      </c>
      <c r="E94" s="13">
        <v>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26">
        <v>110.8</v>
      </c>
      <c r="O94" s="26">
        <v>106.6</v>
      </c>
      <c r="P94" s="4">
        <f t="shared" si="45"/>
        <v>0.96209386281588449</v>
      </c>
      <c r="Q94" s="13">
        <v>20</v>
      </c>
      <c r="R94" s="22">
        <v>1</v>
      </c>
      <c r="S94" s="13">
        <v>15</v>
      </c>
      <c r="T94" s="26">
        <v>23</v>
      </c>
      <c r="U94" s="26">
        <v>24.4</v>
      </c>
      <c r="V94" s="4">
        <f t="shared" si="46"/>
        <v>1.0608695652173912</v>
      </c>
      <c r="W94" s="13">
        <v>20</v>
      </c>
      <c r="X94" s="26">
        <v>1.5</v>
      </c>
      <c r="Y94" s="26">
        <v>1.6</v>
      </c>
      <c r="Z94" s="4">
        <f t="shared" si="47"/>
        <v>1.0666666666666667</v>
      </c>
      <c r="AA94" s="13">
        <v>30</v>
      </c>
      <c r="AB94" s="20">
        <f t="shared" si="24"/>
        <v>1.0289325713019473</v>
      </c>
      <c r="AC94" s="20">
        <f t="shared" si="48"/>
        <v>1.0289325713019473</v>
      </c>
      <c r="AD94" s="24">
        <v>1478</v>
      </c>
      <c r="AE94" s="21">
        <f t="shared" si="21"/>
        <v>134.36363636363637</v>
      </c>
      <c r="AF94" s="21">
        <f t="shared" si="49"/>
        <v>138.30000000000001</v>
      </c>
      <c r="AG94" s="39">
        <f t="shared" si="22"/>
        <v>3.9363636363636374</v>
      </c>
      <c r="AH94" s="90"/>
      <c r="AI94" s="39">
        <f t="shared" si="25"/>
        <v>138.30000000000001</v>
      </c>
      <c r="AJ94" s="26">
        <f>IF('[1]Расчет субсидий'!P63&gt;AI94,AI94,'[1]Расчет субсидий'!P63)</f>
        <v>74.066666666666691</v>
      </c>
      <c r="AK94" s="99">
        <f t="shared" si="23"/>
        <v>64.2</v>
      </c>
      <c r="AL94" s="57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2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2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2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2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2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2"/>
      <c r="GL94" s="11"/>
      <c r="GM94" s="11"/>
    </row>
    <row r="95" spans="1:195" s="2" customFormat="1" ht="15" customHeight="1" x14ac:dyDescent="0.2">
      <c r="A95" s="16" t="s">
        <v>96</v>
      </c>
      <c r="B95" s="26">
        <v>0</v>
      </c>
      <c r="C95" s="26">
        <v>0</v>
      </c>
      <c r="D95" s="4">
        <f t="shared" si="44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26">
        <v>69.2</v>
      </c>
      <c r="O95" s="26">
        <v>28.1</v>
      </c>
      <c r="P95" s="4">
        <f t="shared" si="45"/>
        <v>0.40606936416184969</v>
      </c>
      <c r="Q95" s="13">
        <v>20</v>
      </c>
      <c r="R95" s="22">
        <v>1</v>
      </c>
      <c r="S95" s="13">
        <v>15</v>
      </c>
      <c r="T95" s="26">
        <v>13</v>
      </c>
      <c r="U95" s="26">
        <v>15</v>
      </c>
      <c r="V95" s="4">
        <f t="shared" si="46"/>
        <v>1.1538461538461537</v>
      </c>
      <c r="W95" s="13">
        <v>20</v>
      </c>
      <c r="X95" s="26">
        <v>1.1000000000000001</v>
      </c>
      <c r="Y95" s="26">
        <v>1.3</v>
      </c>
      <c r="Z95" s="4">
        <f t="shared" si="47"/>
        <v>1.1818181818181817</v>
      </c>
      <c r="AA95" s="13">
        <v>30</v>
      </c>
      <c r="AB95" s="20">
        <f t="shared" si="24"/>
        <v>0.96062183311418259</v>
      </c>
      <c r="AC95" s="20">
        <f t="shared" si="48"/>
        <v>0.96062183311418259</v>
      </c>
      <c r="AD95" s="24">
        <v>678</v>
      </c>
      <c r="AE95" s="21">
        <f t="shared" si="21"/>
        <v>61.636363636363633</v>
      </c>
      <c r="AF95" s="21">
        <f t="shared" si="49"/>
        <v>59.2</v>
      </c>
      <c r="AG95" s="39">
        <f t="shared" si="22"/>
        <v>-2.4363636363636303</v>
      </c>
      <c r="AH95" s="90"/>
      <c r="AI95" s="39">
        <f t="shared" si="25"/>
        <v>59.2</v>
      </c>
      <c r="AJ95" s="26">
        <f>IF('[1]Расчет субсидий'!P64&gt;AI95,AI95,'[1]Расчет субсидий'!P64)</f>
        <v>44.899999999999991</v>
      </c>
      <c r="AK95" s="99">
        <f t="shared" si="23"/>
        <v>14.3</v>
      </c>
      <c r="AL95" s="57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2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2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2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2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2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2"/>
      <c r="GL95" s="11"/>
      <c r="GM95" s="11"/>
    </row>
    <row r="96" spans="1:195" s="2" customFormat="1" ht="15" customHeight="1" x14ac:dyDescent="0.2">
      <c r="A96" s="16" t="s">
        <v>97</v>
      </c>
      <c r="B96" s="26">
        <v>180</v>
      </c>
      <c r="C96" s="26">
        <v>273</v>
      </c>
      <c r="D96" s="4">
        <f t="shared" si="44"/>
        <v>1.5166666666666666</v>
      </c>
      <c r="E96" s="13">
        <v>10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26">
        <v>43.9</v>
      </c>
      <c r="O96" s="26">
        <v>53.7</v>
      </c>
      <c r="P96" s="4">
        <f t="shared" si="45"/>
        <v>1.2232346241457859</v>
      </c>
      <c r="Q96" s="13">
        <v>20</v>
      </c>
      <c r="R96" s="22">
        <v>1</v>
      </c>
      <c r="S96" s="13">
        <v>15</v>
      </c>
      <c r="T96" s="26">
        <v>41</v>
      </c>
      <c r="U96" s="26">
        <v>48.4</v>
      </c>
      <c r="V96" s="4">
        <f t="shared" si="46"/>
        <v>1.1804878048780487</v>
      </c>
      <c r="W96" s="13">
        <v>25</v>
      </c>
      <c r="X96" s="26">
        <v>2.2000000000000002</v>
      </c>
      <c r="Y96" s="26">
        <v>2.6</v>
      </c>
      <c r="Z96" s="4">
        <f t="shared" si="47"/>
        <v>1.1818181818181817</v>
      </c>
      <c r="AA96" s="13">
        <v>25</v>
      </c>
      <c r="AB96" s="20">
        <f t="shared" si="24"/>
        <v>1.1967264085998752</v>
      </c>
      <c r="AC96" s="20">
        <f t="shared" si="48"/>
        <v>1.1967264085998752</v>
      </c>
      <c r="AD96" s="24">
        <v>2049</v>
      </c>
      <c r="AE96" s="21">
        <f t="shared" si="21"/>
        <v>186.27272727272728</v>
      </c>
      <c r="AF96" s="21">
        <f t="shared" si="49"/>
        <v>222.9</v>
      </c>
      <c r="AG96" s="39">
        <f t="shared" si="22"/>
        <v>36.627272727272725</v>
      </c>
      <c r="AH96" s="90"/>
      <c r="AI96" s="39">
        <f t="shared" si="25"/>
        <v>222.9</v>
      </c>
      <c r="AJ96" s="26">
        <f>IF('[1]Расчет субсидий'!P65&gt;AI96,AI96,'[1]Расчет субсидий'!P65)</f>
        <v>0</v>
      </c>
      <c r="AK96" s="99">
        <f t="shared" si="23"/>
        <v>222.9</v>
      </c>
      <c r="AL96" s="57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2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2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2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2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2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2"/>
      <c r="GL96" s="11"/>
      <c r="GM96" s="11"/>
    </row>
    <row r="97" spans="1:195" s="2" customFormat="1" ht="15" customHeight="1" x14ac:dyDescent="0.2">
      <c r="A97" s="16" t="s">
        <v>98</v>
      </c>
      <c r="B97" s="26">
        <v>0</v>
      </c>
      <c r="C97" s="26">
        <v>0</v>
      </c>
      <c r="D97" s="4">
        <f t="shared" si="44"/>
        <v>0</v>
      </c>
      <c r="E97" s="13">
        <v>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26">
        <v>117.3</v>
      </c>
      <c r="O97" s="26">
        <v>45.6</v>
      </c>
      <c r="P97" s="4">
        <f t="shared" si="45"/>
        <v>0.38874680306905374</v>
      </c>
      <c r="Q97" s="13">
        <v>20</v>
      </c>
      <c r="R97" s="22">
        <v>1</v>
      </c>
      <c r="S97" s="13">
        <v>15</v>
      </c>
      <c r="T97" s="26">
        <v>39</v>
      </c>
      <c r="U97" s="26">
        <v>46</v>
      </c>
      <c r="V97" s="4">
        <f t="shared" si="46"/>
        <v>1.1794871794871795</v>
      </c>
      <c r="W97" s="13">
        <v>25</v>
      </c>
      <c r="X97" s="26">
        <v>3.9</v>
      </c>
      <c r="Y97" s="26">
        <v>4.5999999999999996</v>
      </c>
      <c r="Z97" s="4">
        <f t="shared" si="47"/>
        <v>1.1794871794871795</v>
      </c>
      <c r="AA97" s="13">
        <v>25</v>
      </c>
      <c r="AB97" s="20">
        <f t="shared" si="24"/>
        <v>0.96175641218517716</v>
      </c>
      <c r="AC97" s="20">
        <f t="shared" si="48"/>
        <v>0.96175641218517716</v>
      </c>
      <c r="AD97" s="24">
        <v>578</v>
      </c>
      <c r="AE97" s="21">
        <f t="shared" si="21"/>
        <v>52.545454545454547</v>
      </c>
      <c r="AF97" s="21">
        <f t="shared" si="49"/>
        <v>50.5</v>
      </c>
      <c r="AG97" s="39">
        <f t="shared" si="22"/>
        <v>-2.0454545454545467</v>
      </c>
      <c r="AH97" s="90"/>
      <c r="AI97" s="39">
        <f t="shared" si="25"/>
        <v>50.5</v>
      </c>
      <c r="AJ97" s="26">
        <f>IF('[1]Расчет субсидий'!P66&gt;AI97,AI97,'[1]Расчет субсидий'!P66)</f>
        <v>45.900000000000013</v>
      </c>
      <c r="AK97" s="99">
        <f t="shared" si="23"/>
        <v>4.5999999999999996</v>
      </c>
      <c r="AL97" s="57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2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2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2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2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2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2"/>
      <c r="GL97" s="11"/>
      <c r="GM97" s="11"/>
    </row>
    <row r="98" spans="1:195" s="2" customFormat="1" ht="15" customHeight="1" x14ac:dyDescent="0.2">
      <c r="A98" s="16" t="s">
        <v>99</v>
      </c>
      <c r="B98" s="26">
        <v>1288</v>
      </c>
      <c r="C98" s="26">
        <v>1197</v>
      </c>
      <c r="D98" s="4">
        <f t="shared" si="44"/>
        <v>0.92934782608695654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26">
        <v>30.2</v>
      </c>
      <c r="O98" s="26">
        <v>59.7</v>
      </c>
      <c r="P98" s="4">
        <f t="shared" si="45"/>
        <v>1.9768211920529803</v>
      </c>
      <c r="Q98" s="13">
        <v>20</v>
      </c>
      <c r="R98" s="22">
        <v>1</v>
      </c>
      <c r="S98" s="13">
        <v>15</v>
      </c>
      <c r="T98" s="26">
        <v>2</v>
      </c>
      <c r="U98" s="26">
        <v>2.2999999999999998</v>
      </c>
      <c r="V98" s="4">
        <f t="shared" si="46"/>
        <v>1.1499999999999999</v>
      </c>
      <c r="W98" s="13">
        <v>20</v>
      </c>
      <c r="X98" s="26">
        <v>0.2</v>
      </c>
      <c r="Y98" s="26">
        <v>0.3</v>
      </c>
      <c r="Z98" s="4">
        <f t="shared" si="47"/>
        <v>1.4999999999999998</v>
      </c>
      <c r="AA98" s="13">
        <v>30</v>
      </c>
      <c r="AB98" s="20">
        <f t="shared" si="24"/>
        <v>1.3876831800203071</v>
      </c>
      <c r="AC98" s="20">
        <f t="shared" si="48"/>
        <v>1.2187683180020308</v>
      </c>
      <c r="AD98" s="24">
        <v>2177</v>
      </c>
      <c r="AE98" s="21">
        <f t="shared" si="21"/>
        <v>197.90909090909091</v>
      </c>
      <c r="AF98" s="21">
        <f t="shared" si="49"/>
        <v>241.2</v>
      </c>
      <c r="AG98" s="39">
        <f t="shared" si="22"/>
        <v>43.290909090909082</v>
      </c>
      <c r="AH98" s="90"/>
      <c r="AI98" s="39">
        <f t="shared" si="25"/>
        <v>241.2</v>
      </c>
      <c r="AJ98" s="26">
        <v>0</v>
      </c>
      <c r="AK98" s="99">
        <f t="shared" si="23"/>
        <v>241.2</v>
      </c>
      <c r="AL98" s="57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2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2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2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2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2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2"/>
      <c r="GL98" s="11"/>
      <c r="GM98" s="11"/>
    </row>
    <row r="99" spans="1:195" s="2" customFormat="1" ht="15" customHeight="1" x14ac:dyDescent="0.2">
      <c r="A99" s="16" t="s">
        <v>100</v>
      </c>
      <c r="B99" s="26">
        <v>69</v>
      </c>
      <c r="C99" s="26">
        <v>116</v>
      </c>
      <c r="D99" s="4">
        <f t="shared" si="44"/>
        <v>1.681159420289855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26">
        <v>1193.2</v>
      </c>
      <c r="O99" s="26">
        <v>183.8</v>
      </c>
      <c r="P99" s="4">
        <f t="shared" si="45"/>
        <v>0.15403955749245726</v>
      </c>
      <c r="Q99" s="13">
        <v>20</v>
      </c>
      <c r="R99" s="22">
        <v>1</v>
      </c>
      <c r="S99" s="13">
        <v>15</v>
      </c>
      <c r="T99" s="26">
        <v>15</v>
      </c>
      <c r="U99" s="26">
        <v>0</v>
      </c>
      <c r="V99" s="4">
        <f t="shared" si="46"/>
        <v>0</v>
      </c>
      <c r="W99" s="13">
        <v>25</v>
      </c>
      <c r="X99" s="26">
        <v>1</v>
      </c>
      <c r="Y99" s="26">
        <v>0</v>
      </c>
      <c r="Z99" s="4">
        <f t="shared" si="47"/>
        <v>0</v>
      </c>
      <c r="AA99" s="13">
        <v>25</v>
      </c>
      <c r="AB99" s="20">
        <f t="shared" si="24"/>
        <v>0.36728826687102839</v>
      </c>
      <c r="AC99" s="20">
        <f t="shared" si="48"/>
        <v>0.36728826687102839</v>
      </c>
      <c r="AD99" s="24">
        <v>402</v>
      </c>
      <c r="AE99" s="21">
        <f t="shared" si="21"/>
        <v>36.545454545454547</v>
      </c>
      <c r="AF99" s="21">
        <f t="shared" si="49"/>
        <v>13.4</v>
      </c>
      <c r="AG99" s="39">
        <f t="shared" si="22"/>
        <v>-23.145454545454548</v>
      </c>
      <c r="AH99" s="90"/>
      <c r="AI99" s="39">
        <f t="shared" si="25"/>
        <v>13.4</v>
      </c>
      <c r="AJ99" s="26">
        <f>IF('[1]Расчет субсидий'!P67&gt;AI99,AI99,'[1]Расчет субсидий'!P67)</f>
        <v>13.4</v>
      </c>
      <c r="AK99" s="99">
        <f t="shared" si="23"/>
        <v>0</v>
      </c>
      <c r="AL99" s="57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2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2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2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2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2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2"/>
      <c r="GL99" s="11"/>
      <c r="GM99" s="11"/>
    </row>
    <row r="100" spans="1:195" s="2" customFormat="1" ht="15" customHeight="1" x14ac:dyDescent="0.2">
      <c r="A100" s="16" t="s">
        <v>101</v>
      </c>
      <c r="B100" s="26">
        <v>185</v>
      </c>
      <c r="C100" s="26">
        <v>126</v>
      </c>
      <c r="D100" s="4">
        <f t="shared" si="44"/>
        <v>0.68108108108108112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26">
        <v>107.1</v>
      </c>
      <c r="O100" s="26">
        <v>143.1</v>
      </c>
      <c r="P100" s="4">
        <f t="shared" si="45"/>
        <v>1.3361344537815125</v>
      </c>
      <c r="Q100" s="13">
        <v>20</v>
      </c>
      <c r="R100" s="22">
        <v>1</v>
      </c>
      <c r="S100" s="13">
        <v>15</v>
      </c>
      <c r="T100" s="26">
        <v>123</v>
      </c>
      <c r="U100" s="26">
        <v>159.1</v>
      </c>
      <c r="V100" s="4">
        <f t="shared" si="46"/>
        <v>1.2934959349593496</v>
      </c>
      <c r="W100" s="13">
        <v>25</v>
      </c>
      <c r="X100" s="26">
        <v>6.8</v>
      </c>
      <c r="Y100" s="26">
        <v>7.9</v>
      </c>
      <c r="Z100" s="4">
        <f t="shared" si="47"/>
        <v>1.161764705882353</v>
      </c>
      <c r="AA100" s="13">
        <v>25</v>
      </c>
      <c r="AB100" s="20">
        <f t="shared" si="24"/>
        <v>1.1570001674471961</v>
      </c>
      <c r="AC100" s="20">
        <f t="shared" si="48"/>
        <v>1.1570001674471961</v>
      </c>
      <c r="AD100" s="24">
        <v>1472</v>
      </c>
      <c r="AE100" s="21">
        <f t="shared" si="21"/>
        <v>133.81818181818181</v>
      </c>
      <c r="AF100" s="21">
        <f t="shared" si="49"/>
        <v>154.80000000000001</v>
      </c>
      <c r="AG100" s="39">
        <f t="shared" si="22"/>
        <v>20.981818181818198</v>
      </c>
      <c r="AH100" s="90"/>
      <c r="AI100" s="39">
        <f t="shared" si="25"/>
        <v>154.80000000000001</v>
      </c>
      <c r="AJ100" s="26">
        <f>IF('[1]Расчет субсидий'!P68&gt;AI100,AI100,'[1]Расчет субсидий'!P68)</f>
        <v>0</v>
      </c>
      <c r="AK100" s="99">
        <f t="shared" si="23"/>
        <v>154.80000000000001</v>
      </c>
      <c r="AL100" s="57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2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2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2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2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2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2"/>
      <c r="GL100" s="11"/>
      <c r="GM100" s="11"/>
    </row>
    <row r="101" spans="1:195" s="2" customFormat="1" ht="15" customHeight="1" x14ac:dyDescent="0.2">
      <c r="A101" s="16" t="s">
        <v>102</v>
      </c>
      <c r="B101" s="26">
        <v>0</v>
      </c>
      <c r="C101" s="26">
        <v>0</v>
      </c>
      <c r="D101" s="4">
        <f t="shared" si="44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26">
        <v>21.2</v>
      </c>
      <c r="O101" s="26">
        <v>18.2</v>
      </c>
      <c r="P101" s="4">
        <f t="shared" si="45"/>
        <v>0.85849056603773588</v>
      </c>
      <c r="Q101" s="13">
        <v>20</v>
      </c>
      <c r="R101" s="22">
        <v>1</v>
      </c>
      <c r="S101" s="13">
        <v>15</v>
      </c>
      <c r="T101" s="26">
        <v>16</v>
      </c>
      <c r="U101" s="26">
        <v>18.7</v>
      </c>
      <c r="V101" s="4">
        <f t="shared" si="46"/>
        <v>1.16875</v>
      </c>
      <c r="W101" s="13">
        <v>15</v>
      </c>
      <c r="X101" s="26">
        <v>1.5</v>
      </c>
      <c r="Y101" s="26">
        <v>1.7</v>
      </c>
      <c r="Z101" s="4">
        <f t="shared" si="47"/>
        <v>1.1333333333333333</v>
      </c>
      <c r="AA101" s="13">
        <v>35</v>
      </c>
      <c r="AB101" s="20">
        <f t="shared" si="24"/>
        <v>1.0513850351461338</v>
      </c>
      <c r="AC101" s="20">
        <f t="shared" si="48"/>
        <v>1.0513850351461338</v>
      </c>
      <c r="AD101" s="24">
        <v>1910</v>
      </c>
      <c r="AE101" s="21">
        <f t="shared" si="21"/>
        <v>173.63636363636363</v>
      </c>
      <c r="AF101" s="21">
        <f t="shared" si="49"/>
        <v>182.6</v>
      </c>
      <c r="AG101" s="39">
        <f t="shared" si="22"/>
        <v>8.9636363636363683</v>
      </c>
      <c r="AH101" s="90"/>
      <c r="AI101" s="39">
        <f t="shared" si="25"/>
        <v>182.6</v>
      </c>
      <c r="AJ101" s="26">
        <f>IF('[1]Расчет субсидий'!P69&gt;AI101,AI101,'[1]Расчет субсидий'!P69)</f>
        <v>0</v>
      </c>
      <c r="AK101" s="99">
        <f t="shared" si="23"/>
        <v>182.6</v>
      </c>
      <c r="AL101" s="57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2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2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2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2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2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2"/>
      <c r="GL101" s="11"/>
      <c r="GM101" s="11"/>
    </row>
    <row r="102" spans="1:195" s="2" customFormat="1" ht="15" customHeight="1" x14ac:dyDescent="0.2">
      <c r="A102" s="104" t="s">
        <v>103</v>
      </c>
      <c r="B102" s="105">
        <v>0</v>
      </c>
      <c r="C102" s="105">
        <v>0</v>
      </c>
      <c r="D102" s="106">
        <f t="shared" si="44"/>
        <v>0</v>
      </c>
      <c r="E102" s="107">
        <v>0</v>
      </c>
      <c r="F102" s="108" t="s">
        <v>373</v>
      </c>
      <c r="G102" s="108" t="s">
        <v>373</v>
      </c>
      <c r="H102" s="108" t="s">
        <v>373</v>
      </c>
      <c r="I102" s="107" t="s">
        <v>370</v>
      </c>
      <c r="J102" s="108" t="s">
        <v>373</v>
      </c>
      <c r="K102" s="108" t="s">
        <v>373</v>
      </c>
      <c r="L102" s="108" t="s">
        <v>373</v>
      </c>
      <c r="M102" s="107" t="s">
        <v>370</v>
      </c>
      <c r="N102" s="105">
        <v>96.7</v>
      </c>
      <c r="O102" s="105">
        <v>83.8</v>
      </c>
      <c r="P102" s="106">
        <f t="shared" si="45"/>
        <v>0.86659772492244047</v>
      </c>
      <c r="Q102" s="107">
        <v>20</v>
      </c>
      <c r="R102" s="109">
        <v>1</v>
      </c>
      <c r="S102" s="107">
        <v>15</v>
      </c>
      <c r="T102" s="105">
        <v>96</v>
      </c>
      <c r="U102" s="105">
        <v>107.3</v>
      </c>
      <c r="V102" s="106">
        <f t="shared" si="46"/>
        <v>1.1177083333333333</v>
      </c>
      <c r="W102" s="107">
        <v>30</v>
      </c>
      <c r="X102" s="105">
        <v>5</v>
      </c>
      <c r="Y102" s="105">
        <v>5.3</v>
      </c>
      <c r="Z102" s="106">
        <f t="shared" si="47"/>
        <v>1.06</v>
      </c>
      <c r="AA102" s="107">
        <v>20</v>
      </c>
      <c r="AB102" s="110">
        <f t="shared" si="24"/>
        <v>1.0242729940993978</v>
      </c>
      <c r="AC102" s="110">
        <f t="shared" si="48"/>
        <v>1.0242729940993978</v>
      </c>
      <c r="AD102" s="111">
        <v>692</v>
      </c>
      <c r="AE102" s="112">
        <f t="shared" si="21"/>
        <v>62.909090909090907</v>
      </c>
      <c r="AF102" s="112">
        <f t="shared" si="49"/>
        <v>64.400000000000006</v>
      </c>
      <c r="AG102" s="113">
        <f t="shared" si="22"/>
        <v>1.4909090909090992</v>
      </c>
      <c r="AH102" s="114"/>
      <c r="AI102" s="113">
        <f t="shared" si="25"/>
        <v>64.400000000000006</v>
      </c>
      <c r="AJ102" s="105">
        <f>AI102</f>
        <v>64.400000000000006</v>
      </c>
      <c r="AK102" s="115">
        <f t="shared" si="23"/>
        <v>0</v>
      </c>
      <c r="AL102" s="57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2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2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2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2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2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2"/>
      <c r="GL102" s="11"/>
      <c r="GM102" s="11"/>
    </row>
    <row r="103" spans="1:195" s="2" customFormat="1" ht="15" customHeight="1" x14ac:dyDescent="0.2">
      <c r="A103" s="16" t="s">
        <v>104</v>
      </c>
      <c r="B103" s="26">
        <v>0</v>
      </c>
      <c r="C103" s="26">
        <v>0</v>
      </c>
      <c r="D103" s="4">
        <f t="shared" si="44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26">
        <v>100.4</v>
      </c>
      <c r="O103" s="26">
        <v>82.9</v>
      </c>
      <c r="P103" s="4">
        <f t="shared" si="45"/>
        <v>0.82569721115537853</v>
      </c>
      <c r="Q103" s="13">
        <v>20</v>
      </c>
      <c r="R103" s="22">
        <v>1</v>
      </c>
      <c r="S103" s="13">
        <v>15</v>
      </c>
      <c r="T103" s="26">
        <v>21</v>
      </c>
      <c r="U103" s="26">
        <v>21.5</v>
      </c>
      <c r="V103" s="4">
        <f t="shared" si="46"/>
        <v>1.0238095238095237</v>
      </c>
      <c r="W103" s="13">
        <v>20</v>
      </c>
      <c r="X103" s="26">
        <v>1.6</v>
      </c>
      <c r="Y103" s="26">
        <v>1.7</v>
      </c>
      <c r="Z103" s="4">
        <f t="shared" si="47"/>
        <v>1.0625</v>
      </c>
      <c r="AA103" s="13">
        <v>30</v>
      </c>
      <c r="AB103" s="20">
        <f t="shared" si="24"/>
        <v>0.98664864352115345</v>
      </c>
      <c r="AC103" s="20">
        <f t="shared" si="48"/>
        <v>0.98664864352115345</v>
      </c>
      <c r="AD103" s="24">
        <v>890</v>
      </c>
      <c r="AE103" s="21">
        <f t="shared" si="21"/>
        <v>80.909090909090907</v>
      </c>
      <c r="AF103" s="21">
        <f t="shared" si="49"/>
        <v>79.8</v>
      </c>
      <c r="AG103" s="39">
        <f t="shared" si="22"/>
        <v>-1.1090909090909093</v>
      </c>
      <c r="AH103" s="90"/>
      <c r="AI103" s="39">
        <f t="shared" si="25"/>
        <v>79.8</v>
      </c>
      <c r="AJ103" s="26">
        <f>IF('[1]Расчет субсидий'!P71&gt;AI103,AI103,'[1]Расчет субсидий'!P71)</f>
        <v>48.666666666666686</v>
      </c>
      <c r="AK103" s="99">
        <f t="shared" si="23"/>
        <v>31.1</v>
      </c>
      <c r="AL103" s="57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2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2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2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2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2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2"/>
      <c r="GL103" s="11"/>
      <c r="GM103" s="11"/>
    </row>
    <row r="104" spans="1:195" s="2" customFormat="1" ht="15" customHeight="1" x14ac:dyDescent="0.2">
      <c r="A104" s="16" t="s">
        <v>105</v>
      </c>
      <c r="B104" s="26">
        <v>0</v>
      </c>
      <c r="C104" s="26">
        <v>0</v>
      </c>
      <c r="D104" s="4">
        <f t="shared" si="44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26">
        <v>53.8</v>
      </c>
      <c r="O104" s="26">
        <v>19.600000000000001</v>
      </c>
      <c r="P104" s="4">
        <f t="shared" si="45"/>
        <v>0.36431226765799263</v>
      </c>
      <c r="Q104" s="13">
        <v>20</v>
      </c>
      <c r="R104" s="22">
        <v>1</v>
      </c>
      <c r="S104" s="13">
        <v>15</v>
      </c>
      <c r="T104" s="26">
        <v>15</v>
      </c>
      <c r="U104" s="26">
        <v>15.2</v>
      </c>
      <c r="V104" s="4">
        <f t="shared" si="46"/>
        <v>1.0133333333333332</v>
      </c>
      <c r="W104" s="13">
        <v>15</v>
      </c>
      <c r="X104" s="26">
        <v>1</v>
      </c>
      <c r="Y104" s="26">
        <v>1</v>
      </c>
      <c r="Z104" s="4">
        <f t="shared" si="47"/>
        <v>1</v>
      </c>
      <c r="AA104" s="13">
        <v>35</v>
      </c>
      <c r="AB104" s="20">
        <f t="shared" si="24"/>
        <v>0.85277935709599839</v>
      </c>
      <c r="AC104" s="20">
        <f t="shared" si="48"/>
        <v>0.85277935709599839</v>
      </c>
      <c r="AD104" s="24">
        <v>552</v>
      </c>
      <c r="AE104" s="21">
        <f t="shared" si="21"/>
        <v>50.18181818181818</v>
      </c>
      <c r="AF104" s="21">
        <f t="shared" si="49"/>
        <v>42.8</v>
      </c>
      <c r="AG104" s="39">
        <f t="shared" si="22"/>
        <v>-7.3818181818181827</v>
      </c>
      <c r="AH104" s="90"/>
      <c r="AI104" s="39">
        <f t="shared" si="25"/>
        <v>42.8</v>
      </c>
      <c r="AJ104" s="26">
        <v>0</v>
      </c>
      <c r="AK104" s="99">
        <f t="shared" si="23"/>
        <v>42.8</v>
      </c>
      <c r="AL104" s="57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2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2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2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2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2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2"/>
      <c r="GL104" s="11"/>
      <c r="GM104" s="11"/>
    </row>
    <row r="105" spans="1:195" s="2" customFormat="1" ht="15" customHeight="1" x14ac:dyDescent="0.2">
      <c r="A105" s="25" t="s">
        <v>106</v>
      </c>
      <c r="B105" s="26"/>
      <c r="C105" s="26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26"/>
      <c r="O105" s="26"/>
      <c r="P105" s="4"/>
      <c r="Q105" s="13"/>
      <c r="R105" s="22"/>
      <c r="S105" s="13"/>
      <c r="T105" s="26"/>
      <c r="U105" s="26"/>
      <c r="V105" s="4"/>
      <c r="W105" s="13"/>
      <c r="X105" s="26"/>
      <c r="Y105" s="26"/>
      <c r="Z105" s="4"/>
      <c r="AA105" s="13"/>
      <c r="AB105" s="20"/>
      <c r="AC105" s="20"/>
      <c r="AD105" s="24"/>
      <c r="AE105" s="21"/>
      <c r="AF105" s="21"/>
      <c r="AG105" s="39"/>
      <c r="AH105" s="90"/>
      <c r="AI105" s="39"/>
      <c r="AJ105" s="26"/>
      <c r="AK105" s="99"/>
      <c r="AL105" s="57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2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2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2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2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2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2"/>
      <c r="GL105" s="11"/>
      <c r="GM105" s="11"/>
    </row>
    <row r="106" spans="1:195" s="2" customFormat="1" ht="15" customHeight="1" x14ac:dyDescent="0.2">
      <c r="A106" s="16" t="s">
        <v>107</v>
      </c>
      <c r="B106" s="26">
        <v>49815</v>
      </c>
      <c r="C106" s="26">
        <v>104456</v>
      </c>
      <c r="D106" s="4">
        <f t="shared" ref="D106:D120" si="50">IF((E106=0),0,IF(B106=0,1,IF(C106&lt;0,0,C106/B106)))</f>
        <v>2.0968784502659843</v>
      </c>
      <c r="E106" s="13">
        <v>10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26">
        <v>976.4</v>
      </c>
      <c r="O106" s="26">
        <v>1742.5</v>
      </c>
      <c r="P106" s="4">
        <f t="shared" ref="P106:P120" si="51">IF((Q106=0),0,IF(N106=0,1,IF(O106&lt;0,0,O106/N106)))</f>
        <v>1.7846169602621877</v>
      </c>
      <c r="Q106" s="13">
        <v>20</v>
      </c>
      <c r="R106" s="22">
        <v>1</v>
      </c>
      <c r="S106" s="13">
        <v>15</v>
      </c>
      <c r="T106" s="26">
        <v>4</v>
      </c>
      <c r="U106" s="26">
        <v>5.8</v>
      </c>
      <c r="V106" s="4">
        <f t="shared" ref="V106:V120" si="52">IF((W106=0),0,IF(T106=0,1,IF(U106&lt;0,0,U106/T106)))</f>
        <v>1.45</v>
      </c>
      <c r="W106" s="13">
        <v>30</v>
      </c>
      <c r="X106" s="26">
        <v>5.5</v>
      </c>
      <c r="Y106" s="26">
        <v>0</v>
      </c>
      <c r="Z106" s="4">
        <f t="shared" ref="Z106:Z120" si="53">IF((AA106=0),0,IF(X106=0,1,IF(Y106&lt;0,0,Y106/X106)))</f>
        <v>0</v>
      </c>
      <c r="AA106" s="13">
        <v>20</v>
      </c>
      <c r="AB106" s="20">
        <f t="shared" si="24"/>
        <v>1.2122223548200379</v>
      </c>
      <c r="AC106" s="20">
        <f t="shared" ref="AC106:AC120" si="54">IF(AB106&gt;1.2,IF((AB106-1.2)*0.1+1.2&gt;1.3,1.3,(AB106-1.2)*0.1+1.2),AB106)</f>
        <v>1.2012222354820037</v>
      </c>
      <c r="AD106" s="24">
        <v>2154</v>
      </c>
      <c r="AE106" s="21">
        <f t="shared" si="21"/>
        <v>195.81818181818181</v>
      </c>
      <c r="AF106" s="21">
        <f t="shared" ref="AF106:AF120" si="55">ROUND(AC106*AE106,1)</f>
        <v>235.2</v>
      </c>
      <c r="AG106" s="39">
        <f t="shared" si="22"/>
        <v>39.381818181818176</v>
      </c>
      <c r="AH106" s="90"/>
      <c r="AI106" s="39">
        <f t="shared" si="25"/>
        <v>235.2</v>
      </c>
      <c r="AJ106" s="26">
        <f>IF('[1]Расчет субсидий'!P73&gt;AI106,AI106,'[1]Расчет субсидий'!P73)</f>
        <v>0</v>
      </c>
      <c r="AK106" s="99">
        <f t="shared" si="23"/>
        <v>235.2</v>
      </c>
      <c r="AL106" s="57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2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2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2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2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2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2"/>
      <c r="GL106" s="11"/>
      <c r="GM106" s="11"/>
    </row>
    <row r="107" spans="1:195" s="2" customFormat="1" ht="15" customHeight="1" x14ac:dyDescent="0.2">
      <c r="A107" s="16" t="s">
        <v>108</v>
      </c>
      <c r="B107" s="26">
        <v>0</v>
      </c>
      <c r="C107" s="26">
        <v>0</v>
      </c>
      <c r="D107" s="4">
        <f t="shared" si="50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26">
        <v>1650.7</v>
      </c>
      <c r="O107" s="26">
        <v>669.4</v>
      </c>
      <c r="P107" s="4">
        <f t="shared" si="51"/>
        <v>0.40552492881807717</v>
      </c>
      <c r="Q107" s="13">
        <v>20</v>
      </c>
      <c r="R107" s="22">
        <v>1</v>
      </c>
      <c r="S107" s="13">
        <v>15</v>
      </c>
      <c r="T107" s="26">
        <v>32</v>
      </c>
      <c r="U107" s="26">
        <v>32.5</v>
      </c>
      <c r="V107" s="4">
        <f t="shared" si="52"/>
        <v>1.015625</v>
      </c>
      <c r="W107" s="13">
        <v>25</v>
      </c>
      <c r="X107" s="26">
        <v>40</v>
      </c>
      <c r="Y107" s="26">
        <v>67.599999999999994</v>
      </c>
      <c r="Z107" s="4">
        <f t="shared" si="53"/>
        <v>1.69</v>
      </c>
      <c r="AA107" s="13">
        <v>25</v>
      </c>
      <c r="AB107" s="20">
        <f t="shared" si="24"/>
        <v>1.0676602773689594</v>
      </c>
      <c r="AC107" s="20">
        <f t="shared" si="54"/>
        <v>1.0676602773689594</v>
      </c>
      <c r="AD107" s="24">
        <v>1884</v>
      </c>
      <c r="AE107" s="21">
        <f t="shared" si="21"/>
        <v>171.27272727272728</v>
      </c>
      <c r="AF107" s="21">
        <f t="shared" si="55"/>
        <v>182.9</v>
      </c>
      <c r="AG107" s="39">
        <f t="shared" si="22"/>
        <v>11.627272727272725</v>
      </c>
      <c r="AH107" s="90"/>
      <c r="AI107" s="39">
        <f t="shared" si="25"/>
        <v>182.9</v>
      </c>
      <c r="AJ107" s="26">
        <v>0</v>
      </c>
      <c r="AK107" s="99">
        <f t="shared" si="23"/>
        <v>182.9</v>
      </c>
      <c r="AL107" s="57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2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2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2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2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2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2"/>
      <c r="GL107" s="11"/>
      <c r="GM107" s="11"/>
    </row>
    <row r="108" spans="1:195" s="2" customFormat="1" ht="15" customHeight="1" x14ac:dyDescent="0.2">
      <c r="A108" s="16" t="s">
        <v>109</v>
      </c>
      <c r="B108" s="26">
        <v>0</v>
      </c>
      <c r="C108" s="26">
        <v>91.8</v>
      </c>
      <c r="D108" s="4">
        <f t="shared" si="50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26">
        <v>964.5</v>
      </c>
      <c r="O108" s="26">
        <v>1205.8</v>
      </c>
      <c r="P108" s="4">
        <f t="shared" si="51"/>
        <v>1.2501814411612233</v>
      </c>
      <c r="Q108" s="13">
        <v>20</v>
      </c>
      <c r="R108" s="22">
        <v>1</v>
      </c>
      <c r="S108" s="13">
        <v>15</v>
      </c>
      <c r="T108" s="26">
        <v>35</v>
      </c>
      <c r="U108" s="26">
        <v>1.9</v>
      </c>
      <c r="V108" s="4">
        <f t="shared" si="52"/>
        <v>5.4285714285714284E-2</v>
      </c>
      <c r="W108" s="13">
        <v>25</v>
      </c>
      <c r="X108" s="26">
        <v>7</v>
      </c>
      <c r="Y108" s="26">
        <v>11</v>
      </c>
      <c r="Z108" s="4">
        <f t="shared" si="53"/>
        <v>1.5714285714285714</v>
      </c>
      <c r="AA108" s="13">
        <v>25</v>
      </c>
      <c r="AB108" s="20">
        <f t="shared" si="24"/>
        <v>0.94878218783625412</v>
      </c>
      <c r="AC108" s="20">
        <f t="shared" si="54"/>
        <v>0.94878218783625412</v>
      </c>
      <c r="AD108" s="24">
        <v>3644</v>
      </c>
      <c r="AE108" s="21">
        <f t="shared" si="21"/>
        <v>331.27272727272725</v>
      </c>
      <c r="AF108" s="21">
        <f t="shared" si="55"/>
        <v>314.3</v>
      </c>
      <c r="AG108" s="39">
        <f t="shared" si="22"/>
        <v>-16.972727272727241</v>
      </c>
      <c r="AH108" s="90"/>
      <c r="AI108" s="39">
        <f t="shared" si="25"/>
        <v>314.3</v>
      </c>
      <c r="AJ108" s="26">
        <f>IF('[1]Расчет субсидий'!P74&gt;AI108,AI108,'[1]Расчет субсидий'!P74)</f>
        <v>0</v>
      </c>
      <c r="AK108" s="99">
        <f t="shared" si="23"/>
        <v>314.3</v>
      </c>
      <c r="AL108" s="57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2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2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2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2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2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2"/>
      <c r="GL108" s="11"/>
      <c r="GM108" s="11"/>
    </row>
    <row r="109" spans="1:195" s="2" customFormat="1" ht="15" customHeight="1" x14ac:dyDescent="0.2">
      <c r="A109" s="16" t="s">
        <v>110</v>
      </c>
      <c r="B109" s="26">
        <v>4180</v>
      </c>
      <c r="C109" s="26">
        <v>2920</v>
      </c>
      <c r="D109" s="4">
        <f t="shared" si="50"/>
        <v>0.69856459330143539</v>
      </c>
      <c r="E109" s="13">
        <v>10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26">
        <v>789.8</v>
      </c>
      <c r="O109" s="26">
        <v>1189.3</v>
      </c>
      <c r="P109" s="4">
        <f t="shared" si="51"/>
        <v>1.5058242593061535</v>
      </c>
      <c r="Q109" s="13">
        <v>20</v>
      </c>
      <c r="R109" s="22">
        <v>1</v>
      </c>
      <c r="S109" s="13">
        <v>15</v>
      </c>
      <c r="T109" s="26">
        <v>1</v>
      </c>
      <c r="U109" s="26">
        <v>1</v>
      </c>
      <c r="V109" s="4">
        <f t="shared" si="52"/>
        <v>1</v>
      </c>
      <c r="W109" s="13">
        <v>20</v>
      </c>
      <c r="X109" s="26">
        <v>1.6</v>
      </c>
      <c r="Y109" s="26">
        <v>3.3</v>
      </c>
      <c r="Z109" s="4">
        <f t="shared" si="53"/>
        <v>2.0624999999999996</v>
      </c>
      <c r="AA109" s="13">
        <v>30</v>
      </c>
      <c r="AB109" s="20">
        <f t="shared" si="24"/>
        <v>1.4102855907277623</v>
      </c>
      <c r="AC109" s="20">
        <f t="shared" si="54"/>
        <v>1.2210285590727761</v>
      </c>
      <c r="AD109" s="24">
        <v>2354</v>
      </c>
      <c r="AE109" s="21">
        <f t="shared" si="21"/>
        <v>214</v>
      </c>
      <c r="AF109" s="21">
        <f t="shared" si="55"/>
        <v>261.3</v>
      </c>
      <c r="AG109" s="39">
        <f t="shared" si="22"/>
        <v>47.300000000000011</v>
      </c>
      <c r="AH109" s="90"/>
      <c r="AI109" s="39">
        <f t="shared" si="25"/>
        <v>261.3</v>
      </c>
      <c r="AJ109" s="26">
        <v>0</v>
      </c>
      <c r="AK109" s="99">
        <f t="shared" si="23"/>
        <v>261.3</v>
      </c>
      <c r="AL109" s="57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2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2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2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2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2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2"/>
      <c r="GL109" s="11"/>
      <c r="GM109" s="11"/>
    </row>
    <row r="110" spans="1:195" s="2" customFormat="1" ht="15" customHeight="1" x14ac:dyDescent="0.2">
      <c r="A110" s="16" t="s">
        <v>111</v>
      </c>
      <c r="B110" s="26">
        <v>0</v>
      </c>
      <c r="C110" s="26">
        <v>198</v>
      </c>
      <c r="D110" s="4">
        <f t="shared" si="50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26">
        <v>20036.900000000001</v>
      </c>
      <c r="O110" s="26">
        <v>2930.6</v>
      </c>
      <c r="P110" s="4">
        <f t="shared" si="51"/>
        <v>0.14626015002320716</v>
      </c>
      <c r="Q110" s="13">
        <v>20</v>
      </c>
      <c r="R110" s="22">
        <v>1</v>
      </c>
      <c r="S110" s="13">
        <v>15</v>
      </c>
      <c r="T110" s="26">
        <v>180</v>
      </c>
      <c r="U110" s="26">
        <v>199.1</v>
      </c>
      <c r="V110" s="4">
        <f t="shared" si="52"/>
        <v>1.106111111111111</v>
      </c>
      <c r="W110" s="13">
        <v>25</v>
      </c>
      <c r="X110" s="26">
        <v>0</v>
      </c>
      <c r="Y110" s="26">
        <v>0</v>
      </c>
      <c r="Z110" s="4">
        <f t="shared" si="53"/>
        <v>1</v>
      </c>
      <c r="AA110" s="13">
        <v>25</v>
      </c>
      <c r="AB110" s="20">
        <f t="shared" si="24"/>
        <v>0.83032918562637559</v>
      </c>
      <c r="AC110" s="20">
        <f t="shared" si="54"/>
        <v>0.83032918562637559</v>
      </c>
      <c r="AD110" s="24">
        <v>1527</v>
      </c>
      <c r="AE110" s="21">
        <f t="shared" si="21"/>
        <v>138.81818181818181</v>
      </c>
      <c r="AF110" s="21">
        <f t="shared" si="55"/>
        <v>115.3</v>
      </c>
      <c r="AG110" s="39">
        <f t="shared" si="22"/>
        <v>-23.518181818181816</v>
      </c>
      <c r="AH110" s="90"/>
      <c r="AI110" s="39">
        <f t="shared" si="25"/>
        <v>115.3</v>
      </c>
      <c r="AJ110" s="26">
        <f>IF('[1]Расчет субсидий'!P75&gt;AI110,AI110,'[1]Расчет субсидий'!P75)</f>
        <v>104.64000000000003</v>
      </c>
      <c r="AK110" s="99">
        <f t="shared" si="23"/>
        <v>10.7</v>
      </c>
      <c r="AL110" s="57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2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2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2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2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2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2"/>
      <c r="GL110" s="11"/>
      <c r="GM110" s="11"/>
    </row>
    <row r="111" spans="1:195" s="2" customFormat="1" ht="15" customHeight="1" x14ac:dyDescent="0.2">
      <c r="A111" s="16" t="s">
        <v>112</v>
      </c>
      <c r="B111" s="26">
        <v>52566</v>
      </c>
      <c r="C111" s="26">
        <v>44168</v>
      </c>
      <c r="D111" s="4">
        <f t="shared" si="50"/>
        <v>0.84023893771639457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26">
        <v>888.6</v>
      </c>
      <c r="O111" s="26">
        <v>522.6</v>
      </c>
      <c r="P111" s="4">
        <f t="shared" si="51"/>
        <v>0.58811613774476701</v>
      </c>
      <c r="Q111" s="13">
        <v>20</v>
      </c>
      <c r="R111" s="22">
        <v>1</v>
      </c>
      <c r="S111" s="13">
        <v>15</v>
      </c>
      <c r="T111" s="26">
        <v>1</v>
      </c>
      <c r="U111" s="26">
        <v>1.5</v>
      </c>
      <c r="V111" s="4">
        <f t="shared" si="52"/>
        <v>1.5</v>
      </c>
      <c r="W111" s="13">
        <v>30</v>
      </c>
      <c r="X111" s="26">
        <v>0</v>
      </c>
      <c r="Y111" s="26">
        <v>0.5</v>
      </c>
      <c r="Z111" s="4">
        <f t="shared" si="53"/>
        <v>1</v>
      </c>
      <c r="AA111" s="13">
        <v>20</v>
      </c>
      <c r="AB111" s="20">
        <f t="shared" si="24"/>
        <v>1.054365390863782</v>
      </c>
      <c r="AC111" s="20">
        <f t="shared" si="54"/>
        <v>1.054365390863782</v>
      </c>
      <c r="AD111" s="24">
        <v>4571</v>
      </c>
      <c r="AE111" s="21">
        <f t="shared" ref="AE111:AE174" si="56">AD111/11</f>
        <v>415.54545454545456</v>
      </c>
      <c r="AF111" s="21">
        <f t="shared" si="55"/>
        <v>438.1</v>
      </c>
      <c r="AG111" s="39">
        <f t="shared" ref="AG111:AG174" si="57">AF111-AE111</f>
        <v>22.554545454545462</v>
      </c>
      <c r="AH111" s="90"/>
      <c r="AI111" s="39">
        <f t="shared" si="25"/>
        <v>438.1</v>
      </c>
      <c r="AJ111" s="26">
        <f>IF('[1]Расчет субсидий'!P76&gt;AI111,AI111,'[1]Расчет субсидий'!P76)</f>
        <v>0</v>
      </c>
      <c r="AK111" s="99">
        <f t="shared" ref="AK111:AK174" si="58">ROUND(AI111-AJ111,1)</f>
        <v>438.1</v>
      </c>
      <c r="AL111" s="57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2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2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2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2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2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2"/>
      <c r="GL111" s="11"/>
      <c r="GM111" s="11"/>
    </row>
    <row r="112" spans="1:195" s="2" customFormat="1" ht="15" customHeight="1" x14ac:dyDescent="0.2">
      <c r="A112" s="16" t="s">
        <v>113</v>
      </c>
      <c r="B112" s="26">
        <v>0</v>
      </c>
      <c r="C112" s="26">
        <v>0</v>
      </c>
      <c r="D112" s="4">
        <f t="shared" si="50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26">
        <v>125.9</v>
      </c>
      <c r="O112" s="26">
        <v>98.1</v>
      </c>
      <c r="P112" s="4">
        <f t="shared" si="51"/>
        <v>0.77918983320095303</v>
      </c>
      <c r="Q112" s="13">
        <v>20</v>
      </c>
      <c r="R112" s="22">
        <v>1</v>
      </c>
      <c r="S112" s="13">
        <v>15</v>
      </c>
      <c r="T112" s="26">
        <v>42</v>
      </c>
      <c r="U112" s="26">
        <v>21.6</v>
      </c>
      <c r="V112" s="4">
        <f t="shared" si="52"/>
        <v>0.51428571428571435</v>
      </c>
      <c r="W112" s="13">
        <v>20</v>
      </c>
      <c r="X112" s="26">
        <v>19</v>
      </c>
      <c r="Y112" s="26">
        <v>21</v>
      </c>
      <c r="Z112" s="4">
        <f t="shared" si="53"/>
        <v>1.1052631578947369</v>
      </c>
      <c r="AA112" s="13">
        <v>30</v>
      </c>
      <c r="AB112" s="20">
        <f t="shared" ref="AB112:AB175" si="59">((D112*E112)+(P112*Q112)+(R112*S112)+(V112*W112)+(Z112*AA112))/(E112+Q112+S112+W112+AA112)</f>
        <v>0.87091065513618193</v>
      </c>
      <c r="AC112" s="20">
        <f t="shared" si="54"/>
        <v>0.87091065513618193</v>
      </c>
      <c r="AD112" s="24">
        <v>5203</v>
      </c>
      <c r="AE112" s="21">
        <f t="shared" si="56"/>
        <v>473</v>
      </c>
      <c r="AF112" s="21">
        <f t="shared" si="55"/>
        <v>411.9</v>
      </c>
      <c r="AG112" s="39">
        <f t="shared" si="57"/>
        <v>-61.100000000000023</v>
      </c>
      <c r="AH112" s="90"/>
      <c r="AI112" s="39">
        <f t="shared" ref="AI112:AI175" si="60">AF112+AH112</f>
        <v>411.9</v>
      </c>
      <c r="AJ112" s="26">
        <f>IF('[1]Расчет субсидий'!P77&gt;AI112,AI112,'[1]Расчет субсидий'!P77)</f>
        <v>0</v>
      </c>
      <c r="AK112" s="99">
        <f t="shared" si="58"/>
        <v>411.9</v>
      </c>
      <c r="AL112" s="57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2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2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2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2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2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2"/>
      <c r="GL112" s="11"/>
      <c r="GM112" s="11"/>
    </row>
    <row r="113" spans="1:195" s="2" customFormat="1" ht="15" customHeight="1" x14ac:dyDescent="0.2">
      <c r="A113" s="16" t="s">
        <v>114</v>
      </c>
      <c r="B113" s="26">
        <v>0</v>
      </c>
      <c r="C113" s="26">
        <v>0</v>
      </c>
      <c r="D113" s="4">
        <f t="shared" si="50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26">
        <v>9407.9</v>
      </c>
      <c r="O113" s="26">
        <v>828.5</v>
      </c>
      <c r="P113" s="4">
        <f t="shared" si="51"/>
        <v>8.8064286397602012E-2</v>
      </c>
      <c r="Q113" s="13">
        <v>20</v>
      </c>
      <c r="R113" s="22">
        <v>1</v>
      </c>
      <c r="S113" s="13">
        <v>15</v>
      </c>
      <c r="T113" s="26">
        <v>62</v>
      </c>
      <c r="U113" s="26">
        <v>69.900000000000006</v>
      </c>
      <c r="V113" s="4">
        <f t="shared" si="52"/>
        <v>1.1274193548387097</v>
      </c>
      <c r="W113" s="13">
        <v>25</v>
      </c>
      <c r="X113" s="26">
        <v>90</v>
      </c>
      <c r="Y113" s="26">
        <v>91.4</v>
      </c>
      <c r="Z113" s="4">
        <f t="shared" si="53"/>
        <v>1.0155555555555555</v>
      </c>
      <c r="AA113" s="13">
        <v>25</v>
      </c>
      <c r="AB113" s="20">
        <f t="shared" si="59"/>
        <v>0.82747833515069025</v>
      </c>
      <c r="AC113" s="20">
        <f t="shared" si="54"/>
        <v>0.82747833515069025</v>
      </c>
      <c r="AD113" s="24">
        <v>2157</v>
      </c>
      <c r="AE113" s="21">
        <f t="shared" si="56"/>
        <v>196.09090909090909</v>
      </c>
      <c r="AF113" s="21">
        <f t="shared" si="55"/>
        <v>162.30000000000001</v>
      </c>
      <c r="AG113" s="39">
        <f t="shared" si="57"/>
        <v>-33.790909090909082</v>
      </c>
      <c r="AH113" s="90"/>
      <c r="AI113" s="39">
        <f t="shared" si="60"/>
        <v>162.30000000000001</v>
      </c>
      <c r="AJ113" s="26">
        <f>IF('[1]Расчет субсидий'!P78&gt;AI113,AI113,'[1]Расчет субсидий'!P78)</f>
        <v>140.64999999999998</v>
      </c>
      <c r="AK113" s="99">
        <f t="shared" si="58"/>
        <v>21.7</v>
      </c>
      <c r="AL113" s="57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2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2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2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2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2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2"/>
      <c r="GL113" s="11"/>
      <c r="GM113" s="11"/>
    </row>
    <row r="114" spans="1:195" s="2" customFormat="1" ht="15" customHeight="1" x14ac:dyDescent="0.2">
      <c r="A114" s="16" t="s">
        <v>115</v>
      </c>
      <c r="B114" s="26">
        <v>564</v>
      </c>
      <c r="C114" s="26">
        <v>1935</v>
      </c>
      <c r="D114" s="4">
        <f t="shared" si="50"/>
        <v>3.4308510638297873</v>
      </c>
      <c r="E114" s="13">
        <v>10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26">
        <v>2450.3000000000002</v>
      </c>
      <c r="O114" s="26">
        <v>481</v>
      </c>
      <c r="P114" s="4">
        <f t="shared" si="51"/>
        <v>0.19630249357221563</v>
      </c>
      <c r="Q114" s="13">
        <v>20</v>
      </c>
      <c r="R114" s="22">
        <v>1</v>
      </c>
      <c r="S114" s="13">
        <v>15</v>
      </c>
      <c r="T114" s="26">
        <v>8</v>
      </c>
      <c r="U114" s="26">
        <v>7.2</v>
      </c>
      <c r="V114" s="4">
        <f t="shared" si="52"/>
        <v>0.9</v>
      </c>
      <c r="W114" s="13">
        <v>20</v>
      </c>
      <c r="X114" s="26">
        <v>0.6</v>
      </c>
      <c r="Y114" s="26">
        <v>11</v>
      </c>
      <c r="Z114" s="4">
        <f t="shared" si="53"/>
        <v>18.333333333333336</v>
      </c>
      <c r="AA114" s="13">
        <v>30</v>
      </c>
      <c r="AB114" s="20">
        <f t="shared" si="59"/>
        <v>6.5393111632604457</v>
      </c>
      <c r="AC114" s="20">
        <f t="shared" si="54"/>
        <v>1.3</v>
      </c>
      <c r="AD114" s="24">
        <v>2629</v>
      </c>
      <c r="AE114" s="21">
        <f t="shared" si="56"/>
        <v>239</v>
      </c>
      <c r="AF114" s="21">
        <f t="shared" si="55"/>
        <v>310.7</v>
      </c>
      <c r="AG114" s="39">
        <f t="shared" si="57"/>
        <v>71.699999999999989</v>
      </c>
      <c r="AH114" s="90"/>
      <c r="AI114" s="39">
        <f t="shared" si="60"/>
        <v>310.7</v>
      </c>
      <c r="AJ114" s="26">
        <v>0</v>
      </c>
      <c r="AK114" s="99">
        <f t="shared" si="58"/>
        <v>310.7</v>
      </c>
      <c r="AL114" s="57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2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2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2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2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2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2"/>
      <c r="GL114" s="11"/>
      <c r="GM114" s="11"/>
    </row>
    <row r="115" spans="1:195" s="2" customFormat="1" ht="15" customHeight="1" x14ac:dyDescent="0.2">
      <c r="A115" s="16" t="s">
        <v>116</v>
      </c>
      <c r="B115" s="26">
        <v>0</v>
      </c>
      <c r="C115" s="26">
        <v>334</v>
      </c>
      <c r="D115" s="4">
        <f t="shared" si="50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26">
        <v>1988.5</v>
      </c>
      <c r="O115" s="26">
        <v>2154</v>
      </c>
      <c r="P115" s="4">
        <f t="shared" si="51"/>
        <v>1.0832285642444053</v>
      </c>
      <c r="Q115" s="13">
        <v>20</v>
      </c>
      <c r="R115" s="22">
        <v>1</v>
      </c>
      <c r="S115" s="13">
        <v>15</v>
      </c>
      <c r="T115" s="26">
        <v>0</v>
      </c>
      <c r="U115" s="26">
        <v>0</v>
      </c>
      <c r="V115" s="4">
        <f t="shared" si="52"/>
        <v>0</v>
      </c>
      <c r="W115" s="13">
        <v>0</v>
      </c>
      <c r="X115" s="26">
        <v>0</v>
      </c>
      <c r="Y115" s="26">
        <v>0</v>
      </c>
      <c r="Z115" s="4">
        <f t="shared" si="53"/>
        <v>0</v>
      </c>
      <c r="AA115" s="13">
        <v>0</v>
      </c>
      <c r="AB115" s="20">
        <f t="shared" si="59"/>
        <v>1.0475591795682315</v>
      </c>
      <c r="AC115" s="20">
        <f t="shared" si="54"/>
        <v>1.0475591795682315</v>
      </c>
      <c r="AD115" s="24">
        <v>3903</v>
      </c>
      <c r="AE115" s="21">
        <f t="shared" si="56"/>
        <v>354.81818181818181</v>
      </c>
      <c r="AF115" s="21">
        <f t="shared" si="55"/>
        <v>371.7</v>
      </c>
      <c r="AG115" s="39">
        <f t="shared" si="57"/>
        <v>16.881818181818176</v>
      </c>
      <c r="AH115" s="90"/>
      <c r="AI115" s="39">
        <f t="shared" si="60"/>
        <v>371.7</v>
      </c>
      <c r="AJ115" s="26">
        <v>0</v>
      </c>
      <c r="AK115" s="99">
        <f t="shared" si="58"/>
        <v>371.7</v>
      </c>
      <c r="AL115" s="57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2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2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2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2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2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2"/>
      <c r="GL115" s="11"/>
      <c r="GM115" s="11"/>
    </row>
    <row r="116" spans="1:195" s="2" customFormat="1" ht="15" customHeight="1" x14ac:dyDescent="0.2">
      <c r="A116" s="16" t="s">
        <v>117</v>
      </c>
      <c r="B116" s="26">
        <v>758470</v>
      </c>
      <c r="C116" s="26">
        <v>647303</v>
      </c>
      <c r="D116" s="4">
        <f t="shared" si="50"/>
        <v>0.85343256819650082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26">
        <v>4183.1000000000004</v>
      </c>
      <c r="O116" s="26">
        <v>4734.7</v>
      </c>
      <c r="P116" s="4">
        <f t="shared" si="51"/>
        <v>1.1318639286653438</v>
      </c>
      <c r="Q116" s="13">
        <v>20</v>
      </c>
      <c r="R116" s="22">
        <v>1</v>
      </c>
      <c r="S116" s="13">
        <v>15</v>
      </c>
      <c r="T116" s="26">
        <v>10</v>
      </c>
      <c r="U116" s="26">
        <v>14.2</v>
      </c>
      <c r="V116" s="4">
        <f t="shared" si="52"/>
        <v>1.42</v>
      </c>
      <c r="W116" s="13">
        <v>30</v>
      </c>
      <c r="X116" s="26">
        <v>10</v>
      </c>
      <c r="Y116" s="26">
        <v>0</v>
      </c>
      <c r="Z116" s="4">
        <f t="shared" si="53"/>
        <v>0</v>
      </c>
      <c r="AA116" s="13">
        <v>20</v>
      </c>
      <c r="AB116" s="20">
        <f t="shared" si="59"/>
        <v>0.93443793952917775</v>
      </c>
      <c r="AC116" s="20">
        <f t="shared" si="54"/>
        <v>0.93443793952917775</v>
      </c>
      <c r="AD116" s="24">
        <v>2369</v>
      </c>
      <c r="AE116" s="21">
        <f t="shared" si="56"/>
        <v>215.36363636363637</v>
      </c>
      <c r="AF116" s="21">
        <f t="shared" si="55"/>
        <v>201.2</v>
      </c>
      <c r="AG116" s="39">
        <f t="shared" si="57"/>
        <v>-14.163636363636385</v>
      </c>
      <c r="AH116" s="90"/>
      <c r="AI116" s="39">
        <f t="shared" si="60"/>
        <v>201.2</v>
      </c>
      <c r="AJ116" s="26">
        <f>IF('[1]Расчет субсидий'!P79&gt;AI116,AI116,'[1]Расчет субсидий'!P79)</f>
        <v>146.19999999999999</v>
      </c>
      <c r="AK116" s="99">
        <f t="shared" si="58"/>
        <v>55</v>
      </c>
      <c r="AL116" s="57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2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2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2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2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2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2"/>
      <c r="GL116" s="11"/>
      <c r="GM116" s="11"/>
    </row>
    <row r="117" spans="1:195" s="2" customFormat="1" ht="15" customHeight="1" x14ac:dyDescent="0.2">
      <c r="A117" s="16" t="s">
        <v>118</v>
      </c>
      <c r="B117" s="26">
        <v>3005</v>
      </c>
      <c r="C117" s="26">
        <v>2954</v>
      </c>
      <c r="D117" s="4">
        <f t="shared" si="50"/>
        <v>0.98302828618968385</v>
      </c>
      <c r="E117" s="13">
        <v>10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26">
        <v>1002.9</v>
      </c>
      <c r="O117" s="26">
        <v>272.10000000000002</v>
      </c>
      <c r="P117" s="4">
        <f t="shared" si="51"/>
        <v>0.27131319174394258</v>
      </c>
      <c r="Q117" s="13">
        <v>20</v>
      </c>
      <c r="R117" s="22">
        <v>1</v>
      </c>
      <c r="S117" s="13">
        <v>15</v>
      </c>
      <c r="T117" s="26">
        <v>4</v>
      </c>
      <c r="U117" s="26">
        <v>4.5</v>
      </c>
      <c r="V117" s="4">
        <f t="shared" si="52"/>
        <v>1.125</v>
      </c>
      <c r="W117" s="13">
        <v>25</v>
      </c>
      <c r="X117" s="26">
        <v>0.4</v>
      </c>
      <c r="Y117" s="26">
        <v>0.4</v>
      </c>
      <c r="Z117" s="4">
        <f t="shared" si="53"/>
        <v>1</v>
      </c>
      <c r="AA117" s="13">
        <v>25</v>
      </c>
      <c r="AB117" s="20">
        <f t="shared" si="59"/>
        <v>0.87770049154500718</v>
      </c>
      <c r="AC117" s="20">
        <f t="shared" si="54"/>
        <v>0.87770049154500718</v>
      </c>
      <c r="AD117" s="24">
        <v>4410</v>
      </c>
      <c r="AE117" s="21">
        <f t="shared" si="56"/>
        <v>400.90909090909093</v>
      </c>
      <c r="AF117" s="21">
        <f t="shared" si="55"/>
        <v>351.9</v>
      </c>
      <c r="AG117" s="39">
        <f t="shared" si="57"/>
        <v>-49.009090909090958</v>
      </c>
      <c r="AH117" s="90"/>
      <c r="AI117" s="39">
        <f t="shared" si="60"/>
        <v>351.9</v>
      </c>
      <c r="AJ117" s="26">
        <v>0</v>
      </c>
      <c r="AK117" s="99">
        <f t="shared" si="58"/>
        <v>351.9</v>
      </c>
      <c r="AL117" s="57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2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2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2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2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2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2"/>
      <c r="GL117" s="11"/>
      <c r="GM117" s="11"/>
    </row>
    <row r="118" spans="1:195" s="2" customFormat="1" ht="15" customHeight="1" x14ac:dyDescent="0.2">
      <c r="A118" s="16" t="s">
        <v>119</v>
      </c>
      <c r="B118" s="26">
        <v>3000</v>
      </c>
      <c r="C118" s="26">
        <v>2800.6</v>
      </c>
      <c r="D118" s="4">
        <f t="shared" si="50"/>
        <v>0.93353333333333333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26">
        <v>74.2</v>
      </c>
      <c r="O118" s="26">
        <v>63.8</v>
      </c>
      <c r="P118" s="4">
        <f t="shared" si="51"/>
        <v>0.85983827493261444</v>
      </c>
      <c r="Q118" s="13">
        <v>20</v>
      </c>
      <c r="R118" s="22">
        <v>1</v>
      </c>
      <c r="S118" s="13">
        <v>15</v>
      </c>
      <c r="T118" s="26">
        <v>6</v>
      </c>
      <c r="U118" s="26">
        <v>6</v>
      </c>
      <c r="V118" s="4">
        <f t="shared" si="52"/>
        <v>1</v>
      </c>
      <c r="W118" s="13">
        <v>30</v>
      </c>
      <c r="X118" s="26">
        <v>0.5</v>
      </c>
      <c r="Y118" s="26">
        <v>0.5</v>
      </c>
      <c r="Z118" s="4">
        <f t="shared" si="53"/>
        <v>1</v>
      </c>
      <c r="AA118" s="13">
        <v>20</v>
      </c>
      <c r="AB118" s="20">
        <f t="shared" si="59"/>
        <v>0.96349577717879598</v>
      </c>
      <c r="AC118" s="20">
        <f t="shared" si="54"/>
        <v>0.96349577717879598</v>
      </c>
      <c r="AD118" s="24">
        <v>4260</v>
      </c>
      <c r="AE118" s="21">
        <f t="shared" si="56"/>
        <v>387.27272727272725</v>
      </c>
      <c r="AF118" s="21">
        <f t="shared" si="55"/>
        <v>373.1</v>
      </c>
      <c r="AG118" s="39">
        <f t="shared" si="57"/>
        <v>-14.172727272727229</v>
      </c>
      <c r="AH118" s="90"/>
      <c r="AI118" s="39">
        <f t="shared" si="60"/>
        <v>373.1</v>
      </c>
      <c r="AJ118" s="26">
        <v>0</v>
      </c>
      <c r="AK118" s="99">
        <f t="shared" si="58"/>
        <v>373.1</v>
      </c>
      <c r="AL118" s="57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2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2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2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2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2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2"/>
      <c r="GL118" s="11"/>
      <c r="GM118" s="11"/>
    </row>
    <row r="119" spans="1:195" s="2" customFormat="1" ht="15" customHeight="1" x14ac:dyDescent="0.2">
      <c r="A119" s="16" t="s">
        <v>120</v>
      </c>
      <c r="B119" s="26">
        <v>0</v>
      </c>
      <c r="C119" s="26">
        <v>0</v>
      </c>
      <c r="D119" s="4">
        <f t="shared" si="50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26">
        <v>217.8</v>
      </c>
      <c r="O119" s="26">
        <v>244.9</v>
      </c>
      <c r="P119" s="4">
        <f t="shared" si="51"/>
        <v>1.1244260789715335</v>
      </c>
      <c r="Q119" s="13">
        <v>20</v>
      </c>
      <c r="R119" s="22">
        <v>1</v>
      </c>
      <c r="S119" s="13">
        <v>15</v>
      </c>
      <c r="T119" s="26">
        <v>9</v>
      </c>
      <c r="U119" s="26">
        <v>9.1999999999999993</v>
      </c>
      <c r="V119" s="4">
        <f t="shared" si="52"/>
        <v>1.0222222222222221</v>
      </c>
      <c r="W119" s="13">
        <v>30</v>
      </c>
      <c r="X119" s="26">
        <v>5</v>
      </c>
      <c r="Y119" s="26">
        <v>7.8</v>
      </c>
      <c r="Z119" s="4">
        <f t="shared" si="53"/>
        <v>1.56</v>
      </c>
      <c r="AA119" s="13">
        <v>20</v>
      </c>
      <c r="AB119" s="20">
        <f t="shared" si="59"/>
        <v>1.1688845676011452</v>
      </c>
      <c r="AC119" s="20">
        <f t="shared" si="54"/>
        <v>1.1688845676011452</v>
      </c>
      <c r="AD119" s="24">
        <v>2854</v>
      </c>
      <c r="AE119" s="21">
        <f t="shared" si="56"/>
        <v>259.45454545454544</v>
      </c>
      <c r="AF119" s="21">
        <f t="shared" si="55"/>
        <v>303.3</v>
      </c>
      <c r="AG119" s="39">
        <f t="shared" si="57"/>
        <v>43.845454545454572</v>
      </c>
      <c r="AH119" s="90"/>
      <c r="AI119" s="39">
        <f t="shared" si="60"/>
        <v>303.3</v>
      </c>
      <c r="AJ119" s="26">
        <v>0</v>
      </c>
      <c r="AK119" s="99">
        <f t="shared" si="58"/>
        <v>303.3</v>
      </c>
      <c r="AL119" s="57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2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2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2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2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2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2"/>
      <c r="GL119" s="11"/>
      <c r="GM119" s="11"/>
    </row>
    <row r="120" spans="1:195" s="2" customFormat="1" ht="15" customHeight="1" x14ac:dyDescent="0.2">
      <c r="A120" s="16" t="s">
        <v>121</v>
      </c>
      <c r="B120" s="26">
        <v>0</v>
      </c>
      <c r="C120" s="26">
        <v>0</v>
      </c>
      <c r="D120" s="4">
        <f t="shared" si="50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26">
        <v>2445.9</v>
      </c>
      <c r="O120" s="26">
        <v>3455.6</v>
      </c>
      <c r="P120" s="4">
        <f t="shared" si="51"/>
        <v>1.4128132793654686</v>
      </c>
      <c r="Q120" s="13">
        <v>20</v>
      </c>
      <c r="R120" s="22">
        <v>1</v>
      </c>
      <c r="S120" s="13">
        <v>15</v>
      </c>
      <c r="T120" s="26">
        <v>55</v>
      </c>
      <c r="U120" s="26">
        <v>58.7</v>
      </c>
      <c r="V120" s="4">
        <f t="shared" si="52"/>
        <v>1.0672727272727274</v>
      </c>
      <c r="W120" s="13">
        <v>5</v>
      </c>
      <c r="X120" s="26">
        <v>90</v>
      </c>
      <c r="Y120" s="26">
        <v>281.2</v>
      </c>
      <c r="Z120" s="4">
        <f t="shared" si="53"/>
        <v>3.1244444444444444</v>
      </c>
      <c r="AA120" s="13">
        <v>45</v>
      </c>
      <c r="AB120" s="20">
        <f t="shared" si="59"/>
        <v>2.225795637925565</v>
      </c>
      <c r="AC120" s="20">
        <f t="shared" si="54"/>
        <v>1.3</v>
      </c>
      <c r="AD120" s="24">
        <v>2512</v>
      </c>
      <c r="AE120" s="21">
        <f t="shared" si="56"/>
        <v>228.36363636363637</v>
      </c>
      <c r="AF120" s="21">
        <f t="shared" si="55"/>
        <v>296.89999999999998</v>
      </c>
      <c r="AG120" s="39">
        <f t="shared" si="57"/>
        <v>68.536363636363603</v>
      </c>
      <c r="AH120" s="90"/>
      <c r="AI120" s="39">
        <f t="shared" si="60"/>
        <v>296.89999999999998</v>
      </c>
      <c r="AJ120" s="26">
        <f>IF('[1]Расчет субсидий'!P80&gt;AI120,AI120,'[1]Расчет субсидий'!P80)</f>
        <v>0</v>
      </c>
      <c r="AK120" s="99">
        <f t="shared" si="58"/>
        <v>296.89999999999998</v>
      </c>
      <c r="AL120" s="57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2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2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2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2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2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2"/>
      <c r="GL120" s="11"/>
      <c r="GM120" s="11"/>
    </row>
    <row r="121" spans="1:195" s="2" customFormat="1" ht="15" customHeight="1" x14ac:dyDescent="0.2">
      <c r="A121" s="25" t="s">
        <v>122</v>
      </c>
      <c r="B121" s="26"/>
      <c r="C121" s="26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26"/>
      <c r="O121" s="26"/>
      <c r="P121" s="4"/>
      <c r="Q121" s="13"/>
      <c r="R121" s="22"/>
      <c r="S121" s="13"/>
      <c r="T121" s="26"/>
      <c r="U121" s="26"/>
      <c r="V121" s="4"/>
      <c r="W121" s="13"/>
      <c r="X121" s="26"/>
      <c r="Y121" s="26"/>
      <c r="Z121" s="4"/>
      <c r="AA121" s="13"/>
      <c r="AB121" s="20"/>
      <c r="AC121" s="20"/>
      <c r="AD121" s="24"/>
      <c r="AE121" s="21"/>
      <c r="AF121" s="21"/>
      <c r="AG121" s="39"/>
      <c r="AH121" s="90"/>
      <c r="AI121" s="39"/>
      <c r="AJ121" s="26"/>
      <c r="AK121" s="99"/>
      <c r="AL121" s="57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2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2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2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2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2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2"/>
      <c r="GL121" s="11"/>
      <c r="GM121" s="11"/>
    </row>
    <row r="122" spans="1:195" s="2" customFormat="1" ht="15" customHeight="1" x14ac:dyDescent="0.2">
      <c r="A122" s="16" t="s">
        <v>123</v>
      </c>
      <c r="B122" s="26">
        <v>42</v>
      </c>
      <c r="C122" s="26">
        <v>38.9</v>
      </c>
      <c r="D122" s="4">
        <f t="shared" ref="D122:D128" si="61">IF((E122=0),0,IF(B122=0,1,IF(C122&lt;0,0,C122/B122)))</f>
        <v>0.92619047619047612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26">
        <v>45.5</v>
      </c>
      <c r="O122" s="26">
        <v>64.8</v>
      </c>
      <c r="P122" s="4">
        <f t="shared" ref="P122:P128" si="62">IF((Q122=0),0,IF(N122=0,1,IF(O122&lt;0,0,O122/N122)))</f>
        <v>1.4241758241758242</v>
      </c>
      <c r="Q122" s="13">
        <v>20</v>
      </c>
      <c r="R122" s="22">
        <v>1</v>
      </c>
      <c r="S122" s="13">
        <v>15</v>
      </c>
      <c r="T122" s="26">
        <v>4</v>
      </c>
      <c r="U122" s="26">
        <v>4</v>
      </c>
      <c r="V122" s="4">
        <f t="shared" ref="V122:V128" si="63">IF((W122=0),0,IF(T122=0,1,IF(U122&lt;0,0,U122/T122)))</f>
        <v>1</v>
      </c>
      <c r="W122" s="13">
        <v>25</v>
      </c>
      <c r="X122" s="26">
        <v>1.5</v>
      </c>
      <c r="Y122" s="26">
        <v>2.9</v>
      </c>
      <c r="Z122" s="4">
        <f t="shared" ref="Z122:Z128" si="64">IF((AA122=0),0,IF(X122=0,1,IF(Y122&lt;0,0,Y122/X122)))</f>
        <v>1.9333333333333333</v>
      </c>
      <c r="AA122" s="13">
        <v>25</v>
      </c>
      <c r="AB122" s="20">
        <f t="shared" si="59"/>
        <v>1.3271447850395222</v>
      </c>
      <c r="AC122" s="20">
        <f t="shared" ref="AC122:AC128" si="65">IF(AB122&gt;1.2,IF((AB122-1.2)*0.1+1.2&gt;1.3,1.3,(AB122-1.2)*0.1+1.2),AB122)</f>
        <v>1.2127144785039521</v>
      </c>
      <c r="AD122" s="24">
        <v>924</v>
      </c>
      <c r="AE122" s="21">
        <f t="shared" si="56"/>
        <v>84</v>
      </c>
      <c r="AF122" s="21">
        <f t="shared" ref="AF122:AF128" si="66">ROUND(AC122*AE122,1)</f>
        <v>101.9</v>
      </c>
      <c r="AG122" s="39">
        <f t="shared" si="57"/>
        <v>17.900000000000006</v>
      </c>
      <c r="AH122" s="90"/>
      <c r="AI122" s="39">
        <f t="shared" si="60"/>
        <v>101.9</v>
      </c>
      <c r="AJ122" s="26">
        <v>0</v>
      </c>
      <c r="AK122" s="99">
        <f t="shared" si="58"/>
        <v>101.9</v>
      </c>
      <c r="AL122" s="57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2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2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2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2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2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2"/>
      <c r="GL122" s="11"/>
      <c r="GM122" s="11"/>
    </row>
    <row r="123" spans="1:195" s="2" customFormat="1" ht="15" customHeight="1" x14ac:dyDescent="0.2">
      <c r="A123" s="16" t="s">
        <v>124</v>
      </c>
      <c r="B123" s="26">
        <v>3430</v>
      </c>
      <c r="C123" s="26">
        <v>7759.3</v>
      </c>
      <c r="D123" s="4">
        <f t="shared" si="61"/>
        <v>2.2621865889212827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26">
        <v>557.20000000000005</v>
      </c>
      <c r="O123" s="26">
        <v>482.7</v>
      </c>
      <c r="P123" s="4">
        <f t="shared" si="62"/>
        <v>0.86629576453697044</v>
      </c>
      <c r="Q123" s="13">
        <v>20</v>
      </c>
      <c r="R123" s="22">
        <v>1</v>
      </c>
      <c r="S123" s="13">
        <v>15</v>
      </c>
      <c r="T123" s="26">
        <v>8.3000000000000007</v>
      </c>
      <c r="U123" s="26">
        <v>4</v>
      </c>
      <c r="V123" s="4">
        <f t="shared" si="63"/>
        <v>0.48192771084337344</v>
      </c>
      <c r="W123" s="13">
        <v>30</v>
      </c>
      <c r="X123" s="26">
        <v>1.8</v>
      </c>
      <c r="Y123" s="26">
        <v>2.1</v>
      </c>
      <c r="Z123" s="4">
        <f t="shared" si="64"/>
        <v>1.1666666666666667</v>
      </c>
      <c r="AA123" s="13">
        <v>20</v>
      </c>
      <c r="AB123" s="20">
        <f t="shared" si="59"/>
        <v>0.97619942987986075</v>
      </c>
      <c r="AC123" s="20">
        <f t="shared" si="65"/>
        <v>0.97619942987986075</v>
      </c>
      <c r="AD123" s="24">
        <v>2038</v>
      </c>
      <c r="AE123" s="21">
        <f t="shared" si="56"/>
        <v>185.27272727272728</v>
      </c>
      <c r="AF123" s="21">
        <f t="shared" si="66"/>
        <v>180.9</v>
      </c>
      <c r="AG123" s="39">
        <f t="shared" si="57"/>
        <v>-4.3727272727272748</v>
      </c>
      <c r="AH123" s="90"/>
      <c r="AI123" s="39">
        <f t="shared" si="60"/>
        <v>180.9</v>
      </c>
      <c r="AJ123" s="26">
        <f>IF('[1]Расчет субсидий'!P82&gt;AI123,AI123,'[1]Расчет субсидий'!P82)</f>
        <v>0</v>
      </c>
      <c r="AK123" s="99">
        <f t="shared" si="58"/>
        <v>180.9</v>
      </c>
      <c r="AL123" s="57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2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2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2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2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2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2"/>
      <c r="GL123" s="11"/>
      <c r="GM123" s="11"/>
    </row>
    <row r="124" spans="1:195" s="2" customFormat="1" ht="15" customHeight="1" x14ac:dyDescent="0.2">
      <c r="A124" s="16" t="s">
        <v>125</v>
      </c>
      <c r="B124" s="26">
        <v>38</v>
      </c>
      <c r="C124" s="26">
        <v>31.9</v>
      </c>
      <c r="D124" s="4">
        <f t="shared" si="61"/>
        <v>0.83947368421052626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26">
        <v>58.8</v>
      </c>
      <c r="O124" s="26">
        <v>20</v>
      </c>
      <c r="P124" s="4">
        <f t="shared" si="62"/>
        <v>0.3401360544217687</v>
      </c>
      <c r="Q124" s="13">
        <v>20</v>
      </c>
      <c r="R124" s="22">
        <v>1</v>
      </c>
      <c r="S124" s="13">
        <v>15</v>
      </c>
      <c r="T124" s="26">
        <v>4</v>
      </c>
      <c r="U124" s="26">
        <v>9.6999999999999993</v>
      </c>
      <c r="V124" s="4">
        <f t="shared" si="63"/>
        <v>2.4249999999999998</v>
      </c>
      <c r="W124" s="13">
        <v>15</v>
      </c>
      <c r="X124" s="26">
        <v>1.5</v>
      </c>
      <c r="Y124" s="26">
        <v>7.7</v>
      </c>
      <c r="Z124" s="4">
        <f t="shared" si="64"/>
        <v>5.1333333333333337</v>
      </c>
      <c r="AA124" s="13">
        <v>35</v>
      </c>
      <c r="AB124" s="20">
        <f t="shared" si="59"/>
        <v>2.5919907852337611</v>
      </c>
      <c r="AC124" s="20">
        <f t="shared" si="65"/>
        <v>1.3</v>
      </c>
      <c r="AD124" s="24">
        <v>820</v>
      </c>
      <c r="AE124" s="21">
        <f t="shared" si="56"/>
        <v>74.545454545454547</v>
      </c>
      <c r="AF124" s="21">
        <f t="shared" si="66"/>
        <v>96.9</v>
      </c>
      <c r="AG124" s="39">
        <f t="shared" si="57"/>
        <v>22.354545454545459</v>
      </c>
      <c r="AH124" s="90"/>
      <c r="AI124" s="39">
        <f t="shared" si="60"/>
        <v>96.9</v>
      </c>
      <c r="AJ124" s="26">
        <f>IF('[1]Расчет субсидий'!P83&gt;AI124,AI124,'[1]Расчет субсидий'!P83)</f>
        <v>0</v>
      </c>
      <c r="AK124" s="99">
        <f t="shared" si="58"/>
        <v>96.9</v>
      </c>
      <c r="AL124" s="57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2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2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2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2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2"/>
      <c r="GL124" s="11"/>
      <c r="GM124" s="11"/>
    </row>
    <row r="125" spans="1:195" s="2" customFormat="1" ht="15" customHeight="1" x14ac:dyDescent="0.2">
      <c r="A125" s="16" t="s">
        <v>126</v>
      </c>
      <c r="B125" s="26">
        <v>55</v>
      </c>
      <c r="C125" s="26">
        <v>48</v>
      </c>
      <c r="D125" s="4">
        <f t="shared" si="61"/>
        <v>0.87272727272727268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26">
        <v>83.4</v>
      </c>
      <c r="O125" s="26">
        <v>87.4</v>
      </c>
      <c r="P125" s="4">
        <f t="shared" si="62"/>
        <v>1.0479616306954436</v>
      </c>
      <c r="Q125" s="13">
        <v>20</v>
      </c>
      <c r="R125" s="22">
        <v>1</v>
      </c>
      <c r="S125" s="13">
        <v>15</v>
      </c>
      <c r="T125" s="26">
        <v>70</v>
      </c>
      <c r="U125" s="26">
        <v>85.8</v>
      </c>
      <c r="V125" s="4">
        <f t="shared" si="63"/>
        <v>1.2257142857142858</v>
      </c>
      <c r="W125" s="13">
        <v>30</v>
      </c>
      <c r="X125" s="26">
        <v>3</v>
      </c>
      <c r="Y125" s="26">
        <v>2.1</v>
      </c>
      <c r="Z125" s="4">
        <f t="shared" si="64"/>
        <v>0.70000000000000007</v>
      </c>
      <c r="AA125" s="13">
        <v>20</v>
      </c>
      <c r="AB125" s="20">
        <f t="shared" si="59"/>
        <v>1.004820356974844</v>
      </c>
      <c r="AC125" s="20">
        <f t="shared" si="65"/>
        <v>1.004820356974844</v>
      </c>
      <c r="AD125" s="24">
        <v>1778</v>
      </c>
      <c r="AE125" s="21">
        <f t="shared" si="56"/>
        <v>161.63636363636363</v>
      </c>
      <c r="AF125" s="21">
        <f t="shared" si="66"/>
        <v>162.4</v>
      </c>
      <c r="AG125" s="39">
        <f t="shared" si="57"/>
        <v>0.76363636363637966</v>
      </c>
      <c r="AH125" s="90"/>
      <c r="AI125" s="39">
        <f t="shared" si="60"/>
        <v>162.4</v>
      </c>
      <c r="AJ125" s="26">
        <f>IF('[1]Расчет субсидий'!P84&gt;AI125,AI125,'[1]Расчет субсидий'!P84)</f>
        <v>0</v>
      </c>
      <c r="AK125" s="99">
        <f t="shared" si="58"/>
        <v>162.4</v>
      </c>
      <c r="AL125" s="57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2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2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2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2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2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2"/>
      <c r="GL125" s="11"/>
      <c r="GM125" s="11"/>
    </row>
    <row r="126" spans="1:195" s="2" customFormat="1" ht="15" customHeight="1" x14ac:dyDescent="0.2">
      <c r="A126" s="16" t="s">
        <v>127</v>
      </c>
      <c r="B126" s="26">
        <v>70</v>
      </c>
      <c r="C126" s="26">
        <v>41</v>
      </c>
      <c r="D126" s="4">
        <f t="shared" si="61"/>
        <v>0.58571428571428574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26">
        <v>210.8</v>
      </c>
      <c r="O126" s="26">
        <v>86.8</v>
      </c>
      <c r="P126" s="4">
        <f t="shared" si="62"/>
        <v>0.41176470588235292</v>
      </c>
      <c r="Q126" s="13">
        <v>20</v>
      </c>
      <c r="R126" s="22">
        <v>1</v>
      </c>
      <c r="S126" s="13">
        <v>15</v>
      </c>
      <c r="T126" s="26">
        <v>5</v>
      </c>
      <c r="U126" s="26">
        <v>12.1</v>
      </c>
      <c r="V126" s="4">
        <f t="shared" si="63"/>
        <v>2.42</v>
      </c>
      <c r="W126" s="13">
        <v>30</v>
      </c>
      <c r="X126" s="26">
        <v>2</v>
      </c>
      <c r="Y126" s="26">
        <v>2.4</v>
      </c>
      <c r="Z126" s="4">
        <f t="shared" si="64"/>
        <v>1.2</v>
      </c>
      <c r="AA126" s="13">
        <v>20</v>
      </c>
      <c r="AB126" s="20">
        <f t="shared" si="59"/>
        <v>1.3230782839451569</v>
      </c>
      <c r="AC126" s="20">
        <f t="shared" si="65"/>
        <v>1.2123078283945157</v>
      </c>
      <c r="AD126" s="24">
        <v>1380</v>
      </c>
      <c r="AE126" s="21">
        <f t="shared" si="56"/>
        <v>125.45454545454545</v>
      </c>
      <c r="AF126" s="21">
        <f t="shared" si="66"/>
        <v>152.1</v>
      </c>
      <c r="AG126" s="39">
        <f t="shared" si="57"/>
        <v>26.645454545454541</v>
      </c>
      <c r="AH126" s="90"/>
      <c r="AI126" s="39">
        <f t="shared" si="60"/>
        <v>152.1</v>
      </c>
      <c r="AJ126" s="26">
        <v>0</v>
      </c>
      <c r="AK126" s="99">
        <f t="shared" si="58"/>
        <v>152.1</v>
      </c>
      <c r="AL126" s="57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2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2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2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2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2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2"/>
      <c r="GL126" s="11"/>
      <c r="GM126" s="11"/>
    </row>
    <row r="127" spans="1:195" s="2" customFormat="1" ht="15" customHeight="1" x14ac:dyDescent="0.2">
      <c r="A127" s="16" t="s">
        <v>128</v>
      </c>
      <c r="B127" s="26">
        <v>75</v>
      </c>
      <c r="C127" s="26">
        <v>61.5</v>
      </c>
      <c r="D127" s="4">
        <f t="shared" si="61"/>
        <v>0.82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26">
        <v>55.5</v>
      </c>
      <c r="O127" s="26">
        <v>302.39999999999998</v>
      </c>
      <c r="P127" s="4">
        <f t="shared" si="62"/>
        <v>5.4486486486486481</v>
      </c>
      <c r="Q127" s="13">
        <v>20</v>
      </c>
      <c r="R127" s="22">
        <v>1</v>
      </c>
      <c r="S127" s="13">
        <v>15</v>
      </c>
      <c r="T127" s="26">
        <v>32.799999999999997</v>
      </c>
      <c r="U127" s="26">
        <v>16.8</v>
      </c>
      <c r="V127" s="4">
        <f t="shared" si="63"/>
        <v>0.51219512195121952</v>
      </c>
      <c r="W127" s="13">
        <v>30</v>
      </c>
      <c r="X127" s="26">
        <v>1</v>
      </c>
      <c r="Y127" s="26">
        <v>1.1000000000000001</v>
      </c>
      <c r="Z127" s="4">
        <f t="shared" si="64"/>
        <v>1.1000000000000001</v>
      </c>
      <c r="AA127" s="13">
        <v>20</v>
      </c>
      <c r="AB127" s="20">
        <f t="shared" si="59"/>
        <v>1.7846192277001005</v>
      </c>
      <c r="AC127" s="20">
        <f t="shared" si="65"/>
        <v>1.25846192277001</v>
      </c>
      <c r="AD127" s="24">
        <v>1269</v>
      </c>
      <c r="AE127" s="21">
        <f t="shared" si="56"/>
        <v>115.36363636363636</v>
      </c>
      <c r="AF127" s="21">
        <f t="shared" si="66"/>
        <v>145.19999999999999</v>
      </c>
      <c r="AG127" s="39">
        <f t="shared" si="57"/>
        <v>29.836363636363629</v>
      </c>
      <c r="AH127" s="90"/>
      <c r="AI127" s="39">
        <f t="shared" si="60"/>
        <v>145.19999999999999</v>
      </c>
      <c r="AJ127" s="26">
        <v>0</v>
      </c>
      <c r="AK127" s="99">
        <f t="shared" si="58"/>
        <v>145.19999999999999</v>
      </c>
      <c r="AL127" s="57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2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2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2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2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2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2"/>
      <c r="GL127" s="11"/>
      <c r="GM127" s="11"/>
    </row>
    <row r="128" spans="1:195" s="2" customFormat="1" ht="15" customHeight="1" x14ac:dyDescent="0.2">
      <c r="A128" s="16" t="s">
        <v>129</v>
      </c>
      <c r="B128" s="26">
        <v>113</v>
      </c>
      <c r="C128" s="26">
        <v>101.8</v>
      </c>
      <c r="D128" s="4">
        <f t="shared" si="61"/>
        <v>0.90088495575221239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26">
        <v>108.7</v>
      </c>
      <c r="O128" s="26">
        <v>36.9</v>
      </c>
      <c r="P128" s="4">
        <f t="shared" si="62"/>
        <v>0.33946642134314625</v>
      </c>
      <c r="Q128" s="13">
        <v>20</v>
      </c>
      <c r="R128" s="22">
        <v>1</v>
      </c>
      <c r="S128" s="13">
        <v>15</v>
      </c>
      <c r="T128" s="26">
        <v>32.6</v>
      </c>
      <c r="U128" s="26">
        <v>33</v>
      </c>
      <c r="V128" s="4">
        <f t="shared" si="63"/>
        <v>1.0122699386503067</v>
      </c>
      <c r="W128" s="13">
        <v>35</v>
      </c>
      <c r="X128" s="26">
        <v>2</v>
      </c>
      <c r="Y128" s="26">
        <v>2.9</v>
      </c>
      <c r="Z128" s="4">
        <f t="shared" si="64"/>
        <v>1.45</v>
      </c>
      <c r="AA128" s="13">
        <v>15</v>
      </c>
      <c r="AB128" s="20">
        <f t="shared" si="59"/>
        <v>0.92608027196995557</v>
      </c>
      <c r="AC128" s="20">
        <f t="shared" si="65"/>
        <v>0.92608027196995557</v>
      </c>
      <c r="AD128" s="24">
        <v>1278</v>
      </c>
      <c r="AE128" s="21">
        <f t="shared" si="56"/>
        <v>116.18181818181819</v>
      </c>
      <c r="AF128" s="21">
        <f t="shared" si="66"/>
        <v>107.6</v>
      </c>
      <c r="AG128" s="39">
        <f t="shared" si="57"/>
        <v>-8.5818181818181927</v>
      </c>
      <c r="AH128" s="90"/>
      <c r="AI128" s="39">
        <f t="shared" si="60"/>
        <v>107.6</v>
      </c>
      <c r="AJ128" s="26">
        <v>0</v>
      </c>
      <c r="AK128" s="99">
        <f t="shared" si="58"/>
        <v>107.6</v>
      </c>
      <c r="AL128" s="57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2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2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2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2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2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2"/>
      <c r="GL128" s="11"/>
      <c r="GM128" s="11"/>
    </row>
    <row r="129" spans="1:195" s="2" customFormat="1" ht="15" customHeight="1" x14ac:dyDescent="0.2">
      <c r="A129" s="25" t="s">
        <v>130</v>
      </c>
      <c r="B129" s="26"/>
      <c r="C129" s="26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26"/>
      <c r="O129" s="26"/>
      <c r="P129" s="4"/>
      <c r="Q129" s="13"/>
      <c r="R129" s="22"/>
      <c r="S129" s="13"/>
      <c r="T129" s="26"/>
      <c r="U129" s="26"/>
      <c r="V129" s="4"/>
      <c r="W129" s="13"/>
      <c r="X129" s="26"/>
      <c r="Y129" s="26"/>
      <c r="Z129" s="4"/>
      <c r="AA129" s="13"/>
      <c r="AB129" s="20"/>
      <c r="AC129" s="20"/>
      <c r="AD129" s="24"/>
      <c r="AE129" s="21"/>
      <c r="AF129" s="21"/>
      <c r="AG129" s="39"/>
      <c r="AH129" s="90"/>
      <c r="AI129" s="39"/>
      <c r="AJ129" s="26"/>
      <c r="AK129" s="99"/>
      <c r="AL129" s="57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2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2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2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2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2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2"/>
      <c r="GL129" s="11"/>
      <c r="GM129" s="11"/>
    </row>
    <row r="130" spans="1:195" s="2" customFormat="1" ht="15" customHeight="1" x14ac:dyDescent="0.2">
      <c r="A130" s="16" t="s">
        <v>131</v>
      </c>
      <c r="B130" s="26">
        <v>1000</v>
      </c>
      <c r="C130" s="26">
        <v>1484</v>
      </c>
      <c r="D130" s="4">
        <f t="shared" ref="D130:D138" si="67">IF((E130=0),0,IF(B130=0,1,IF(C130&lt;0,0,C130/B130)))</f>
        <v>1.484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26">
        <v>216.6</v>
      </c>
      <c r="O130" s="26">
        <v>119.7</v>
      </c>
      <c r="P130" s="4">
        <f t="shared" ref="P130:P138" si="68">IF((Q130=0),0,IF(N130=0,1,IF(O130&lt;0,0,O130/N130)))</f>
        <v>0.55263157894736847</v>
      </c>
      <c r="Q130" s="13">
        <v>20</v>
      </c>
      <c r="R130" s="22">
        <v>1</v>
      </c>
      <c r="S130" s="13">
        <v>15</v>
      </c>
      <c r="T130" s="26">
        <v>322</v>
      </c>
      <c r="U130" s="26">
        <v>309.2</v>
      </c>
      <c r="V130" s="4">
        <f t="shared" ref="V130:V138" si="69">IF((W130=0),0,IF(T130=0,1,IF(U130&lt;0,0,U130/T130)))</f>
        <v>0.96024844720496894</v>
      </c>
      <c r="W130" s="13">
        <v>30</v>
      </c>
      <c r="X130" s="26">
        <v>14</v>
      </c>
      <c r="Y130" s="26">
        <v>15.8</v>
      </c>
      <c r="Z130" s="4">
        <f t="shared" ref="Z130:Z138" si="70">IF((AA130=0),0,IF(X130=0,1,IF(Y130&lt;0,0,Y130/X130)))</f>
        <v>1.1285714285714286</v>
      </c>
      <c r="AA130" s="13">
        <v>20</v>
      </c>
      <c r="AB130" s="20">
        <f t="shared" si="59"/>
        <v>0.97127909017394753</v>
      </c>
      <c r="AC130" s="20">
        <f t="shared" ref="AC130:AC138" si="71">IF(AB130&gt;1.2,IF((AB130-1.2)*0.1+1.2&gt;1.3,1.3,(AB130-1.2)*0.1+1.2),AB130)</f>
        <v>0.97127909017394753</v>
      </c>
      <c r="AD130" s="24">
        <v>184</v>
      </c>
      <c r="AE130" s="21">
        <f t="shared" si="56"/>
        <v>16.727272727272727</v>
      </c>
      <c r="AF130" s="21">
        <f t="shared" ref="AF130:AF138" si="72">ROUND(AC130*AE130,1)</f>
        <v>16.2</v>
      </c>
      <c r="AG130" s="39">
        <f t="shared" si="57"/>
        <v>-0.52727272727272734</v>
      </c>
      <c r="AH130" s="90"/>
      <c r="AI130" s="39">
        <f t="shared" si="60"/>
        <v>16.2</v>
      </c>
      <c r="AJ130" s="26">
        <f>IF('[1]Расчет субсидий'!P86&gt;AI130,AI130,'[1]Расчет субсидий'!P86)</f>
        <v>10.966666666666708</v>
      </c>
      <c r="AK130" s="99">
        <f t="shared" si="58"/>
        <v>5.2</v>
      </c>
      <c r="AL130" s="57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2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2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2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2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2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2"/>
      <c r="GL130" s="11"/>
      <c r="GM130" s="11"/>
    </row>
    <row r="131" spans="1:195" s="2" customFormat="1" ht="15" customHeight="1" x14ac:dyDescent="0.2">
      <c r="A131" s="16" t="s">
        <v>132</v>
      </c>
      <c r="B131" s="26">
        <v>0</v>
      </c>
      <c r="C131" s="26">
        <v>0</v>
      </c>
      <c r="D131" s="4">
        <f t="shared" si="67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26">
        <v>69.900000000000006</v>
      </c>
      <c r="O131" s="26">
        <v>44.7</v>
      </c>
      <c r="P131" s="4">
        <f t="shared" si="68"/>
        <v>0.63948497854077258</v>
      </c>
      <c r="Q131" s="13">
        <v>20</v>
      </c>
      <c r="R131" s="22">
        <v>1</v>
      </c>
      <c r="S131" s="13">
        <v>15</v>
      </c>
      <c r="T131" s="26">
        <v>116</v>
      </c>
      <c r="U131" s="26">
        <v>183.6</v>
      </c>
      <c r="V131" s="4">
        <f t="shared" si="69"/>
        <v>1.5827586206896551</v>
      </c>
      <c r="W131" s="13">
        <v>40</v>
      </c>
      <c r="X131" s="26">
        <v>5</v>
      </c>
      <c r="Y131" s="26">
        <v>5.6</v>
      </c>
      <c r="Z131" s="4">
        <f t="shared" si="70"/>
        <v>1.1199999999999999</v>
      </c>
      <c r="AA131" s="13">
        <v>10</v>
      </c>
      <c r="AB131" s="20">
        <f t="shared" si="59"/>
        <v>1.203529934098843</v>
      </c>
      <c r="AC131" s="20">
        <f t="shared" si="71"/>
        <v>1.2003529934098842</v>
      </c>
      <c r="AD131" s="24">
        <v>2072</v>
      </c>
      <c r="AE131" s="21">
        <f t="shared" si="56"/>
        <v>188.36363636363637</v>
      </c>
      <c r="AF131" s="21">
        <f t="shared" si="72"/>
        <v>226.1</v>
      </c>
      <c r="AG131" s="39">
        <f t="shared" si="57"/>
        <v>37.73636363636362</v>
      </c>
      <c r="AH131" s="90"/>
      <c r="AI131" s="39">
        <f t="shared" si="60"/>
        <v>226.1</v>
      </c>
      <c r="AJ131" s="26">
        <f>IF('[1]Расчет субсидий'!P87&gt;AI131,AI131,'[1]Расчет субсидий'!P87)</f>
        <v>0</v>
      </c>
      <c r="AK131" s="99">
        <f t="shared" si="58"/>
        <v>226.1</v>
      </c>
      <c r="AL131" s="57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2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2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2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2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2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2"/>
      <c r="GL131" s="11"/>
      <c r="GM131" s="11"/>
    </row>
    <row r="132" spans="1:195" s="2" customFormat="1" ht="15" customHeight="1" x14ac:dyDescent="0.2">
      <c r="A132" s="16" t="s">
        <v>133</v>
      </c>
      <c r="B132" s="26">
        <v>4000</v>
      </c>
      <c r="C132" s="26">
        <v>3195</v>
      </c>
      <c r="D132" s="4">
        <f t="shared" si="67"/>
        <v>0.79874999999999996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26">
        <v>703.3</v>
      </c>
      <c r="O132" s="26">
        <v>632.9</v>
      </c>
      <c r="P132" s="4">
        <f t="shared" si="68"/>
        <v>0.89990046921655054</v>
      </c>
      <c r="Q132" s="13">
        <v>20</v>
      </c>
      <c r="R132" s="22">
        <v>1</v>
      </c>
      <c r="S132" s="13">
        <v>15</v>
      </c>
      <c r="T132" s="26">
        <v>59</v>
      </c>
      <c r="U132" s="26">
        <v>66.3</v>
      </c>
      <c r="V132" s="4">
        <f t="shared" si="69"/>
        <v>1.123728813559322</v>
      </c>
      <c r="W132" s="13">
        <v>20</v>
      </c>
      <c r="X132" s="26">
        <v>5</v>
      </c>
      <c r="Y132" s="26">
        <v>5.0999999999999996</v>
      </c>
      <c r="Z132" s="4">
        <f t="shared" si="70"/>
        <v>1.02</v>
      </c>
      <c r="AA132" s="13">
        <v>30</v>
      </c>
      <c r="AB132" s="20">
        <f t="shared" si="59"/>
        <v>0.99010616479492042</v>
      </c>
      <c r="AC132" s="20">
        <f t="shared" si="71"/>
        <v>0.99010616479492042</v>
      </c>
      <c r="AD132" s="24">
        <v>2938</v>
      </c>
      <c r="AE132" s="21">
        <f t="shared" si="56"/>
        <v>267.09090909090907</v>
      </c>
      <c r="AF132" s="21">
        <f t="shared" si="72"/>
        <v>264.39999999999998</v>
      </c>
      <c r="AG132" s="39">
        <f t="shared" si="57"/>
        <v>-2.6909090909090878</v>
      </c>
      <c r="AH132" s="90"/>
      <c r="AI132" s="39">
        <f t="shared" si="60"/>
        <v>264.39999999999998</v>
      </c>
      <c r="AJ132" s="26">
        <f>IF('[1]Расчет субсидий'!P88&gt;AI132,AI132,'[1]Расчет субсидий'!P88)</f>
        <v>0</v>
      </c>
      <c r="AK132" s="99">
        <f t="shared" si="58"/>
        <v>264.39999999999998</v>
      </c>
      <c r="AL132" s="57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2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2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2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2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2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2"/>
      <c r="GL132" s="11"/>
      <c r="GM132" s="11"/>
    </row>
    <row r="133" spans="1:195" s="2" customFormat="1" ht="15" customHeight="1" x14ac:dyDescent="0.2">
      <c r="A133" s="16" t="s">
        <v>134</v>
      </c>
      <c r="B133" s="26">
        <v>0</v>
      </c>
      <c r="C133" s="26">
        <v>0</v>
      </c>
      <c r="D133" s="4">
        <f t="shared" si="67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26">
        <v>285.39999999999998</v>
      </c>
      <c r="O133" s="26">
        <v>261</v>
      </c>
      <c r="P133" s="4">
        <f t="shared" si="68"/>
        <v>0.91450595655220746</v>
      </c>
      <c r="Q133" s="13">
        <v>20</v>
      </c>
      <c r="R133" s="22">
        <v>1</v>
      </c>
      <c r="S133" s="13">
        <v>15</v>
      </c>
      <c r="T133" s="26">
        <v>110</v>
      </c>
      <c r="U133" s="26">
        <v>92</v>
      </c>
      <c r="V133" s="4">
        <f t="shared" si="69"/>
        <v>0.83636363636363631</v>
      </c>
      <c r="W133" s="13">
        <v>20</v>
      </c>
      <c r="X133" s="26">
        <v>7</v>
      </c>
      <c r="Y133" s="26">
        <v>6.1</v>
      </c>
      <c r="Z133" s="4">
        <f t="shared" si="70"/>
        <v>0.87142857142857133</v>
      </c>
      <c r="AA133" s="13">
        <v>10</v>
      </c>
      <c r="AB133" s="20">
        <f t="shared" si="59"/>
        <v>0.90356427034773223</v>
      </c>
      <c r="AC133" s="20">
        <f t="shared" si="71"/>
        <v>0.90356427034773223</v>
      </c>
      <c r="AD133" s="24">
        <v>1103</v>
      </c>
      <c r="AE133" s="21">
        <f t="shared" si="56"/>
        <v>100.27272727272727</v>
      </c>
      <c r="AF133" s="21">
        <f t="shared" si="72"/>
        <v>90.6</v>
      </c>
      <c r="AG133" s="39">
        <f t="shared" si="57"/>
        <v>-9.672727272727272</v>
      </c>
      <c r="AH133" s="90"/>
      <c r="AI133" s="39">
        <f t="shared" si="60"/>
        <v>90.6</v>
      </c>
      <c r="AJ133" s="26">
        <f>IF('[1]Расчет субсидий'!P89&gt;AI133,AI133,'[1]Расчет субсидий'!P89)</f>
        <v>71.275000000000006</v>
      </c>
      <c r="AK133" s="99">
        <f t="shared" si="58"/>
        <v>19.3</v>
      </c>
      <c r="AL133" s="57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2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2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2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2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2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2"/>
      <c r="GL133" s="11"/>
      <c r="GM133" s="11"/>
    </row>
    <row r="134" spans="1:195" s="2" customFormat="1" ht="15" customHeight="1" x14ac:dyDescent="0.2">
      <c r="A134" s="16" t="s">
        <v>135</v>
      </c>
      <c r="B134" s="26">
        <v>0</v>
      </c>
      <c r="C134" s="26">
        <v>0</v>
      </c>
      <c r="D134" s="4">
        <f t="shared" si="67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26">
        <v>63.3</v>
      </c>
      <c r="O134" s="26">
        <v>48.1</v>
      </c>
      <c r="P134" s="4">
        <f t="shared" si="68"/>
        <v>0.75987361769352302</v>
      </c>
      <c r="Q134" s="13">
        <v>20</v>
      </c>
      <c r="R134" s="22">
        <v>1</v>
      </c>
      <c r="S134" s="13">
        <v>15</v>
      </c>
      <c r="T134" s="26">
        <v>0</v>
      </c>
      <c r="U134" s="26">
        <v>0</v>
      </c>
      <c r="V134" s="4">
        <f t="shared" si="69"/>
        <v>1</v>
      </c>
      <c r="W134" s="13">
        <v>20</v>
      </c>
      <c r="X134" s="26">
        <v>2</v>
      </c>
      <c r="Y134" s="26">
        <v>2.6</v>
      </c>
      <c r="Z134" s="4">
        <f t="shared" si="70"/>
        <v>1.3</v>
      </c>
      <c r="AA134" s="13">
        <v>30</v>
      </c>
      <c r="AB134" s="20">
        <f t="shared" si="59"/>
        <v>1.0493820276925938</v>
      </c>
      <c r="AC134" s="20">
        <f t="shared" si="71"/>
        <v>1.0493820276925938</v>
      </c>
      <c r="AD134" s="24">
        <v>533</v>
      </c>
      <c r="AE134" s="21">
        <f t="shared" si="56"/>
        <v>48.454545454545453</v>
      </c>
      <c r="AF134" s="21">
        <f t="shared" si="72"/>
        <v>50.8</v>
      </c>
      <c r="AG134" s="39">
        <f t="shared" si="57"/>
        <v>2.3454545454545439</v>
      </c>
      <c r="AH134" s="90"/>
      <c r="AI134" s="39">
        <f t="shared" si="60"/>
        <v>50.8</v>
      </c>
      <c r="AJ134" s="26">
        <f>IF('[1]Расчет субсидий'!P90&gt;AI134,AI134,'[1]Расчет субсидий'!P90)</f>
        <v>0</v>
      </c>
      <c r="AK134" s="99">
        <f t="shared" si="58"/>
        <v>50.8</v>
      </c>
      <c r="AL134" s="57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2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2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2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2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2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2"/>
      <c r="GL134" s="11"/>
      <c r="GM134" s="11"/>
    </row>
    <row r="135" spans="1:195" s="2" customFormat="1" ht="15" customHeight="1" x14ac:dyDescent="0.2">
      <c r="A135" s="16" t="s">
        <v>136</v>
      </c>
      <c r="B135" s="26">
        <v>0</v>
      </c>
      <c r="C135" s="26">
        <v>0</v>
      </c>
      <c r="D135" s="4">
        <f t="shared" si="67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26">
        <v>18.600000000000001</v>
      </c>
      <c r="O135" s="26">
        <v>10.4</v>
      </c>
      <c r="P135" s="4">
        <f t="shared" si="68"/>
        <v>0.55913978494623651</v>
      </c>
      <c r="Q135" s="13">
        <v>20</v>
      </c>
      <c r="R135" s="22">
        <v>1</v>
      </c>
      <c r="S135" s="13">
        <v>15</v>
      </c>
      <c r="T135" s="26">
        <v>86</v>
      </c>
      <c r="U135" s="26">
        <v>105.8</v>
      </c>
      <c r="V135" s="4">
        <f t="shared" si="69"/>
        <v>1.2302325581395348</v>
      </c>
      <c r="W135" s="13">
        <v>35</v>
      </c>
      <c r="X135" s="26">
        <v>3</v>
      </c>
      <c r="Y135" s="26">
        <v>1</v>
      </c>
      <c r="Z135" s="4">
        <f t="shared" si="70"/>
        <v>0.33333333333333331</v>
      </c>
      <c r="AA135" s="13">
        <v>15</v>
      </c>
      <c r="AB135" s="20">
        <f t="shared" si="59"/>
        <v>0.87342276745656988</v>
      </c>
      <c r="AC135" s="20">
        <f t="shared" si="71"/>
        <v>0.87342276745656988</v>
      </c>
      <c r="AD135" s="24">
        <v>595</v>
      </c>
      <c r="AE135" s="21">
        <f t="shared" si="56"/>
        <v>54.090909090909093</v>
      </c>
      <c r="AF135" s="21">
        <f t="shared" si="72"/>
        <v>47.2</v>
      </c>
      <c r="AG135" s="39">
        <f t="shared" si="57"/>
        <v>-6.8909090909090907</v>
      </c>
      <c r="AH135" s="90"/>
      <c r="AI135" s="39">
        <f t="shared" si="60"/>
        <v>47.2</v>
      </c>
      <c r="AJ135" s="26">
        <f>IF('[1]Расчет субсидий'!P91&gt;AI135,AI135,'[1]Расчет субсидий'!P91)</f>
        <v>24.799999999999983</v>
      </c>
      <c r="AK135" s="99">
        <f t="shared" si="58"/>
        <v>22.4</v>
      </c>
      <c r="AL135" s="57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2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2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2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2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2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2"/>
      <c r="GL135" s="11"/>
      <c r="GM135" s="11"/>
    </row>
    <row r="136" spans="1:195" s="2" customFormat="1" ht="15" customHeight="1" x14ac:dyDescent="0.2">
      <c r="A136" s="16" t="s">
        <v>137</v>
      </c>
      <c r="B136" s="26">
        <v>352</v>
      </c>
      <c r="C136" s="26">
        <v>506</v>
      </c>
      <c r="D136" s="4">
        <f t="shared" si="67"/>
        <v>1.4375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26">
        <v>295.3</v>
      </c>
      <c r="O136" s="26">
        <v>371.4</v>
      </c>
      <c r="P136" s="4">
        <f t="shared" si="68"/>
        <v>1.2577040298002031</v>
      </c>
      <c r="Q136" s="13">
        <v>20</v>
      </c>
      <c r="R136" s="22">
        <v>1</v>
      </c>
      <c r="S136" s="13">
        <v>15</v>
      </c>
      <c r="T136" s="26">
        <v>230</v>
      </c>
      <c r="U136" s="26">
        <v>242.3</v>
      </c>
      <c r="V136" s="4">
        <f t="shared" si="69"/>
        <v>1.0534782608695652</v>
      </c>
      <c r="W136" s="13">
        <v>35</v>
      </c>
      <c r="X136" s="26">
        <v>9</v>
      </c>
      <c r="Y136" s="26">
        <v>2.1</v>
      </c>
      <c r="Z136" s="4">
        <f t="shared" si="70"/>
        <v>0.23333333333333334</v>
      </c>
      <c r="AA136" s="13">
        <v>15</v>
      </c>
      <c r="AB136" s="20">
        <f t="shared" si="59"/>
        <v>0.99895599712040883</v>
      </c>
      <c r="AC136" s="20">
        <f t="shared" si="71"/>
        <v>0.99895599712040883</v>
      </c>
      <c r="AD136" s="24">
        <v>646</v>
      </c>
      <c r="AE136" s="21">
        <f t="shared" si="56"/>
        <v>58.727272727272727</v>
      </c>
      <c r="AF136" s="21">
        <f t="shared" si="72"/>
        <v>58.7</v>
      </c>
      <c r="AG136" s="39">
        <f t="shared" si="57"/>
        <v>-2.7272727272723785E-2</v>
      </c>
      <c r="AH136" s="90"/>
      <c r="AI136" s="39">
        <f t="shared" si="60"/>
        <v>58.7</v>
      </c>
      <c r="AJ136" s="26">
        <f>IF('[1]Расчет субсидий'!P92&gt;AI136,AI136,'[1]Расчет субсидий'!P92)</f>
        <v>0</v>
      </c>
      <c r="AK136" s="99">
        <f t="shared" si="58"/>
        <v>58.7</v>
      </c>
      <c r="AL136" s="57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2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2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2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2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2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2"/>
      <c r="GL136" s="11"/>
      <c r="GM136" s="11"/>
    </row>
    <row r="137" spans="1:195" s="2" customFormat="1" ht="15" customHeight="1" x14ac:dyDescent="0.2">
      <c r="A137" s="16" t="s">
        <v>138</v>
      </c>
      <c r="B137" s="26">
        <v>0</v>
      </c>
      <c r="C137" s="26">
        <v>0</v>
      </c>
      <c r="D137" s="4">
        <f t="shared" si="67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26">
        <v>384.1</v>
      </c>
      <c r="O137" s="26">
        <v>159.9</v>
      </c>
      <c r="P137" s="4">
        <f t="shared" si="68"/>
        <v>0.41629783910439988</v>
      </c>
      <c r="Q137" s="13">
        <v>20</v>
      </c>
      <c r="R137" s="22">
        <v>1</v>
      </c>
      <c r="S137" s="13">
        <v>15</v>
      </c>
      <c r="T137" s="26">
        <v>395</v>
      </c>
      <c r="U137" s="26">
        <v>488.7</v>
      </c>
      <c r="V137" s="4">
        <f t="shared" si="69"/>
        <v>1.2372151898734176</v>
      </c>
      <c r="W137" s="13">
        <v>35</v>
      </c>
      <c r="X137" s="26">
        <v>12</v>
      </c>
      <c r="Y137" s="26">
        <v>28.2</v>
      </c>
      <c r="Z137" s="4">
        <f t="shared" si="70"/>
        <v>2.35</v>
      </c>
      <c r="AA137" s="13">
        <v>15</v>
      </c>
      <c r="AB137" s="20">
        <f t="shared" si="59"/>
        <v>1.1985704520900895</v>
      </c>
      <c r="AC137" s="20">
        <f t="shared" si="71"/>
        <v>1.1985704520900895</v>
      </c>
      <c r="AD137" s="24">
        <v>1451</v>
      </c>
      <c r="AE137" s="21">
        <f t="shared" si="56"/>
        <v>131.90909090909091</v>
      </c>
      <c r="AF137" s="21">
        <f t="shared" si="72"/>
        <v>158.1</v>
      </c>
      <c r="AG137" s="39">
        <f t="shared" si="57"/>
        <v>26.190909090909088</v>
      </c>
      <c r="AH137" s="90"/>
      <c r="AI137" s="39">
        <f t="shared" si="60"/>
        <v>158.1</v>
      </c>
      <c r="AJ137" s="26">
        <f>IF('[1]Расчет субсидий'!P93&gt;AI137,AI137,'[1]Расчет субсидий'!P93)</f>
        <v>0</v>
      </c>
      <c r="AK137" s="99">
        <f t="shared" si="58"/>
        <v>158.1</v>
      </c>
      <c r="AL137" s="57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2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2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2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2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2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2"/>
      <c r="GL137" s="11"/>
      <c r="GM137" s="11"/>
    </row>
    <row r="138" spans="1:195" s="2" customFormat="1" ht="15" customHeight="1" x14ac:dyDescent="0.2">
      <c r="A138" s="16" t="s">
        <v>139</v>
      </c>
      <c r="B138" s="26">
        <v>0</v>
      </c>
      <c r="C138" s="26">
        <v>0</v>
      </c>
      <c r="D138" s="4">
        <f t="shared" si="67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26">
        <v>350.3</v>
      </c>
      <c r="O138" s="26">
        <v>610.9</v>
      </c>
      <c r="P138" s="4">
        <f t="shared" si="68"/>
        <v>1.7439337710533827</v>
      </c>
      <c r="Q138" s="13">
        <v>20</v>
      </c>
      <c r="R138" s="22">
        <v>1</v>
      </c>
      <c r="S138" s="13">
        <v>15</v>
      </c>
      <c r="T138" s="26">
        <v>14</v>
      </c>
      <c r="U138" s="26">
        <v>10.9</v>
      </c>
      <c r="V138" s="4">
        <f t="shared" si="69"/>
        <v>0.77857142857142858</v>
      </c>
      <c r="W138" s="13">
        <v>25</v>
      </c>
      <c r="X138" s="26">
        <v>3</v>
      </c>
      <c r="Y138" s="26">
        <v>0.7</v>
      </c>
      <c r="Z138" s="4">
        <f t="shared" si="70"/>
        <v>0.23333333333333331</v>
      </c>
      <c r="AA138" s="13">
        <v>25</v>
      </c>
      <c r="AB138" s="20">
        <f t="shared" si="59"/>
        <v>0.88442699374925515</v>
      </c>
      <c r="AC138" s="20">
        <f t="shared" si="71"/>
        <v>0.88442699374925515</v>
      </c>
      <c r="AD138" s="24">
        <v>876</v>
      </c>
      <c r="AE138" s="21">
        <f t="shared" si="56"/>
        <v>79.63636363636364</v>
      </c>
      <c r="AF138" s="21">
        <f t="shared" si="72"/>
        <v>70.400000000000006</v>
      </c>
      <c r="AG138" s="39">
        <f t="shared" si="57"/>
        <v>-9.2363636363636346</v>
      </c>
      <c r="AH138" s="90"/>
      <c r="AI138" s="39">
        <f t="shared" si="60"/>
        <v>70.400000000000006</v>
      </c>
      <c r="AJ138" s="26">
        <v>0</v>
      </c>
      <c r="AK138" s="99">
        <f t="shared" si="58"/>
        <v>70.400000000000006</v>
      </c>
      <c r="AL138" s="57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2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2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2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2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2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2"/>
      <c r="GL138" s="11"/>
      <c r="GM138" s="11"/>
    </row>
    <row r="139" spans="1:195" s="2" customFormat="1" ht="15" customHeight="1" x14ac:dyDescent="0.2">
      <c r="A139" s="25" t="s">
        <v>140</v>
      </c>
      <c r="B139" s="26"/>
      <c r="C139" s="26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26"/>
      <c r="O139" s="26"/>
      <c r="P139" s="4"/>
      <c r="Q139" s="13"/>
      <c r="R139" s="22"/>
      <c r="S139" s="13"/>
      <c r="T139" s="26"/>
      <c r="U139" s="26"/>
      <c r="V139" s="4"/>
      <c r="W139" s="13"/>
      <c r="X139" s="26"/>
      <c r="Y139" s="26"/>
      <c r="Z139" s="4"/>
      <c r="AA139" s="13"/>
      <c r="AB139" s="20"/>
      <c r="AC139" s="20"/>
      <c r="AD139" s="24"/>
      <c r="AE139" s="21"/>
      <c r="AF139" s="21"/>
      <c r="AG139" s="39"/>
      <c r="AH139" s="90"/>
      <c r="AI139" s="39"/>
      <c r="AJ139" s="26"/>
      <c r="AK139" s="99"/>
      <c r="AL139" s="57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2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2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2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2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2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2"/>
      <c r="GL139" s="11"/>
      <c r="GM139" s="11"/>
    </row>
    <row r="140" spans="1:195" s="2" customFormat="1" ht="15" customHeight="1" x14ac:dyDescent="0.2">
      <c r="A140" s="16" t="s">
        <v>141</v>
      </c>
      <c r="B140" s="26">
        <v>0</v>
      </c>
      <c r="C140" s="26">
        <v>0</v>
      </c>
      <c r="D140" s="4">
        <f t="shared" ref="D140:D145" si="73">IF((E140=0),0,IF(B140=0,1,IF(C140&lt;0,0,C140/B140)))</f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26">
        <v>13.8</v>
      </c>
      <c r="O140" s="26">
        <v>13.3</v>
      </c>
      <c r="P140" s="4">
        <f t="shared" ref="P140:P145" si="74">IF((Q140=0),0,IF(N140=0,1,IF(O140&lt;0,0,O140/N140)))</f>
        <v>0.96376811594202894</v>
      </c>
      <c r="Q140" s="13">
        <v>20</v>
      </c>
      <c r="R140" s="22">
        <v>1</v>
      </c>
      <c r="S140" s="13">
        <v>15</v>
      </c>
      <c r="T140" s="26">
        <v>0</v>
      </c>
      <c r="U140" s="26">
        <v>0</v>
      </c>
      <c r="V140" s="4">
        <f t="shared" ref="V140:V145" si="75">IF((W140=0),0,IF(T140=0,1,IF(U140&lt;0,0,U140/T140)))</f>
        <v>1</v>
      </c>
      <c r="W140" s="13">
        <v>30</v>
      </c>
      <c r="X140" s="26">
        <v>0.4</v>
      </c>
      <c r="Y140" s="26">
        <v>0.6</v>
      </c>
      <c r="Z140" s="4">
        <f t="shared" ref="Z140:Z145" si="76">IF((AA140=0),0,IF(X140=0,1,IF(Y140&lt;0,0,Y140/X140)))</f>
        <v>1.4999999999999998</v>
      </c>
      <c r="AA140" s="13">
        <v>20</v>
      </c>
      <c r="AB140" s="20">
        <f t="shared" si="59"/>
        <v>1.1091219096334186</v>
      </c>
      <c r="AC140" s="20">
        <f t="shared" ref="AC140:AC145" si="77">IF(AB140&gt;1.2,IF((AB140-1.2)*0.1+1.2&gt;1.3,1.3,(AB140-1.2)*0.1+1.2),AB140)</f>
        <v>1.1091219096334186</v>
      </c>
      <c r="AD140" s="24">
        <v>1932</v>
      </c>
      <c r="AE140" s="21">
        <f t="shared" si="56"/>
        <v>175.63636363636363</v>
      </c>
      <c r="AF140" s="21">
        <f t="shared" ref="AF140:AF145" si="78">ROUND(AC140*AE140,1)</f>
        <v>194.8</v>
      </c>
      <c r="AG140" s="39">
        <f t="shared" si="57"/>
        <v>19.163636363636385</v>
      </c>
      <c r="AH140" s="90"/>
      <c r="AI140" s="39">
        <f t="shared" si="60"/>
        <v>194.8</v>
      </c>
      <c r="AJ140" s="26">
        <v>0</v>
      </c>
      <c r="AK140" s="99">
        <f t="shared" si="58"/>
        <v>194.8</v>
      </c>
      <c r="AL140" s="57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2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2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2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2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2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2"/>
      <c r="GL140" s="11"/>
      <c r="GM140" s="11"/>
    </row>
    <row r="141" spans="1:195" s="2" customFormat="1" ht="15" customHeight="1" x14ac:dyDescent="0.2">
      <c r="A141" s="16" t="s">
        <v>142</v>
      </c>
      <c r="B141" s="26">
        <v>0</v>
      </c>
      <c r="C141" s="26">
        <v>0</v>
      </c>
      <c r="D141" s="4">
        <f t="shared" si="73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26">
        <v>32.1</v>
      </c>
      <c r="O141" s="26">
        <v>43.9</v>
      </c>
      <c r="P141" s="4">
        <f t="shared" si="74"/>
        <v>1.3676012461059188</v>
      </c>
      <c r="Q141" s="13">
        <v>20</v>
      </c>
      <c r="R141" s="22">
        <v>1</v>
      </c>
      <c r="S141" s="13">
        <v>15</v>
      </c>
      <c r="T141" s="26">
        <v>20</v>
      </c>
      <c r="U141" s="26">
        <v>30.4</v>
      </c>
      <c r="V141" s="4">
        <f t="shared" si="75"/>
        <v>1.52</v>
      </c>
      <c r="W141" s="13">
        <v>35</v>
      </c>
      <c r="X141" s="26">
        <v>2.5</v>
      </c>
      <c r="Y141" s="26">
        <v>2.5</v>
      </c>
      <c r="Z141" s="4">
        <f t="shared" si="76"/>
        <v>1</v>
      </c>
      <c r="AA141" s="13">
        <v>15</v>
      </c>
      <c r="AB141" s="20">
        <f t="shared" si="59"/>
        <v>1.3006120579072751</v>
      </c>
      <c r="AC141" s="20">
        <f t="shared" si="77"/>
        <v>1.2100612057907274</v>
      </c>
      <c r="AD141" s="24">
        <v>2244</v>
      </c>
      <c r="AE141" s="21">
        <f t="shared" si="56"/>
        <v>204</v>
      </c>
      <c r="AF141" s="21">
        <f t="shared" si="78"/>
        <v>246.9</v>
      </c>
      <c r="AG141" s="39">
        <f t="shared" si="57"/>
        <v>42.900000000000006</v>
      </c>
      <c r="AH141" s="90"/>
      <c r="AI141" s="39">
        <f t="shared" si="60"/>
        <v>246.9</v>
      </c>
      <c r="AJ141" s="26">
        <v>0</v>
      </c>
      <c r="AK141" s="99">
        <f t="shared" si="58"/>
        <v>246.9</v>
      </c>
      <c r="AL141" s="57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2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2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2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2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2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2"/>
      <c r="GL141" s="11"/>
      <c r="GM141" s="11"/>
    </row>
    <row r="142" spans="1:195" s="2" customFormat="1" ht="15" customHeight="1" x14ac:dyDescent="0.2">
      <c r="A142" s="16" t="s">
        <v>143</v>
      </c>
      <c r="B142" s="26">
        <v>0</v>
      </c>
      <c r="C142" s="26">
        <v>0</v>
      </c>
      <c r="D142" s="4">
        <f t="shared" si="73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26">
        <v>28</v>
      </c>
      <c r="O142" s="26">
        <v>72.099999999999994</v>
      </c>
      <c r="P142" s="4">
        <f t="shared" si="74"/>
        <v>2.5749999999999997</v>
      </c>
      <c r="Q142" s="13">
        <v>20</v>
      </c>
      <c r="R142" s="22">
        <v>1</v>
      </c>
      <c r="S142" s="13">
        <v>15</v>
      </c>
      <c r="T142" s="26">
        <v>60</v>
      </c>
      <c r="U142" s="26">
        <v>25.1</v>
      </c>
      <c r="V142" s="4">
        <f t="shared" si="75"/>
        <v>0.41833333333333333</v>
      </c>
      <c r="W142" s="13">
        <v>30</v>
      </c>
      <c r="X142" s="26">
        <v>2.5</v>
      </c>
      <c r="Y142" s="26">
        <v>2.6</v>
      </c>
      <c r="Z142" s="4">
        <f t="shared" si="76"/>
        <v>1.04</v>
      </c>
      <c r="AA142" s="13">
        <v>20</v>
      </c>
      <c r="AB142" s="20">
        <f t="shared" si="59"/>
        <v>1.174705882352941</v>
      </c>
      <c r="AC142" s="20">
        <f t="shared" si="77"/>
        <v>1.174705882352941</v>
      </c>
      <c r="AD142" s="24">
        <v>4282</v>
      </c>
      <c r="AE142" s="21">
        <f t="shared" si="56"/>
        <v>389.27272727272725</v>
      </c>
      <c r="AF142" s="21">
        <f t="shared" si="78"/>
        <v>457.3</v>
      </c>
      <c r="AG142" s="39">
        <f t="shared" si="57"/>
        <v>68.027272727272759</v>
      </c>
      <c r="AH142" s="90"/>
      <c r="AI142" s="39">
        <f t="shared" si="60"/>
        <v>457.3</v>
      </c>
      <c r="AJ142" s="26">
        <f>IF('[1]Расчет субсидий'!P95&gt;AI142,AI142,'[1]Расчет субсидий'!P95)</f>
        <v>0</v>
      </c>
      <c r="AK142" s="99">
        <f t="shared" si="58"/>
        <v>457.3</v>
      </c>
      <c r="AL142" s="57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2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2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2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2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2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2"/>
      <c r="GL142" s="11"/>
      <c r="GM142" s="11"/>
    </row>
    <row r="143" spans="1:195" s="2" customFormat="1" ht="15" customHeight="1" x14ac:dyDescent="0.2">
      <c r="A143" s="16" t="s">
        <v>144</v>
      </c>
      <c r="B143" s="26">
        <v>1103</v>
      </c>
      <c r="C143" s="26">
        <v>1050.3</v>
      </c>
      <c r="D143" s="4">
        <f t="shared" si="73"/>
        <v>0.95222121486854028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26">
        <v>327.2</v>
      </c>
      <c r="O143" s="26">
        <v>444.5</v>
      </c>
      <c r="P143" s="4">
        <f t="shared" si="74"/>
        <v>1.3584963325183375</v>
      </c>
      <c r="Q143" s="13">
        <v>20</v>
      </c>
      <c r="R143" s="22">
        <v>1</v>
      </c>
      <c r="S143" s="13">
        <v>15</v>
      </c>
      <c r="T143" s="26">
        <v>0</v>
      </c>
      <c r="U143" s="26">
        <v>0</v>
      </c>
      <c r="V143" s="4">
        <f t="shared" si="75"/>
        <v>1</v>
      </c>
      <c r="W143" s="13">
        <v>20</v>
      </c>
      <c r="X143" s="26">
        <v>0</v>
      </c>
      <c r="Y143" s="26">
        <v>0.8</v>
      </c>
      <c r="Z143" s="4">
        <f t="shared" si="76"/>
        <v>1</v>
      </c>
      <c r="AA143" s="13">
        <v>30</v>
      </c>
      <c r="AB143" s="20">
        <f t="shared" si="59"/>
        <v>1.0704435663058121</v>
      </c>
      <c r="AC143" s="20">
        <f t="shared" si="77"/>
        <v>1.0704435663058121</v>
      </c>
      <c r="AD143" s="24">
        <v>4287</v>
      </c>
      <c r="AE143" s="21">
        <f t="shared" si="56"/>
        <v>389.72727272727275</v>
      </c>
      <c r="AF143" s="21">
        <f t="shared" si="78"/>
        <v>417.2</v>
      </c>
      <c r="AG143" s="39">
        <f t="shared" si="57"/>
        <v>27.472727272727241</v>
      </c>
      <c r="AH143" s="90"/>
      <c r="AI143" s="39">
        <f t="shared" si="60"/>
        <v>417.2</v>
      </c>
      <c r="AJ143" s="26">
        <f>IF('[1]Расчет субсидий'!P96&gt;AI143,AI143,'[1]Расчет субсидий'!P96)</f>
        <v>0</v>
      </c>
      <c r="AK143" s="99">
        <f t="shared" si="58"/>
        <v>417.2</v>
      </c>
      <c r="AL143" s="57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2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2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2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2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2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2"/>
      <c r="GL143" s="11"/>
      <c r="GM143" s="11"/>
    </row>
    <row r="144" spans="1:195" s="2" customFormat="1" ht="15" customHeight="1" x14ac:dyDescent="0.2">
      <c r="A144" s="16" t="s">
        <v>145</v>
      </c>
      <c r="B144" s="26">
        <v>73</v>
      </c>
      <c r="C144" s="26">
        <v>64</v>
      </c>
      <c r="D144" s="4">
        <f t="shared" si="73"/>
        <v>0.87671232876712324</v>
      </c>
      <c r="E144" s="13">
        <v>10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26">
        <v>282.39999999999998</v>
      </c>
      <c r="O144" s="26">
        <v>301.89999999999998</v>
      </c>
      <c r="P144" s="4">
        <f t="shared" si="74"/>
        <v>1.0690509915014164</v>
      </c>
      <c r="Q144" s="13">
        <v>20</v>
      </c>
      <c r="R144" s="22">
        <v>1</v>
      </c>
      <c r="S144" s="13">
        <v>15</v>
      </c>
      <c r="T144" s="26">
        <v>12</v>
      </c>
      <c r="U144" s="26">
        <v>12</v>
      </c>
      <c r="V144" s="4">
        <f t="shared" si="75"/>
        <v>1</v>
      </c>
      <c r="W144" s="13">
        <v>30</v>
      </c>
      <c r="X144" s="26">
        <v>0.9</v>
      </c>
      <c r="Y144" s="26">
        <v>0.9</v>
      </c>
      <c r="Z144" s="4">
        <f t="shared" si="76"/>
        <v>1</v>
      </c>
      <c r="AA144" s="13">
        <v>20</v>
      </c>
      <c r="AB144" s="20">
        <f t="shared" si="59"/>
        <v>1.0015594012389428</v>
      </c>
      <c r="AC144" s="20">
        <f t="shared" si="77"/>
        <v>1.0015594012389428</v>
      </c>
      <c r="AD144" s="24">
        <v>1948</v>
      </c>
      <c r="AE144" s="21">
        <f t="shared" si="56"/>
        <v>177.09090909090909</v>
      </c>
      <c r="AF144" s="21">
        <f t="shared" si="78"/>
        <v>177.4</v>
      </c>
      <c r="AG144" s="39">
        <f t="shared" si="57"/>
        <v>0.30909090909091219</v>
      </c>
      <c r="AH144" s="90"/>
      <c r="AI144" s="39">
        <f t="shared" si="60"/>
        <v>177.4</v>
      </c>
      <c r="AJ144" s="26">
        <f>IF('[1]Расчет субсидий'!P97&gt;AI144,AI144,'[1]Расчет субсидий'!P97)</f>
        <v>0</v>
      </c>
      <c r="AK144" s="99">
        <f t="shared" si="58"/>
        <v>177.4</v>
      </c>
      <c r="AL144" s="57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2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2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2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2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2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2"/>
      <c r="GL144" s="11"/>
      <c r="GM144" s="11"/>
    </row>
    <row r="145" spans="1:195" s="2" customFormat="1" ht="15" customHeight="1" x14ac:dyDescent="0.2">
      <c r="A145" s="16" t="s">
        <v>146</v>
      </c>
      <c r="B145" s="26">
        <v>0</v>
      </c>
      <c r="C145" s="26">
        <v>0</v>
      </c>
      <c r="D145" s="4">
        <f t="shared" si="73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26">
        <v>39.5</v>
      </c>
      <c r="O145" s="26">
        <v>0</v>
      </c>
      <c r="P145" s="4">
        <f t="shared" si="74"/>
        <v>0</v>
      </c>
      <c r="Q145" s="13">
        <v>20</v>
      </c>
      <c r="R145" s="22">
        <v>1</v>
      </c>
      <c r="S145" s="13">
        <v>15</v>
      </c>
      <c r="T145" s="26">
        <v>0</v>
      </c>
      <c r="U145" s="26">
        <v>0</v>
      </c>
      <c r="V145" s="4">
        <f t="shared" si="75"/>
        <v>1</v>
      </c>
      <c r="W145" s="13">
        <v>35</v>
      </c>
      <c r="X145" s="26">
        <v>0.4</v>
      </c>
      <c r="Y145" s="26">
        <v>0.4</v>
      </c>
      <c r="Z145" s="4">
        <f t="shared" si="76"/>
        <v>1</v>
      </c>
      <c r="AA145" s="13">
        <v>15</v>
      </c>
      <c r="AB145" s="20">
        <f t="shared" si="59"/>
        <v>0.76470588235294112</v>
      </c>
      <c r="AC145" s="20">
        <f t="shared" si="77"/>
        <v>0.76470588235294112</v>
      </c>
      <c r="AD145" s="24">
        <v>3245</v>
      </c>
      <c r="AE145" s="21">
        <f t="shared" si="56"/>
        <v>295</v>
      </c>
      <c r="AF145" s="21">
        <f t="shared" si="78"/>
        <v>225.6</v>
      </c>
      <c r="AG145" s="39">
        <f t="shared" si="57"/>
        <v>-69.400000000000006</v>
      </c>
      <c r="AH145" s="90"/>
      <c r="AI145" s="39">
        <f t="shared" si="60"/>
        <v>225.6</v>
      </c>
      <c r="AJ145" s="26">
        <f>IF('[1]Расчет субсидий'!P98&gt;AI145,AI145,'[1]Расчет субсидий'!P98)</f>
        <v>0</v>
      </c>
      <c r="AK145" s="99">
        <f t="shared" si="58"/>
        <v>225.6</v>
      </c>
      <c r="AL145" s="57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2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2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2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2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2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2"/>
      <c r="GL145" s="11"/>
      <c r="GM145" s="11"/>
    </row>
    <row r="146" spans="1:195" s="2" customFormat="1" ht="15" customHeight="1" x14ac:dyDescent="0.2">
      <c r="A146" s="25" t="s">
        <v>147</v>
      </c>
      <c r="B146" s="26"/>
      <c r="C146" s="26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26"/>
      <c r="O146" s="26"/>
      <c r="P146" s="4"/>
      <c r="Q146" s="13"/>
      <c r="R146" s="22"/>
      <c r="S146" s="13"/>
      <c r="T146" s="26"/>
      <c r="U146" s="26"/>
      <c r="V146" s="4"/>
      <c r="W146" s="13"/>
      <c r="X146" s="26"/>
      <c r="Y146" s="26"/>
      <c r="Z146" s="4"/>
      <c r="AA146" s="13"/>
      <c r="AB146" s="20"/>
      <c r="AC146" s="20"/>
      <c r="AD146" s="24"/>
      <c r="AE146" s="21"/>
      <c r="AF146" s="21"/>
      <c r="AG146" s="39"/>
      <c r="AH146" s="90"/>
      <c r="AI146" s="39"/>
      <c r="AJ146" s="26"/>
      <c r="AK146" s="99"/>
      <c r="AL146" s="57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2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2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2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2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2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2"/>
      <c r="GL146" s="11"/>
      <c r="GM146" s="11"/>
    </row>
    <row r="147" spans="1:195" s="2" customFormat="1" ht="15" customHeight="1" x14ac:dyDescent="0.2">
      <c r="A147" s="16" t="s">
        <v>148</v>
      </c>
      <c r="B147" s="26">
        <v>484</v>
      </c>
      <c r="C147" s="26">
        <v>487.3</v>
      </c>
      <c r="D147" s="4">
        <f t="shared" ref="D147:D158" si="79">IF((E147=0),0,IF(B147=0,1,IF(C147&lt;0,0,C147/B147)))</f>
        <v>1.0068181818181818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26">
        <v>188.8</v>
      </c>
      <c r="O147" s="26">
        <v>121.8</v>
      </c>
      <c r="P147" s="4">
        <f t="shared" ref="P147:P158" si="80">IF((Q147=0),0,IF(N147=0,1,IF(O147&lt;0,0,O147/N147)))</f>
        <v>0.64512711864406769</v>
      </c>
      <c r="Q147" s="13">
        <v>20</v>
      </c>
      <c r="R147" s="22">
        <v>1</v>
      </c>
      <c r="S147" s="13">
        <v>15</v>
      </c>
      <c r="T147" s="26">
        <v>2</v>
      </c>
      <c r="U147" s="26">
        <v>12</v>
      </c>
      <c r="V147" s="4">
        <f t="shared" ref="V147:V158" si="81">IF((W147=0),0,IF(T147=0,1,IF(U147&lt;0,0,U147/T147)))</f>
        <v>6</v>
      </c>
      <c r="W147" s="13">
        <v>20</v>
      </c>
      <c r="X147" s="26">
        <v>0.5</v>
      </c>
      <c r="Y147" s="26">
        <v>0.5</v>
      </c>
      <c r="Z147" s="4">
        <f t="shared" ref="Z147:Z158" si="82">IF((AA147=0),0,IF(X147=0,1,IF(Y147&lt;0,0,Y147/X147)))</f>
        <v>1</v>
      </c>
      <c r="AA147" s="13">
        <v>30</v>
      </c>
      <c r="AB147" s="20">
        <f t="shared" si="59"/>
        <v>1.9786392020111914</v>
      </c>
      <c r="AC147" s="20">
        <f t="shared" ref="AC147:AC158" si="83">IF(AB147&gt;1.2,IF((AB147-1.2)*0.1+1.2&gt;1.3,1.3,(AB147-1.2)*0.1+1.2),AB147)</f>
        <v>1.2778639202011191</v>
      </c>
      <c r="AD147" s="24">
        <v>2109</v>
      </c>
      <c r="AE147" s="21">
        <f t="shared" si="56"/>
        <v>191.72727272727272</v>
      </c>
      <c r="AF147" s="21">
        <f t="shared" ref="AF147:AF158" si="84">ROUND(AC147*AE147,1)</f>
        <v>245</v>
      </c>
      <c r="AG147" s="39">
        <f t="shared" si="57"/>
        <v>53.27272727272728</v>
      </c>
      <c r="AH147" s="90"/>
      <c r="AI147" s="39">
        <f t="shared" si="60"/>
        <v>245</v>
      </c>
      <c r="AJ147" s="26">
        <v>0</v>
      </c>
      <c r="AK147" s="99">
        <f t="shared" si="58"/>
        <v>245</v>
      </c>
      <c r="AL147" s="57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2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2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2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2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2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2"/>
      <c r="GL147" s="11"/>
      <c r="GM147" s="11"/>
    </row>
    <row r="148" spans="1:195" s="2" customFormat="1" ht="15" customHeight="1" x14ac:dyDescent="0.2">
      <c r="A148" s="16" t="s">
        <v>149</v>
      </c>
      <c r="B148" s="26">
        <v>260</v>
      </c>
      <c r="C148" s="26">
        <v>260</v>
      </c>
      <c r="D148" s="4">
        <f t="shared" si="79"/>
        <v>1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26">
        <v>387.9</v>
      </c>
      <c r="O148" s="26">
        <v>123.1</v>
      </c>
      <c r="P148" s="4">
        <f t="shared" si="80"/>
        <v>0.31734983243103893</v>
      </c>
      <c r="Q148" s="13">
        <v>20</v>
      </c>
      <c r="R148" s="22">
        <v>1</v>
      </c>
      <c r="S148" s="13">
        <v>15</v>
      </c>
      <c r="T148" s="26">
        <v>0.4</v>
      </c>
      <c r="U148" s="26">
        <v>0.4</v>
      </c>
      <c r="V148" s="4">
        <f t="shared" si="81"/>
        <v>1</v>
      </c>
      <c r="W148" s="13">
        <v>15</v>
      </c>
      <c r="X148" s="26">
        <v>0.2</v>
      </c>
      <c r="Y148" s="26">
        <v>0.2</v>
      </c>
      <c r="Z148" s="4">
        <f t="shared" si="82"/>
        <v>1</v>
      </c>
      <c r="AA148" s="13">
        <v>35</v>
      </c>
      <c r="AB148" s="20">
        <f t="shared" si="59"/>
        <v>0.85628417524863976</v>
      </c>
      <c r="AC148" s="20">
        <f t="shared" si="83"/>
        <v>0.85628417524863976</v>
      </c>
      <c r="AD148" s="24">
        <v>926</v>
      </c>
      <c r="AE148" s="21">
        <f t="shared" si="56"/>
        <v>84.181818181818187</v>
      </c>
      <c r="AF148" s="21">
        <f t="shared" si="84"/>
        <v>72.099999999999994</v>
      </c>
      <c r="AG148" s="39">
        <f t="shared" si="57"/>
        <v>-12.081818181818193</v>
      </c>
      <c r="AH148" s="90"/>
      <c r="AI148" s="39">
        <f t="shared" si="60"/>
        <v>72.099999999999994</v>
      </c>
      <c r="AJ148" s="26">
        <f>IF('[1]Расчет субсидий'!P100&gt;AI148,AI148,'[1]Расчет субсидий'!P100)</f>
        <v>0</v>
      </c>
      <c r="AK148" s="99">
        <f t="shared" si="58"/>
        <v>72.099999999999994</v>
      </c>
      <c r="AL148" s="57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2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2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2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2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2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2"/>
      <c r="GL148" s="11"/>
      <c r="GM148" s="11"/>
    </row>
    <row r="149" spans="1:195" s="2" customFormat="1" ht="15" customHeight="1" x14ac:dyDescent="0.2">
      <c r="A149" s="16" t="s">
        <v>150</v>
      </c>
      <c r="B149" s="26">
        <v>950</v>
      </c>
      <c r="C149" s="26">
        <v>1112.7</v>
      </c>
      <c r="D149" s="4">
        <f t="shared" si="79"/>
        <v>1.1712631578947368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26">
        <v>1999.6</v>
      </c>
      <c r="O149" s="26">
        <v>215.6</v>
      </c>
      <c r="P149" s="4">
        <f t="shared" si="80"/>
        <v>0.10782156431286258</v>
      </c>
      <c r="Q149" s="13">
        <v>20</v>
      </c>
      <c r="R149" s="22">
        <v>1</v>
      </c>
      <c r="S149" s="13">
        <v>15</v>
      </c>
      <c r="T149" s="26">
        <v>0.5</v>
      </c>
      <c r="U149" s="26">
        <v>0.6</v>
      </c>
      <c r="V149" s="4">
        <f t="shared" si="81"/>
        <v>1.2</v>
      </c>
      <c r="W149" s="13">
        <v>10</v>
      </c>
      <c r="X149" s="26">
        <v>0.7</v>
      </c>
      <c r="Y149" s="26">
        <v>0.8</v>
      </c>
      <c r="Z149" s="4">
        <f t="shared" si="82"/>
        <v>1.142857142857143</v>
      </c>
      <c r="AA149" s="13">
        <v>40</v>
      </c>
      <c r="AB149" s="20">
        <f t="shared" si="59"/>
        <v>0.91140366925779315</v>
      </c>
      <c r="AC149" s="20">
        <f t="shared" si="83"/>
        <v>0.91140366925779315</v>
      </c>
      <c r="AD149" s="24">
        <v>3595</v>
      </c>
      <c r="AE149" s="21">
        <f t="shared" si="56"/>
        <v>326.81818181818181</v>
      </c>
      <c r="AF149" s="21">
        <f t="shared" si="84"/>
        <v>297.89999999999998</v>
      </c>
      <c r="AG149" s="39">
        <f t="shared" si="57"/>
        <v>-28.918181818181836</v>
      </c>
      <c r="AH149" s="90"/>
      <c r="AI149" s="39">
        <f t="shared" si="60"/>
        <v>297.89999999999998</v>
      </c>
      <c r="AJ149" s="26">
        <f>IF('[1]Расчет субсидий'!P101&gt;AI149,AI149,'[1]Расчет субсидий'!P101)</f>
        <v>0</v>
      </c>
      <c r="AK149" s="99">
        <f t="shared" si="58"/>
        <v>297.89999999999998</v>
      </c>
      <c r="AL149" s="57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2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2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2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2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2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2"/>
      <c r="GL149" s="11"/>
      <c r="GM149" s="11"/>
    </row>
    <row r="150" spans="1:195" s="2" customFormat="1" ht="15" customHeight="1" x14ac:dyDescent="0.2">
      <c r="A150" s="16" t="s">
        <v>151</v>
      </c>
      <c r="B150" s="26">
        <v>5344</v>
      </c>
      <c r="C150" s="26">
        <v>6360.9</v>
      </c>
      <c r="D150" s="4">
        <f t="shared" si="79"/>
        <v>1.1902881736526945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26">
        <v>389.9</v>
      </c>
      <c r="O150" s="26">
        <v>315.60000000000002</v>
      </c>
      <c r="P150" s="4">
        <f t="shared" si="80"/>
        <v>0.80943831751731221</v>
      </c>
      <c r="Q150" s="13">
        <v>20</v>
      </c>
      <c r="R150" s="22">
        <v>1</v>
      </c>
      <c r="S150" s="13">
        <v>15</v>
      </c>
      <c r="T150" s="26">
        <v>2.1</v>
      </c>
      <c r="U150" s="26">
        <v>2.1</v>
      </c>
      <c r="V150" s="4">
        <f t="shared" si="81"/>
        <v>1</v>
      </c>
      <c r="W150" s="13">
        <v>20</v>
      </c>
      <c r="X150" s="26">
        <v>2.4</v>
      </c>
      <c r="Y150" s="26">
        <v>2.4</v>
      </c>
      <c r="Z150" s="4">
        <f t="shared" si="82"/>
        <v>1</v>
      </c>
      <c r="AA150" s="13">
        <v>30</v>
      </c>
      <c r="AB150" s="20">
        <f t="shared" si="59"/>
        <v>0.97991208512498096</v>
      </c>
      <c r="AC150" s="20">
        <f t="shared" si="83"/>
        <v>0.97991208512498096</v>
      </c>
      <c r="AD150" s="24">
        <v>5347</v>
      </c>
      <c r="AE150" s="21">
        <f t="shared" si="56"/>
        <v>486.09090909090907</v>
      </c>
      <c r="AF150" s="21">
        <f t="shared" si="84"/>
        <v>476.3</v>
      </c>
      <c r="AG150" s="39">
        <f t="shared" si="57"/>
        <v>-9.7909090909090537</v>
      </c>
      <c r="AH150" s="90"/>
      <c r="AI150" s="39">
        <f t="shared" si="60"/>
        <v>476.3</v>
      </c>
      <c r="AJ150" s="26">
        <f>IF('[1]Расчет субсидий'!P102&gt;AI150,AI150,'[1]Расчет субсидий'!P102)</f>
        <v>0</v>
      </c>
      <c r="AK150" s="99">
        <f t="shared" si="58"/>
        <v>476.3</v>
      </c>
      <c r="AL150" s="57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2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2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2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2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2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2"/>
      <c r="GL150" s="11"/>
      <c r="GM150" s="11"/>
    </row>
    <row r="151" spans="1:195" s="2" customFormat="1" ht="15" customHeight="1" x14ac:dyDescent="0.2">
      <c r="A151" s="16" t="s">
        <v>152</v>
      </c>
      <c r="B151" s="26">
        <v>138</v>
      </c>
      <c r="C151" s="26">
        <v>0</v>
      </c>
      <c r="D151" s="4">
        <f t="shared" si="79"/>
        <v>0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26">
        <v>771.8</v>
      </c>
      <c r="O151" s="26">
        <v>699.6</v>
      </c>
      <c r="P151" s="4">
        <f t="shared" si="80"/>
        <v>0.90645244882093812</v>
      </c>
      <c r="Q151" s="13">
        <v>20</v>
      </c>
      <c r="R151" s="22">
        <v>1</v>
      </c>
      <c r="S151" s="13">
        <v>15</v>
      </c>
      <c r="T151" s="26">
        <v>143</v>
      </c>
      <c r="U151" s="26">
        <v>174.4</v>
      </c>
      <c r="V151" s="4">
        <f t="shared" si="81"/>
        <v>1.2195804195804196</v>
      </c>
      <c r="W151" s="13">
        <v>35</v>
      </c>
      <c r="X151" s="26">
        <v>4</v>
      </c>
      <c r="Y151" s="26">
        <v>4.9000000000000004</v>
      </c>
      <c r="Z151" s="4">
        <f t="shared" si="82"/>
        <v>1.2250000000000001</v>
      </c>
      <c r="AA151" s="13">
        <v>15</v>
      </c>
      <c r="AB151" s="20">
        <f t="shared" si="59"/>
        <v>0.99146698591298354</v>
      </c>
      <c r="AC151" s="20">
        <f t="shared" si="83"/>
        <v>0.99146698591298354</v>
      </c>
      <c r="AD151" s="24">
        <v>1758</v>
      </c>
      <c r="AE151" s="21">
        <f t="shared" si="56"/>
        <v>159.81818181818181</v>
      </c>
      <c r="AF151" s="21">
        <f t="shared" si="84"/>
        <v>158.5</v>
      </c>
      <c r="AG151" s="39">
        <f t="shared" si="57"/>
        <v>-1.318181818181813</v>
      </c>
      <c r="AH151" s="90"/>
      <c r="AI151" s="39">
        <f t="shared" si="60"/>
        <v>158.5</v>
      </c>
      <c r="AJ151" s="26">
        <v>0</v>
      </c>
      <c r="AK151" s="99">
        <f t="shared" si="58"/>
        <v>158.5</v>
      </c>
      <c r="AL151" s="57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2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2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2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2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2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2"/>
      <c r="GL151" s="11"/>
      <c r="GM151" s="11"/>
    </row>
    <row r="152" spans="1:195" s="2" customFormat="1" ht="15" customHeight="1" x14ac:dyDescent="0.2">
      <c r="A152" s="16" t="s">
        <v>153</v>
      </c>
      <c r="B152" s="26">
        <v>0</v>
      </c>
      <c r="C152" s="26">
        <v>0</v>
      </c>
      <c r="D152" s="4">
        <f t="shared" si="79"/>
        <v>0</v>
      </c>
      <c r="E152" s="13">
        <v>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26">
        <v>231.1</v>
      </c>
      <c r="O152" s="26">
        <v>383.9</v>
      </c>
      <c r="P152" s="4">
        <f t="shared" si="80"/>
        <v>1.661185633924708</v>
      </c>
      <c r="Q152" s="13">
        <v>20</v>
      </c>
      <c r="R152" s="22">
        <v>1</v>
      </c>
      <c r="S152" s="13">
        <v>15</v>
      </c>
      <c r="T152" s="26">
        <v>2.6</v>
      </c>
      <c r="U152" s="26">
        <v>3.1</v>
      </c>
      <c r="V152" s="4">
        <f t="shared" si="81"/>
        <v>1.1923076923076923</v>
      </c>
      <c r="W152" s="13">
        <v>5</v>
      </c>
      <c r="X152" s="26">
        <v>21.5</v>
      </c>
      <c r="Y152" s="26">
        <v>23.2</v>
      </c>
      <c r="Z152" s="4">
        <f t="shared" si="82"/>
        <v>1.0790697674418603</v>
      </c>
      <c r="AA152" s="13">
        <v>45</v>
      </c>
      <c r="AB152" s="20">
        <f t="shared" si="59"/>
        <v>1.2087457726460744</v>
      </c>
      <c r="AC152" s="20">
        <f t="shared" si="83"/>
        <v>1.2008745772646074</v>
      </c>
      <c r="AD152" s="24">
        <v>1030</v>
      </c>
      <c r="AE152" s="21">
        <f t="shared" si="56"/>
        <v>93.63636363636364</v>
      </c>
      <c r="AF152" s="21">
        <f t="shared" si="84"/>
        <v>112.4</v>
      </c>
      <c r="AG152" s="39">
        <f t="shared" si="57"/>
        <v>18.763636363636365</v>
      </c>
      <c r="AH152" s="90"/>
      <c r="AI152" s="39">
        <f t="shared" si="60"/>
        <v>112.4</v>
      </c>
      <c r="AJ152" s="26">
        <v>0</v>
      </c>
      <c r="AK152" s="99">
        <f t="shared" si="58"/>
        <v>112.4</v>
      </c>
      <c r="AL152" s="57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2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2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2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2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2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2"/>
      <c r="GL152" s="11"/>
      <c r="GM152" s="11"/>
    </row>
    <row r="153" spans="1:195" s="2" customFormat="1" ht="15" customHeight="1" x14ac:dyDescent="0.2">
      <c r="A153" s="16" t="s">
        <v>154</v>
      </c>
      <c r="B153" s="26">
        <v>16179</v>
      </c>
      <c r="C153" s="26">
        <v>17763.3</v>
      </c>
      <c r="D153" s="4">
        <f t="shared" si="79"/>
        <v>1.0979232338216205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26">
        <v>426.2</v>
      </c>
      <c r="O153" s="26">
        <v>677.5</v>
      </c>
      <c r="P153" s="4">
        <f t="shared" si="80"/>
        <v>1.5896292820272173</v>
      </c>
      <c r="Q153" s="13">
        <v>20</v>
      </c>
      <c r="R153" s="22">
        <v>1</v>
      </c>
      <c r="S153" s="13">
        <v>15</v>
      </c>
      <c r="T153" s="26">
        <v>0.8</v>
      </c>
      <c r="U153" s="26">
        <v>0.8</v>
      </c>
      <c r="V153" s="4">
        <f t="shared" si="81"/>
        <v>1</v>
      </c>
      <c r="W153" s="13">
        <v>15</v>
      </c>
      <c r="X153" s="26">
        <v>10</v>
      </c>
      <c r="Y153" s="26">
        <v>17</v>
      </c>
      <c r="Z153" s="4">
        <f t="shared" si="82"/>
        <v>1.7</v>
      </c>
      <c r="AA153" s="13">
        <v>35</v>
      </c>
      <c r="AB153" s="20">
        <f t="shared" si="59"/>
        <v>1.3923349260922164</v>
      </c>
      <c r="AC153" s="20">
        <f t="shared" si="83"/>
        <v>1.2192334926092216</v>
      </c>
      <c r="AD153" s="24">
        <v>6100</v>
      </c>
      <c r="AE153" s="21">
        <f t="shared" si="56"/>
        <v>554.5454545454545</v>
      </c>
      <c r="AF153" s="21">
        <f t="shared" si="84"/>
        <v>676.1</v>
      </c>
      <c r="AG153" s="39">
        <f t="shared" si="57"/>
        <v>121.55454545454552</v>
      </c>
      <c r="AH153" s="90"/>
      <c r="AI153" s="39">
        <f t="shared" si="60"/>
        <v>676.1</v>
      </c>
      <c r="AJ153" s="26">
        <f>IF('[1]Расчет субсидий'!P103&gt;AI153,AI153,'[1]Расчет субсидий'!P103)</f>
        <v>0</v>
      </c>
      <c r="AK153" s="99">
        <f t="shared" si="58"/>
        <v>676.1</v>
      </c>
      <c r="AL153" s="57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2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2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2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2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2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2"/>
      <c r="GL153" s="11"/>
      <c r="GM153" s="11"/>
    </row>
    <row r="154" spans="1:195" s="2" customFormat="1" ht="15" customHeight="1" x14ac:dyDescent="0.2">
      <c r="A154" s="16" t="s">
        <v>155</v>
      </c>
      <c r="B154" s="26">
        <v>335</v>
      </c>
      <c r="C154" s="26">
        <v>344.1</v>
      </c>
      <c r="D154" s="4">
        <f t="shared" si="79"/>
        <v>1.0271641791044777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26">
        <v>224.7</v>
      </c>
      <c r="O154" s="26">
        <v>477</v>
      </c>
      <c r="P154" s="4">
        <f t="shared" si="80"/>
        <v>2.1228304405874501</v>
      </c>
      <c r="Q154" s="13">
        <v>20</v>
      </c>
      <c r="R154" s="22">
        <v>1</v>
      </c>
      <c r="S154" s="13">
        <v>15</v>
      </c>
      <c r="T154" s="26">
        <v>285</v>
      </c>
      <c r="U154" s="26">
        <v>285.5</v>
      </c>
      <c r="V154" s="4">
        <f t="shared" si="81"/>
        <v>1.0017543859649123</v>
      </c>
      <c r="W154" s="13">
        <v>35</v>
      </c>
      <c r="X154" s="26">
        <v>5</v>
      </c>
      <c r="Y154" s="26">
        <v>5.3</v>
      </c>
      <c r="Z154" s="4">
        <f t="shared" si="82"/>
        <v>1.06</v>
      </c>
      <c r="AA154" s="13">
        <v>15</v>
      </c>
      <c r="AB154" s="20">
        <f t="shared" si="59"/>
        <v>1.2493647801217445</v>
      </c>
      <c r="AC154" s="20">
        <f t="shared" si="83"/>
        <v>1.2049364780121743</v>
      </c>
      <c r="AD154" s="24">
        <v>1469</v>
      </c>
      <c r="AE154" s="21">
        <f t="shared" si="56"/>
        <v>133.54545454545453</v>
      </c>
      <c r="AF154" s="21">
        <f t="shared" si="84"/>
        <v>160.9</v>
      </c>
      <c r="AG154" s="39">
        <f t="shared" si="57"/>
        <v>27.354545454545473</v>
      </c>
      <c r="AH154" s="90"/>
      <c r="AI154" s="39">
        <f t="shared" si="60"/>
        <v>160.9</v>
      </c>
      <c r="AJ154" s="26">
        <f>IF('[1]Расчет субсидий'!P104&gt;AI154,AI154,'[1]Расчет субсидий'!P104)</f>
        <v>0</v>
      </c>
      <c r="AK154" s="99">
        <f t="shared" si="58"/>
        <v>160.9</v>
      </c>
      <c r="AL154" s="57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2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2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2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2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2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2"/>
      <c r="GL154" s="11"/>
      <c r="GM154" s="11"/>
    </row>
    <row r="155" spans="1:195" s="2" customFormat="1" ht="15" customHeight="1" x14ac:dyDescent="0.2">
      <c r="A155" s="16" t="s">
        <v>156</v>
      </c>
      <c r="B155" s="26">
        <v>3372</v>
      </c>
      <c r="C155" s="26">
        <v>3258</v>
      </c>
      <c r="D155" s="4">
        <f t="shared" si="79"/>
        <v>0.96619217081850539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26">
        <v>269.5</v>
      </c>
      <c r="O155" s="26">
        <v>315.3</v>
      </c>
      <c r="P155" s="4">
        <f t="shared" si="80"/>
        <v>1.1699443413729129</v>
      </c>
      <c r="Q155" s="13">
        <v>20</v>
      </c>
      <c r="R155" s="22">
        <v>1</v>
      </c>
      <c r="S155" s="13">
        <v>15</v>
      </c>
      <c r="T155" s="26">
        <v>0.5</v>
      </c>
      <c r="U155" s="26">
        <v>1</v>
      </c>
      <c r="V155" s="4">
        <f t="shared" si="81"/>
        <v>2</v>
      </c>
      <c r="W155" s="13">
        <v>20</v>
      </c>
      <c r="X155" s="26">
        <v>0.6</v>
      </c>
      <c r="Y155" s="26">
        <v>0.8</v>
      </c>
      <c r="Z155" s="4">
        <f t="shared" si="82"/>
        <v>1.3333333333333335</v>
      </c>
      <c r="AA155" s="13">
        <v>30</v>
      </c>
      <c r="AB155" s="20">
        <f t="shared" si="59"/>
        <v>1.3480085109015085</v>
      </c>
      <c r="AC155" s="20">
        <f t="shared" si="83"/>
        <v>1.2148008510901509</v>
      </c>
      <c r="AD155" s="24">
        <v>2472</v>
      </c>
      <c r="AE155" s="21">
        <f t="shared" si="56"/>
        <v>224.72727272727272</v>
      </c>
      <c r="AF155" s="21">
        <f t="shared" si="84"/>
        <v>273</v>
      </c>
      <c r="AG155" s="39">
        <f t="shared" si="57"/>
        <v>48.27272727272728</v>
      </c>
      <c r="AH155" s="90"/>
      <c r="AI155" s="39">
        <f t="shared" si="60"/>
        <v>273</v>
      </c>
      <c r="AJ155" s="26">
        <v>0</v>
      </c>
      <c r="AK155" s="99">
        <f t="shared" si="58"/>
        <v>273</v>
      </c>
      <c r="AL155" s="57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2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2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2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2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2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2"/>
      <c r="GL155" s="11"/>
      <c r="GM155" s="11"/>
    </row>
    <row r="156" spans="1:195" s="2" customFormat="1" ht="15" customHeight="1" x14ac:dyDescent="0.2">
      <c r="A156" s="16" t="s">
        <v>157</v>
      </c>
      <c r="B156" s="26">
        <v>45</v>
      </c>
      <c r="C156" s="26">
        <v>47</v>
      </c>
      <c r="D156" s="4">
        <f t="shared" si="79"/>
        <v>1.0444444444444445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26">
        <v>81.7</v>
      </c>
      <c r="O156" s="26">
        <v>75.099999999999994</v>
      </c>
      <c r="P156" s="4">
        <f t="shared" si="80"/>
        <v>0.91921664626682975</v>
      </c>
      <c r="Q156" s="13">
        <v>20</v>
      </c>
      <c r="R156" s="22">
        <v>1</v>
      </c>
      <c r="S156" s="13">
        <v>15</v>
      </c>
      <c r="T156" s="26">
        <v>130</v>
      </c>
      <c r="U156" s="26">
        <v>138</v>
      </c>
      <c r="V156" s="4">
        <f t="shared" si="81"/>
        <v>1.0615384615384615</v>
      </c>
      <c r="W156" s="13">
        <v>30</v>
      </c>
      <c r="X156" s="26">
        <v>3.3</v>
      </c>
      <c r="Y156" s="26">
        <v>3.8</v>
      </c>
      <c r="Z156" s="4">
        <f t="shared" si="82"/>
        <v>1.1515151515151516</v>
      </c>
      <c r="AA156" s="13">
        <v>20</v>
      </c>
      <c r="AB156" s="20">
        <f t="shared" si="59"/>
        <v>1.0390024657498729</v>
      </c>
      <c r="AC156" s="20">
        <f t="shared" si="83"/>
        <v>1.0390024657498729</v>
      </c>
      <c r="AD156" s="24">
        <v>2707</v>
      </c>
      <c r="AE156" s="21">
        <f t="shared" si="56"/>
        <v>246.09090909090909</v>
      </c>
      <c r="AF156" s="21">
        <f t="shared" si="84"/>
        <v>255.7</v>
      </c>
      <c r="AG156" s="39">
        <f t="shared" si="57"/>
        <v>9.6090909090908951</v>
      </c>
      <c r="AH156" s="90"/>
      <c r="AI156" s="39">
        <f t="shared" si="60"/>
        <v>255.7</v>
      </c>
      <c r="AJ156" s="26">
        <f>IF('[1]Расчет субсидий'!P105&gt;AI156,AI156,'[1]Расчет субсидий'!P105)</f>
        <v>0</v>
      </c>
      <c r="AK156" s="99">
        <f t="shared" si="58"/>
        <v>255.7</v>
      </c>
      <c r="AL156" s="57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2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2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2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2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2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2"/>
      <c r="GL156" s="11"/>
      <c r="GM156" s="11"/>
    </row>
    <row r="157" spans="1:195" s="2" customFormat="1" ht="15" customHeight="1" x14ac:dyDescent="0.2">
      <c r="A157" s="16" t="s">
        <v>158</v>
      </c>
      <c r="B157" s="26">
        <v>237</v>
      </c>
      <c r="C157" s="26">
        <v>259.10000000000002</v>
      </c>
      <c r="D157" s="4">
        <f t="shared" si="79"/>
        <v>1.0932489451476795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26">
        <v>62.7</v>
      </c>
      <c r="O157" s="26">
        <v>184.1</v>
      </c>
      <c r="P157" s="4">
        <f t="shared" si="80"/>
        <v>2.9362041467304625</v>
      </c>
      <c r="Q157" s="13">
        <v>20</v>
      </c>
      <c r="R157" s="22">
        <v>1</v>
      </c>
      <c r="S157" s="13">
        <v>15</v>
      </c>
      <c r="T157" s="26">
        <v>0.1</v>
      </c>
      <c r="U157" s="26">
        <v>3.1</v>
      </c>
      <c r="V157" s="4">
        <f t="shared" si="81"/>
        <v>31</v>
      </c>
      <c r="W157" s="13">
        <v>15</v>
      </c>
      <c r="X157" s="26">
        <v>0.2</v>
      </c>
      <c r="Y157" s="26">
        <v>0.2</v>
      </c>
      <c r="Z157" s="4">
        <f t="shared" si="82"/>
        <v>1</v>
      </c>
      <c r="AA157" s="13">
        <v>35</v>
      </c>
      <c r="AB157" s="20">
        <f t="shared" si="59"/>
        <v>6.1542797093272217</v>
      </c>
      <c r="AC157" s="20">
        <f t="shared" si="83"/>
        <v>1.3</v>
      </c>
      <c r="AD157" s="24">
        <v>3163</v>
      </c>
      <c r="AE157" s="21">
        <f t="shared" si="56"/>
        <v>287.54545454545456</v>
      </c>
      <c r="AF157" s="21">
        <f t="shared" si="84"/>
        <v>373.8</v>
      </c>
      <c r="AG157" s="39">
        <f t="shared" si="57"/>
        <v>86.25454545454545</v>
      </c>
      <c r="AH157" s="90"/>
      <c r="AI157" s="39">
        <f t="shared" si="60"/>
        <v>373.8</v>
      </c>
      <c r="AJ157" s="26">
        <v>0</v>
      </c>
      <c r="AK157" s="99">
        <f t="shared" si="58"/>
        <v>373.8</v>
      </c>
      <c r="AL157" s="57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2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2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2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2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2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2"/>
      <c r="GL157" s="11"/>
      <c r="GM157" s="11"/>
    </row>
    <row r="158" spans="1:195" s="2" customFormat="1" ht="15" customHeight="1" x14ac:dyDescent="0.2">
      <c r="A158" s="16" t="s">
        <v>159</v>
      </c>
      <c r="B158" s="26">
        <v>1814083</v>
      </c>
      <c r="C158" s="26">
        <v>1977527.5</v>
      </c>
      <c r="D158" s="4">
        <f t="shared" si="79"/>
        <v>1.0900975864941129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26">
        <v>1190.8</v>
      </c>
      <c r="O158" s="26">
        <v>1918.9</v>
      </c>
      <c r="P158" s="4">
        <f t="shared" si="80"/>
        <v>1.6114376889486062</v>
      </c>
      <c r="Q158" s="13">
        <v>20</v>
      </c>
      <c r="R158" s="22">
        <v>1</v>
      </c>
      <c r="S158" s="13">
        <v>15</v>
      </c>
      <c r="T158" s="26">
        <v>0.4</v>
      </c>
      <c r="U158" s="26">
        <v>0.4</v>
      </c>
      <c r="V158" s="4">
        <f t="shared" si="81"/>
        <v>1</v>
      </c>
      <c r="W158" s="13">
        <v>20</v>
      </c>
      <c r="X158" s="26">
        <v>261</v>
      </c>
      <c r="Y158" s="26">
        <v>349.1</v>
      </c>
      <c r="Z158" s="4">
        <f t="shared" si="82"/>
        <v>1.3375478927203066</v>
      </c>
      <c r="AA158" s="13">
        <v>30</v>
      </c>
      <c r="AB158" s="20">
        <f t="shared" si="59"/>
        <v>1.2448017518476047</v>
      </c>
      <c r="AC158" s="20">
        <f t="shared" si="83"/>
        <v>1.2044801751847605</v>
      </c>
      <c r="AD158" s="24">
        <v>1517</v>
      </c>
      <c r="AE158" s="21">
        <f t="shared" si="56"/>
        <v>137.90909090909091</v>
      </c>
      <c r="AF158" s="21">
        <f t="shared" si="84"/>
        <v>166.1</v>
      </c>
      <c r="AG158" s="39">
        <f t="shared" si="57"/>
        <v>28.190909090909088</v>
      </c>
      <c r="AH158" s="90"/>
      <c r="AI158" s="39">
        <f t="shared" si="60"/>
        <v>166.1</v>
      </c>
      <c r="AJ158" s="26">
        <f>IF('[1]Расчет субсидий'!P106&gt;AI158,AI158,'[1]Расчет субсидий'!P106)</f>
        <v>0</v>
      </c>
      <c r="AK158" s="99">
        <f t="shared" si="58"/>
        <v>166.1</v>
      </c>
      <c r="AL158" s="57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2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2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2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2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2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2"/>
      <c r="GL158" s="11"/>
      <c r="GM158" s="11"/>
    </row>
    <row r="159" spans="1:195" s="2" customFormat="1" ht="15" customHeight="1" x14ac:dyDescent="0.2">
      <c r="A159" s="25" t="s">
        <v>160</v>
      </c>
      <c r="B159" s="26"/>
      <c r="C159" s="26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26"/>
      <c r="O159" s="26"/>
      <c r="P159" s="4"/>
      <c r="Q159" s="13"/>
      <c r="R159" s="22"/>
      <c r="S159" s="13"/>
      <c r="T159" s="26"/>
      <c r="U159" s="26"/>
      <c r="V159" s="4"/>
      <c r="W159" s="13"/>
      <c r="X159" s="26"/>
      <c r="Y159" s="26"/>
      <c r="Z159" s="4"/>
      <c r="AA159" s="13"/>
      <c r="AB159" s="20"/>
      <c r="AC159" s="20"/>
      <c r="AD159" s="24"/>
      <c r="AE159" s="21"/>
      <c r="AF159" s="21"/>
      <c r="AG159" s="39"/>
      <c r="AH159" s="90"/>
      <c r="AI159" s="39"/>
      <c r="AJ159" s="26"/>
      <c r="AK159" s="99"/>
      <c r="AL159" s="57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2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2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2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2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2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2"/>
      <c r="GL159" s="11"/>
      <c r="GM159" s="11"/>
    </row>
    <row r="160" spans="1:195" s="2" customFormat="1" ht="15" customHeight="1" x14ac:dyDescent="0.2">
      <c r="A160" s="16" t="s">
        <v>74</v>
      </c>
      <c r="B160" s="26">
        <v>0</v>
      </c>
      <c r="C160" s="26">
        <v>0</v>
      </c>
      <c r="D160" s="4">
        <f t="shared" ref="D160:D172" si="85">IF((E160=0),0,IF(B160=0,1,IF(C160&lt;0,0,C160/B160)))</f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26">
        <v>134</v>
      </c>
      <c r="O160" s="26">
        <v>65.900000000000006</v>
      </c>
      <c r="P160" s="4">
        <f t="shared" ref="P160:P172" si="86">IF((Q160=0),0,IF(N160=0,1,IF(O160&lt;0,0,O160/N160)))</f>
        <v>0.49179104477611946</v>
      </c>
      <c r="Q160" s="13">
        <v>20</v>
      </c>
      <c r="R160" s="22">
        <v>1</v>
      </c>
      <c r="S160" s="13">
        <v>15</v>
      </c>
      <c r="T160" s="26">
        <v>0</v>
      </c>
      <c r="U160" s="26">
        <v>0</v>
      </c>
      <c r="V160" s="4">
        <f t="shared" ref="V160:V172" si="87">IF((W160=0),0,IF(T160=0,1,IF(U160&lt;0,0,U160/T160)))</f>
        <v>1</v>
      </c>
      <c r="W160" s="13">
        <v>25</v>
      </c>
      <c r="X160" s="26">
        <v>1</v>
      </c>
      <c r="Y160" s="26">
        <v>1.2</v>
      </c>
      <c r="Z160" s="4">
        <f t="shared" ref="Z160:Z172" si="88">IF((AA160=0),0,IF(X160=0,1,IF(Y160&lt;0,0,Y160/X160)))</f>
        <v>1.2</v>
      </c>
      <c r="AA160" s="13">
        <v>25</v>
      </c>
      <c r="AB160" s="20">
        <f t="shared" si="59"/>
        <v>0.93924495171202815</v>
      </c>
      <c r="AC160" s="20">
        <f t="shared" ref="AC160:AC172" si="89">IF(AB160&gt;1.2,IF((AB160-1.2)*0.1+1.2&gt;1.3,1.3,(AB160-1.2)*0.1+1.2),AB160)</f>
        <v>0.93924495171202815</v>
      </c>
      <c r="AD160" s="24">
        <v>1236</v>
      </c>
      <c r="AE160" s="21">
        <f t="shared" si="56"/>
        <v>112.36363636363636</v>
      </c>
      <c r="AF160" s="21">
        <f t="shared" ref="AF160:AF172" si="90">ROUND(AC160*AE160,1)</f>
        <v>105.5</v>
      </c>
      <c r="AG160" s="39">
        <f t="shared" si="57"/>
        <v>-6.8636363636363598</v>
      </c>
      <c r="AH160" s="90"/>
      <c r="AI160" s="39">
        <f t="shared" si="60"/>
        <v>105.5</v>
      </c>
      <c r="AJ160" s="26">
        <v>0</v>
      </c>
      <c r="AK160" s="99">
        <f t="shared" si="58"/>
        <v>105.5</v>
      </c>
      <c r="AL160" s="57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2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2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2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2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2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2"/>
      <c r="GL160" s="11"/>
      <c r="GM160" s="11"/>
    </row>
    <row r="161" spans="1:195" s="2" customFormat="1" ht="15" customHeight="1" x14ac:dyDescent="0.2">
      <c r="A161" s="16" t="s">
        <v>161</v>
      </c>
      <c r="B161" s="26">
        <v>0</v>
      </c>
      <c r="C161" s="26">
        <v>0</v>
      </c>
      <c r="D161" s="4">
        <f t="shared" si="85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26">
        <v>437.5</v>
      </c>
      <c r="O161" s="26">
        <v>80</v>
      </c>
      <c r="P161" s="4">
        <f t="shared" si="86"/>
        <v>0.18285714285714286</v>
      </c>
      <c r="Q161" s="13">
        <v>20</v>
      </c>
      <c r="R161" s="22">
        <v>1</v>
      </c>
      <c r="S161" s="13">
        <v>15</v>
      </c>
      <c r="T161" s="26">
        <v>0</v>
      </c>
      <c r="U161" s="26">
        <v>0</v>
      </c>
      <c r="V161" s="4">
        <f t="shared" si="87"/>
        <v>1</v>
      </c>
      <c r="W161" s="13">
        <v>45</v>
      </c>
      <c r="X161" s="26">
        <v>0</v>
      </c>
      <c r="Y161" s="26">
        <v>0</v>
      </c>
      <c r="Z161" s="4">
        <f t="shared" si="88"/>
        <v>1</v>
      </c>
      <c r="AA161" s="13">
        <v>5</v>
      </c>
      <c r="AB161" s="20">
        <f t="shared" si="59"/>
        <v>0.80773109243697483</v>
      </c>
      <c r="AC161" s="20">
        <f t="shared" si="89"/>
        <v>0.80773109243697483</v>
      </c>
      <c r="AD161" s="24">
        <v>765</v>
      </c>
      <c r="AE161" s="21">
        <f t="shared" si="56"/>
        <v>69.545454545454547</v>
      </c>
      <c r="AF161" s="21">
        <f t="shared" si="90"/>
        <v>56.2</v>
      </c>
      <c r="AG161" s="39">
        <f t="shared" si="57"/>
        <v>-13.345454545454544</v>
      </c>
      <c r="AH161" s="90"/>
      <c r="AI161" s="39">
        <f t="shared" si="60"/>
        <v>56.2</v>
      </c>
      <c r="AJ161" s="26">
        <f>IF('[1]Расчет субсидий'!P108&gt;AI161,AI161,'[1]Расчет субсидий'!P108)</f>
        <v>0</v>
      </c>
      <c r="AK161" s="99">
        <f t="shared" si="58"/>
        <v>56.2</v>
      </c>
      <c r="AL161" s="57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2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2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2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2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2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2"/>
      <c r="GL161" s="11"/>
      <c r="GM161" s="11"/>
    </row>
    <row r="162" spans="1:195" s="2" customFormat="1" ht="15" customHeight="1" x14ac:dyDescent="0.2">
      <c r="A162" s="16" t="s">
        <v>162</v>
      </c>
      <c r="B162" s="26">
        <v>48</v>
      </c>
      <c r="C162" s="26">
        <v>48.4</v>
      </c>
      <c r="D162" s="4">
        <f t="shared" si="85"/>
        <v>1.0083333333333333</v>
      </c>
      <c r="E162" s="13">
        <v>10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26">
        <v>137.69999999999999</v>
      </c>
      <c r="O162" s="26">
        <v>150.80000000000001</v>
      </c>
      <c r="P162" s="4">
        <f t="shared" si="86"/>
        <v>1.0951343500363111</v>
      </c>
      <c r="Q162" s="13">
        <v>20</v>
      </c>
      <c r="R162" s="22">
        <v>1</v>
      </c>
      <c r="S162" s="13">
        <v>15</v>
      </c>
      <c r="T162" s="26">
        <v>0</v>
      </c>
      <c r="U162" s="26">
        <v>0</v>
      </c>
      <c r="V162" s="4">
        <f t="shared" si="87"/>
        <v>1</v>
      </c>
      <c r="W162" s="13">
        <v>20</v>
      </c>
      <c r="X162" s="26">
        <v>1</v>
      </c>
      <c r="Y162" s="26">
        <v>2.2000000000000002</v>
      </c>
      <c r="Z162" s="4">
        <f t="shared" si="88"/>
        <v>2.2000000000000002</v>
      </c>
      <c r="AA162" s="13">
        <v>30</v>
      </c>
      <c r="AB162" s="20">
        <f t="shared" si="59"/>
        <v>1.3998528456216797</v>
      </c>
      <c r="AC162" s="20">
        <f t="shared" si="89"/>
        <v>1.2199852845621679</v>
      </c>
      <c r="AD162" s="24">
        <v>2873</v>
      </c>
      <c r="AE162" s="21">
        <f t="shared" si="56"/>
        <v>261.18181818181819</v>
      </c>
      <c r="AF162" s="21">
        <f t="shared" si="90"/>
        <v>318.60000000000002</v>
      </c>
      <c r="AG162" s="39">
        <f t="shared" si="57"/>
        <v>57.418181818181836</v>
      </c>
      <c r="AH162" s="90"/>
      <c r="AI162" s="39">
        <f t="shared" si="60"/>
        <v>318.60000000000002</v>
      </c>
      <c r="AJ162" s="26">
        <f>IF('[1]Расчет субсидий'!P109&gt;AI162,AI162,'[1]Расчет субсидий'!P109)</f>
        <v>0</v>
      </c>
      <c r="AK162" s="99">
        <f t="shared" si="58"/>
        <v>318.60000000000002</v>
      </c>
      <c r="AL162" s="57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2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2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2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2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2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2"/>
      <c r="GL162" s="11"/>
      <c r="GM162" s="11"/>
    </row>
    <row r="163" spans="1:195" s="2" customFormat="1" ht="15" customHeight="1" x14ac:dyDescent="0.2">
      <c r="A163" s="16" t="s">
        <v>163</v>
      </c>
      <c r="B163" s="26">
        <v>82</v>
      </c>
      <c r="C163" s="26">
        <v>82.2</v>
      </c>
      <c r="D163" s="4">
        <f t="shared" si="85"/>
        <v>1.0024390243902439</v>
      </c>
      <c r="E163" s="13">
        <v>10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26">
        <v>570.4</v>
      </c>
      <c r="O163" s="26">
        <v>164.4</v>
      </c>
      <c r="P163" s="4">
        <f t="shared" si="86"/>
        <v>0.28821879382889204</v>
      </c>
      <c r="Q163" s="13">
        <v>20</v>
      </c>
      <c r="R163" s="22">
        <v>1</v>
      </c>
      <c r="S163" s="13">
        <v>15</v>
      </c>
      <c r="T163" s="26">
        <v>0</v>
      </c>
      <c r="U163" s="26">
        <v>0</v>
      </c>
      <c r="V163" s="4">
        <f t="shared" si="87"/>
        <v>1</v>
      </c>
      <c r="W163" s="13">
        <v>25</v>
      </c>
      <c r="X163" s="26">
        <v>1</v>
      </c>
      <c r="Y163" s="26">
        <v>1.6</v>
      </c>
      <c r="Z163" s="4">
        <f t="shared" si="88"/>
        <v>1.6</v>
      </c>
      <c r="AA163" s="13">
        <v>25</v>
      </c>
      <c r="AB163" s="20">
        <f t="shared" si="59"/>
        <v>1.0083028012682134</v>
      </c>
      <c r="AC163" s="20">
        <f t="shared" si="89"/>
        <v>1.0083028012682134</v>
      </c>
      <c r="AD163" s="24">
        <v>1808</v>
      </c>
      <c r="AE163" s="21">
        <f t="shared" si="56"/>
        <v>164.36363636363637</v>
      </c>
      <c r="AF163" s="21">
        <f t="shared" si="90"/>
        <v>165.7</v>
      </c>
      <c r="AG163" s="39">
        <f t="shared" si="57"/>
        <v>1.3363636363636147</v>
      </c>
      <c r="AH163" s="90"/>
      <c r="AI163" s="39">
        <f t="shared" si="60"/>
        <v>165.7</v>
      </c>
      <c r="AJ163" s="26">
        <v>0</v>
      </c>
      <c r="AK163" s="99">
        <f t="shared" si="58"/>
        <v>165.7</v>
      </c>
      <c r="AL163" s="57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2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2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2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2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2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2"/>
      <c r="GL163" s="11"/>
      <c r="GM163" s="11"/>
    </row>
    <row r="164" spans="1:195" s="2" customFormat="1" ht="15" customHeight="1" x14ac:dyDescent="0.2">
      <c r="A164" s="16" t="s">
        <v>164</v>
      </c>
      <c r="B164" s="26">
        <v>74100</v>
      </c>
      <c r="C164" s="26">
        <v>82252.899999999994</v>
      </c>
      <c r="D164" s="4">
        <f t="shared" si="85"/>
        <v>1.1100256410256411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26">
        <v>2535</v>
      </c>
      <c r="O164" s="26">
        <v>2070.6</v>
      </c>
      <c r="P164" s="4">
        <f t="shared" si="86"/>
        <v>0.81680473372781059</v>
      </c>
      <c r="Q164" s="13">
        <v>20</v>
      </c>
      <c r="R164" s="22">
        <v>1</v>
      </c>
      <c r="S164" s="13">
        <v>15</v>
      </c>
      <c r="T164" s="26">
        <v>148</v>
      </c>
      <c r="U164" s="26">
        <v>148.1</v>
      </c>
      <c r="V164" s="4">
        <f t="shared" si="87"/>
        <v>1.0006756756756756</v>
      </c>
      <c r="W164" s="13">
        <v>25</v>
      </c>
      <c r="X164" s="26">
        <v>2</v>
      </c>
      <c r="Y164" s="26">
        <v>5.2</v>
      </c>
      <c r="Z164" s="4">
        <f t="shared" si="88"/>
        <v>2.6</v>
      </c>
      <c r="AA164" s="13">
        <v>25</v>
      </c>
      <c r="AB164" s="20">
        <f t="shared" si="59"/>
        <v>1.3942446629126792</v>
      </c>
      <c r="AC164" s="20">
        <f t="shared" si="89"/>
        <v>1.2194244662912679</v>
      </c>
      <c r="AD164" s="24">
        <v>4702</v>
      </c>
      <c r="AE164" s="21">
        <f t="shared" si="56"/>
        <v>427.45454545454544</v>
      </c>
      <c r="AF164" s="21">
        <f t="shared" si="90"/>
        <v>521.20000000000005</v>
      </c>
      <c r="AG164" s="39">
        <f t="shared" si="57"/>
        <v>93.745454545454606</v>
      </c>
      <c r="AH164" s="90"/>
      <c r="AI164" s="39">
        <f t="shared" si="60"/>
        <v>521.20000000000005</v>
      </c>
      <c r="AJ164" s="26">
        <v>0</v>
      </c>
      <c r="AK164" s="99">
        <f t="shared" si="58"/>
        <v>521.20000000000005</v>
      </c>
      <c r="AL164" s="57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2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2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2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2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2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2"/>
      <c r="GL164" s="11"/>
      <c r="GM164" s="11"/>
    </row>
    <row r="165" spans="1:195" s="2" customFormat="1" ht="15" customHeight="1" x14ac:dyDescent="0.2">
      <c r="A165" s="16" t="s">
        <v>165</v>
      </c>
      <c r="B165" s="26">
        <v>0</v>
      </c>
      <c r="C165" s="26">
        <v>0</v>
      </c>
      <c r="D165" s="4">
        <f t="shared" si="85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26">
        <v>199.1</v>
      </c>
      <c r="O165" s="26">
        <v>87.4</v>
      </c>
      <c r="P165" s="4">
        <f t="shared" si="86"/>
        <v>0.43897538925163238</v>
      </c>
      <c r="Q165" s="13">
        <v>20</v>
      </c>
      <c r="R165" s="22">
        <v>1</v>
      </c>
      <c r="S165" s="13">
        <v>15</v>
      </c>
      <c r="T165" s="26">
        <v>0</v>
      </c>
      <c r="U165" s="26">
        <v>0</v>
      </c>
      <c r="V165" s="4">
        <f t="shared" si="87"/>
        <v>1</v>
      </c>
      <c r="W165" s="13">
        <v>25</v>
      </c>
      <c r="X165" s="26">
        <v>1</v>
      </c>
      <c r="Y165" s="26">
        <v>2.8</v>
      </c>
      <c r="Z165" s="4">
        <f t="shared" si="88"/>
        <v>2.8</v>
      </c>
      <c r="AA165" s="13">
        <v>25</v>
      </c>
      <c r="AB165" s="20">
        <f t="shared" si="59"/>
        <v>1.3974059739415605</v>
      </c>
      <c r="AC165" s="20">
        <f t="shared" si="89"/>
        <v>1.219740597394156</v>
      </c>
      <c r="AD165" s="24">
        <v>2147</v>
      </c>
      <c r="AE165" s="21">
        <f t="shared" si="56"/>
        <v>195.18181818181819</v>
      </c>
      <c r="AF165" s="21">
        <f t="shared" si="90"/>
        <v>238.1</v>
      </c>
      <c r="AG165" s="39">
        <f t="shared" si="57"/>
        <v>42.918181818181807</v>
      </c>
      <c r="AH165" s="90"/>
      <c r="AI165" s="39">
        <f t="shared" si="60"/>
        <v>238.1</v>
      </c>
      <c r="AJ165" s="26">
        <v>0</v>
      </c>
      <c r="AK165" s="99">
        <f t="shared" si="58"/>
        <v>238.1</v>
      </c>
      <c r="AL165" s="57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2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2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2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2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2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2"/>
      <c r="GL165" s="11"/>
      <c r="GM165" s="11"/>
    </row>
    <row r="166" spans="1:195" s="2" customFormat="1" ht="15" customHeight="1" x14ac:dyDescent="0.2">
      <c r="A166" s="16" t="s">
        <v>166</v>
      </c>
      <c r="B166" s="26">
        <v>25250</v>
      </c>
      <c r="C166" s="26">
        <v>22268.5</v>
      </c>
      <c r="D166" s="4">
        <f t="shared" si="85"/>
        <v>0.88192079207920793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26">
        <v>809.4</v>
      </c>
      <c r="O166" s="26">
        <v>1037.0999999999999</v>
      </c>
      <c r="P166" s="4">
        <f t="shared" si="86"/>
        <v>1.2813194959229057</v>
      </c>
      <c r="Q166" s="13">
        <v>20</v>
      </c>
      <c r="R166" s="22">
        <v>1</v>
      </c>
      <c r="S166" s="13">
        <v>15</v>
      </c>
      <c r="T166" s="26">
        <v>0</v>
      </c>
      <c r="U166" s="26">
        <v>0.4</v>
      </c>
      <c r="V166" s="4">
        <f t="shared" si="87"/>
        <v>1</v>
      </c>
      <c r="W166" s="13">
        <v>35</v>
      </c>
      <c r="X166" s="26">
        <v>0</v>
      </c>
      <c r="Y166" s="26">
        <v>0.8</v>
      </c>
      <c r="Z166" s="4">
        <f t="shared" si="88"/>
        <v>1</v>
      </c>
      <c r="AA166" s="13">
        <v>15</v>
      </c>
      <c r="AB166" s="20">
        <f t="shared" si="59"/>
        <v>1.0467957667289494</v>
      </c>
      <c r="AC166" s="20">
        <f t="shared" si="89"/>
        <v>1.0467957667289494</v>
      </c>
      <c r="AD166" s="24">
        <v>4289</v>
      </c>
      <c r="AE166" s="21">
        <f t="shared" si="56"/>
        <v>389.90909090909093</v>
      </c>
      <c r="AF166" s="21">
        <f t="shared" si="90"/>
        <v>408.2</v>
      </c>
      <c r="AG166" s="39">
        <f t="shared" si="57"/>
        <v>18.290909090909054</v>
      </c>
      <c r="AH166" s="90"/>
      <c r="AI166" s="39">
        <f t="shared" si="60"/>
        <v>408.2</v>
      </c>
      <c r="AJ166" s="26">
        <v>0</v>
      </c>
      <c r="AK166" s="99">
        <f t="shared" si="58"/>
        <v>408.2</v>
      </c>
      <c r="AL166" s="57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2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2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2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2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2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2"/>
      <c r="GL166" s="11"/>
      <c r="GM166" s="11"/>
    </row>
    <row r="167" spans="1:195" s="2" customFormat="1" ht="15" customHeight="1" x14ac:dyDescent="0.2">
      <c r="A167" s="16" t="s">
        <v>167</v>
      </c>
      <c r="B167" s="26">
        <v>0</v>
      </c>
      <c r="C167" s="26">
        <v>0</v>
      </c>
      <c r="D167" s="4">
        <f t="shared" si="85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26">
        <v>122.7</v>
      </c>
      <c r="O167" s="26">
        <v>16.7</v>
      </c>
      <c r="P167" s="4">
        <f t="shared" si="86"/>
        <v>0.1361043194784026</v>
      </c>
      <c r="Q167" s="13">
        <v>20</v>
      </c>
      <c r="R167" s="22">
        <v>1</v>
      </c>
      <c r="S167" s="13">
        <v>15</v>
      </c>
      <c r="T167" s="26">
        <v>0</v>
      </c>
      <c r="U167" s="26">
        <v>0</v>
      </c>
      <c r="V167" s="4">
        <f t="shared" si="87"/>
        <v>1</v>
      </c>
      <c r="W167" s="13">
        <v>15</v>
      </c>
      <c r="X167" s="26">
        <v>1</v>
      </c>
      <c r="Y167" s="26">
        <v>1.1000000000000001</v>
      </c>
      <c r="Z167" s="4">
        <f t="shared" si="88"/>
        <v>1.1000000000000001</v>
      </c>
      <c r="AA167" s="13">
        <v>35</v>
      </c>
      <c r="AB167" s="20">
        <f t="shared" si="59"/>
        <v>0.8379068987008006</v>
      </c>
      <c r="AC167" s="20">
        <f t="shared" si="89"/>
        <v>0.8379068987008006</v>
      </c>
      <c r="AD167" s="24">
        <v>1564</v>
      </c>
      <c r="AE167" s="21">
        <f t="shared" si="56"/>
        <v>142.18181818181819</v>
      </c>
      <c r="AF167" s="21">
        <f t="shared" si="90"/>
        <v>119.1</v>
      </c>
      <c r="AG167" s="39">
        <f t="shared" si="57"/>
        <v>-23.081818181818193</v>
      </c>
      <c r="AH167" s="90"/>
      <c r="AI167" s="39">
        <f t="shared" si="60"/>
        <v>119.1</v>
      </c>
      <c r="AJ167" s="26">
        <v>0</v>
      </c>
      <c r="AK167" s="99">
        <f t="shared" si="58"/>
        <v>119.1</v>
      </c>
      <c r="AL167" s="57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2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2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2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2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2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2"/>
      <c r="GL167" s="11"/>
      <c r="GM167" s="11"/>
    </row>
    <row r="168" spans="1:195" s="2" customFormat="1" ht="15" customHeight="1" x14ac:dyDescent="0.2">
      <c r="A168" s="16" t="s">
        <v>168</v>
      </c>
      <c r="B168" s="26">
        <v>20</v>
      </c>
      <c r="C168" s="26">
        <v>20.3</v>
      </c>
      <c r="D168" s="4">
        <f t="shared" si="85"/>
        <v>1.0150000000000001</v>
      </c>
      <c r="E168" s="13">
        <v>10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26">
        <v>184.4</v>
      </c>
      <c r="O168" s="26">
        <v>133.4</v>
      </c>
      <c r="P168" s="4">
        <f t="shared" si="86"/>
        <v>0.72342733188720176</v>
      </c>
      <c r="Q168" s="13">
        <v>20</v>
      </c>
      <c r="R168" s="22">
        <v>1</v>
      </c>
      <c r="S168" s="13">
        <v>15</v>
      </c>
      <c r="T168" s="26">
        <v>0</v>
      </c>
      <c r="U168" s="26">
        <v>0</v>
      </c>
      <c r="V168" s="4">
        <f t="shared" si="87"/>
        <v>1</v>
      </c>
      <c r="W168" s="13">
        <v>35</v>
      </c>
      <c r="X168" s="26">
        <v>0</v>
      </c>
      <c r="Y168" s="26">
        <v>1.7</v>
      </c>
      <c r="Z168" s="4">
        <f t="shared" si="88"/>
        <v>1</v>
      </c>
      <c r="AA168" s="13">
        <v>15</v>
      </c>
      <c r="AB168" s="20">
        <f t="shared" si="59"/>
        <v>0.94335312250256875</v>
      </c>
      <c r="AC168" s="20">
        <f t="shared" si="89"/>
        <v>0.94335312250256875</v>
      </c>
      <c r="AD168" s="24">
        <v>1173</v>
      </c>
      <c r="AE168" s="21">
        <f t="shared" si="56"/>
        <v>106.63636363636364</v>
      </c>
      <c r="AF168" s="21">
        <f t="shared" si="90"/>
        <v>100.6</v>
      </c>
      <c r="AG168" s="39">
        <f t="shared" si="57"/>
        <v>-6.0363636363636459</v>
      </c>
      <c r="AH168" s="90"/>
      <c r="AI168" s="39">
        <f t="shared" si="60"/>
        <v>100.6</v>
      </c>
      <c r="AJ168" s="26">
        <f>IF('[1]Расчет субсидий'!P110&gt;AI168,AI168,'[1]Расчет субсидий'!P110)</f>
        <v>0</v>
      </c>
      <c r="AK168" s="99">
        <f t="shared" si="58"/>
        <v>100.6</v>
      </c>
      <c r="AL168" s="57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2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2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2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2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2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2"/>
      <c r="GL168" s="11"/>
      <c r="GM168" s="11"/>
    </row>
    <row r="169" spans="1:195" s="2" customFormat="1" ht="15" customHeight="1" x14ac:dyDescent="0.2">
      <c r="A169" s="16" t="s">
        <v>102</v>
      </c>
      <c r="B169" s="26">
        <v>10000</v>
      </c>
      <c r="C169" s="26">
        <v>8521</v>
      </c>
      <c r="D169" s="4">
        <f t="shared" si="85"/>
        <v>0.85209999999999997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26">
        <v>180.3</v>
      </c>
      <c r="O169" s="26">
        <v>159.19999999999999</v>
      </c>
      <c r="P169" s="4">
        <f t="shared" si="86"/>
        <v>0.88297282307265657</v>
      </c>
      <c r="Q169" s="13">
        <v>20</v>
      </c>
      <c r="R169" s="22">
        <v>1</v>
      </c>
      <c r="S169" s="13">
        <v>15</v>
      </c>
      <c r="T169" s="26">
        <v>0</v>
      </c>
      <c r="U169" s="26">
        <v>0</v>
      </c>
      <c r="V169" s="4">
        <f t="shared" si="87"/>
        <v>1</v>
      </c>
      <c r="W169" s="13">
        <v>25</v>
      </c>
      <c r="X169" s="26">
        <v>0</v>
      </c>
      <c r="Y169" s="26">
        <v>0.2</v>
      </c>
      <c r="Z169" s="4">
        <f t="shared" si="88"/>
        <v>1</v>
      </c>
      <c r="AA169" s="13">
        <v>25</v>
      </c>
      <c r="AB169" s="20">
        <f t="shared" si="59"/>
        <v>0.95979427854161192</v>
      </c>
      <c r="AC169" s="20">
        <f t="shared" si="89"/>
        <v>0.95979427854161192</v>
      </c>
      <c r="AD169" s="24">
        <v>3498</v>
      </c>
      <c r="AE169" s="21">
        <f t="shared" si="56"/>
        <v>318</v>
      </c>
      <c r="AF169" s="21">
        <f t="shared" si="90"/>
        <v>305.2</v>
      </c>
      <c r="AG169" s="39">
        <f t="shared" si="57"/>
        <v>-12.800000000000011</v>
      </c>
      <c r="AH169" s="90"/>
      <c r="AI169" s="39">
        <f t="shared" si="60"/>
        <v>305.2</v>
      </c>
      <c r="AJ169" s="26">
        <f>IF('[1]Расчет субсидий'!P111&gt;AI169,AI169,'[1]Расчет субсидий'!P111)</f>
        <v>0</v>
      </c>
      <c r="AK169" s="99">
        <f t="shared" si="58"/>
        <v>305.2</v>
      </c>
      <c r="AL169" s="57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2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2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2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2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2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2"/>
      <c r="GL169" s="11"/>
      <c r="GM169" s="11"/>
    </row>
    <row r="170" spans="1:195" s="2" customFormat="1" ht="15" customHeight="1" x14ac:dyDescent="0.2">
      <c r="A170" s="16" t="s">
        <v>169</v>
      </c>
      <c r="B170" s="26">
        <v>126000</v>
      </c>
      <c r="C170" s="26">
        <v>162268</v>
      </c>
      <c r="D170" s="4">
        <f t="shared" si="85"/>
        <v>1.2878412698412698</v>
      </c>
      <c r="E170" s="13">
        <v>10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26">
        <v>206.6</v>
      </c>
      <c r="O170" s="26">
        <v>561.4</v>
      </c>
      <c r="P170" s="4">
        <f t="shared" si="86"/>
        <v>2.7173281703775412</v>
      </c>
      <c r="Q170" s="13">
        <v>20</v>
      </c>
      <c r="R170" s="22">
        <v>1</v>
      </c>
      <c r="S170" s="13">
        <v>15</v>
      </c>
      <c r="T170" s="26">
        <v>223</v>
      </c>
      <c r="U170" s="26">
        <v>224.3</v>
      </c>
      <c r="V170" s="4">
        <f t="shared" si="87"/>
        <v>1.0058295964125561</v>
      </c>
      <c r="W170" s="13">
        <v>5</v>
      </c>
      <c r="X170" s="26">
        <v>2100</v>
      </c>
      <c r="Y170" s="26">
        <v>2650.2</v>
      </c>
      <c r="Z170" s="4">
        <f t="shared" si="88"/>
        <v>1.262</v>
      </c>
      <c r="AA170" s="13">
        <v>45</v>
      </c>
      <c r="AB170" s="20">
        <f t="shared" si="59"/>
        <v>1.5162539377686979</v>
      </c>
      <c r="AC170" s="20">
        <f t="shared" si="89"/>
        <v>1.2316253937768697</v>
      </c>
      <c r="AD170" s="24">
        <v>3713</v>
      </c>
      <c r="AE170" s="21">
        <f t="shared" si="56"/>
        <v>337.54545454545456</v>
      </c>
      <c r="AF170" s="21">
        <f t="shared" si="90"/>
        <v>415.7</v>
      </c>
      <c r="AG170" s="39">
        <f t="shared" si="57"/>
        <v>78.154545454545428</v>
      </c>
      <c r="AH170" s="90"/>
      <c r="AI170" s="39">
        <f t="shared" si="60"/>
        <v>415.7</v>
      </c>
      <c r="AJ170" s="26">
        <f>IF('[1]Расчет субсидий'!P112&gt;AI170,AI170,'[1]Расчет субсидий'!P112)</f>
        <v>0</v>
      </c>
      <c r="AK170" s="99">
        <f t="shared" si="58"/>
        <v>415.7</v>
      </c>
      <c r="AL170" s="57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2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2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2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2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2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2"/>
      <c r="GL170" s="11"/>
      <c r="GM170" s="11"/>
    </row>
    <row r="171" spans="1:195" s="2" customFormat="1" ht="15" customHeight="1" x14ac:dyDescent="0.2">
      <c r="A171" s="16" t="s">
        <v>170</v>
      </c>
      <c r="B171" s="26">
        <v>11000</v>
      </c>
      <c r="C171" s="26">
        <v>13975.3</v>
      </c>
      <c r="D171" s="4">
        <f t="shared" si="85"/>
        <v>1.270481818181818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26">
        <v>234.1</v>
      </c>
      <c r="O171" s="26">
        <v>334.9</v>
      </c>
      <c r="P171" s="4">
        <f t="shared" si="86"/>
        <v>1.4305852199914566</v>
      </c>
      <c r="Q171" s="13">
        <v>20</v>
      </c>
      <c r="R171" s="22">
        <v>1</v>
      </c>
      <c r="S171" s="13">
        <v>15</v>
      </c>
      <c r="T171" s="26">
        <v>55</v>
      </c>
      <c r="U171" s="26">
        <v>58</v>
      </c>
      <c r="V171" s="4">
        <f t="shared" si="87"/>
        <v>1.0545454545454545</v>
      </c>
      <c r="W171" s="13">
        <v>45</v>
      </c>
      <c r="X171" s="26">
        <v>0</v>
      </c>
      <c r="Y171" s="26">
        <v>0</v>
      </c>
      <c r="Z171" s="4">
        <f t="shared" si="88"/>
        <v>1</v>
      </c>
      <c r="AA171" s="13">
        <v>5</v>
      </c>
      <c r="AB171" s="20">
        <f t="shared" si="59"/>
        <v>1.1449586109072922</v>
      </c>
      <c r="AC171" s="20">
        <f t="shared" si="89"/>
        <v>1.1449586109072922</v>
      </c>
      <c r="AD171" s="24">
        <v>6620</v>
      </c>
      <c r="AE171" s="21">
        <f t="shared" si="56"/>
        <v>601.81818181818187</v>
      </c>
      <c r="AF171" s="21">
        <f t="shared" si="90"/>
        <v>689.1</v>
      </c>
      <c r="AG171" s="39">
        <f t="shared" si="57"/>
        <v>87.281818181818153</v>
      </c>
      <c r="AH171" s="90"/>
      <c r="AI171" s="39">
        <f t="shared" si="60"/>
        <v>689.1</v>
      </c>
      <c r="AJ171" s="26">
        <f>IF('[1]Расчет субсидий'!P113&gt;AI171,AI171,'[1]Расчет субсидий'!P113)</f>
        <v>0</v>
      </c>
      <c r="AK171" s="99">
        <f t="shared" si="58"/>
        <v>689.1</v>
      </c>
      <c r="AL171" s="57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2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2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2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2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2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2"/>
      <c r="GL171" s="11"/>
      <c r="GM171" s="11"/>
    </row>
    <row r="172" spans="1:195" s="2" customFormat="1" ht="15" customHeight="1" x14ac:dyDescent="0.2">
      <c r="A172" s="16" t="s">
        <v>171</v>
      </c>
      <c r="B172" s="26">
        <v>1800</v>
      </c>
      <c r="C172" s="26">
        <v>2702.4</v>
      </c>
      <c r="D172" s="4">
        <f t="shared" si="85"/>
        <v>1.5013333333333334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26">
        <v>286.89999999999998</v>
      </c>
      <c r="O172" s="26">
        <v>549.79999999999995</v>
      </c>
      <c r="P172" s="4">
        <f t="shared" si="86"/>
        <v>1.9163471592889509</v>
      </c>
      <c r="Q172" s="13">
        <v>20</v>
      </c>
      <c r="R172" s="22">
        <v>1</v>
      </c>
      <c r="S172" s="13">
        <v>15</v>
      </c>
      <c r="T172" s="26">
        <v>0</v>
      </c>
      <c r="U172" s="26">
        <v>0</v>
      </c>
      <c r="V172" s="4">
        <f t="shared" si="87"/>
        <v>1</v>
      </c>
      <c r="W172" s="13">
        <v>45</v>
      </c>
      <c r="X172" s="26">
        <v>0</v>
      </c>
      <c r="Y172" s="26">
        <v>0.5</v>
      </c>
      <c r="Z172" s="4">
        <f t="shared" si="88"/>
        <v>1</v>
      </c>
      <c r="AA172" s="13">
        <v>5</v>
      </c>
      <c r="AB172" s="20">
        <f t="shared" si="59"/>
        <v>1.2456871212538143</v>
      </c>
      <c r="AC172" s="20">
        <f t="shared" si="89"/>
        <v>1.2045687121253814</v>
      </c>
      <c r="AD172" s="24">
        <v>2373</v>
      </c>
      <c r="AE172" s="21">
        <f t="shared" si="56"/>
        <v>215.72727272727272</v>
      </c>
      <c r="AF172" s="21">
        <f t="shared" si="90"/>
        <v>259.89999999999998</v>
      </c>
      <c r="AG172" s="39">
        <f t="shared" si="57"/>
        <v>44.172727272727258</v>
      </c>
      <c r="AH172" s="90"/>
      <c r="AI172" s="39">
        <f t="shared" si="60"/>
        <v>259.89999999999998</v>
      </c>
      <c r="AJ172" s="26">
        <v>0</v>
      </c>
      <c r="AK172" s="99">
        <f t="shared" si="58"/>
        <v>259.89999999999998</v>
      </c>
      <c r="AL172" s="57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2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2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2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2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2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2"/>
      <c r="GL172" s="11"/>
      <c r="GM172" s="11"/>
    </row>
    <row r="173" spans="1:195" s="2" customFormat="1" ht="15" customHeight="1" x14ac:dyDescent="0.2">
      <c r="A173" s="25" t="s">
        <v>172</v>
      </c>
      <c r="B173" s="26"/>
      <c r="C173" s="26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26"/>
      <c r="O173" s="26"/>
      <c r="P173" s="4"/>
      <c r="Q173" s="13"/>
      <c r="R173" s="22"/>
      <c r="S173" s="13"/>
      <c r="T173" s="26"/>
      <c r="U173" s="26"/>
      <c r="V173" s="4"/>
      <c r="W173" s="13"/>
      <c r="X173" s="26"/>
      <c r="Y173" s="26"/>
      <c r="Z173" s="4"/>
      <c r="AA173" s="13"/>
      <c r="AB173" s="20"/>
      <c r="AC173" s="20"/>
      <c r="AD173" s="24"/>
      <c r="AE173" s="21"/>
      <c r="AF173" s="21"/>
      <c r="AG173" s="39"/>
      <c r="AH173" s="90"/>
      <c r="AI173" s="39"/>
      <c r="AJ173" s="26"/>
      <c r="AK173" s="99"/>
      <c r="AL173" s="57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2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2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2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2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2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2"/>
      <c r="GL173" s="11"/>
      <c r="GM173" s="11"/>
    </row>
    <row r="174" spans="1:195" s="2" customFormat="1" ht="15" customHeight="1" x14ac:dyDescent="0.2">
      <c r="A174" s="16" t="s">
        <v>173</v>
      </c>
      <c r="B174" s="26">
        <v>0</v>
      </c>
      <c r="C174" s="26">
        <v>0</v>
      </c>
      <c r="D174" s="4">
        <f t="shared" ref="D174:D184" si="91">IF((E174=0),0,IF(B174=0,1,IF(C174&lt;0,0,C174/B174)))</f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26">
        <v>76.3</v>
      </c>
      <c r="O174" s="26">
        <v>93.9</v>
      </c>
      <c r="P174" s="4">
        <f t="shared" ref="P174:P184" si="92">IF((Q174=0),0,IF(N174=0,1,IF(O174&lt;0,0,O174/N174)))</f>
        <v>1.2306684141546529</v>
      </c>
      <c r="Q174" s="13">
        <v>20</v>
      </c>
      <c r="R174" s="22">
        <v>1</v>
      </c>
      <c r="S174" s="13">
        <v>15</v>
      </c>
      <c r="T174" s="26">
        <v>119.3</v>
      </c>
      <c r="U174" s="26">
        <v>104.4</v>
      </c>
      <c r="V174" s="4">
        <f t="shared" ref="V174:V184" si="93">IF((W174=0),0,IF(T174=0,1,IF(U174&lt;0,0,U174/T174)))</f>
        <v>0.87510477787091379</v>
      </c>
      <c r="W174" s="13">
        <v>35</v>
      </c>
      <c r="X174" s="26">
        <v>1.5</v>
      </c>
      <c r="Y174" s="26">
        <v>1.1000000000000001</v>
      </c>
      <c r="Z174" s="4">
        <f t="shared" ref="Z174:Z184" si="94">IF((AA174=0),0,IF(X174=0,1,IF(Y174&lt;0,0,Y174/X174)))</f>
        <v>0.73333333333333339</v>
      </c>
      <c r="AA174" s="13">
        <v>15</v>
      </c>
      <c r="AB174" s="20">
        <f t="shared" si="59"/>
        <v>0.95578865304205929</v>
      </c>
      <c r="AC174" s="20">
        <f t="shared" ref="AC174:AC184" si="95">IF(AB174&gt;1.2,IF((AB174-1.2)*0.1+1.2&gt;1.3,1.3,(AB174-1.2)*0.1+1.2),AB174)</f>
        <v>0.95578865304205929</v>
      </c>
      <c r="AD174" s="24">
        <v>1734</v>
      </c>
      <c r="AE174" s="21">
        <f t="shared" si="56"/>
        <v>157.63636363636363</v>
      </c>
      <c r="AF174" s="21">
        <f t="shared" ref="AF174:AF184" si="96">ROUND(AC174*AE174,1)</f>
        <v>150.69999999999999</v>
      </c>
      <c r="AG174" s="39">
        <f t="shared" si="57"/>
        <v>-6.9363636363636374</v>
      </c>
      <c r="AH174" s="90"/>
      <c r="AI174" s="39">
        <f t="shared" si="60"/>
        <v>150.69999999999999</v>
      </c>
      <c r="AJ174" s="26">
        <f>IF('[1]Расчет субсидий'!P115&gt;AI174,AI174,'[1]Расчет субсидий'!P115)</f>
        <v>0</v>
      </c>
      <c r="AK174" s="99">
        <f t="shared" si="58"/>
        <v>150.69999999999999</v>
      </c>
      <c r="AL174" s="57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2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2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2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2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2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2"/>
      <c r="GL174" s="11"/>
      <c r="GM174" s="11"/>
    </row>
    <row r="175" spans="1:195" s="2" customFormat="1" ht="15" customHeight="1" x14ac:dyDescent="0.2">
      <c r="A175" s="16" t="s">
        <v>174</v>
      </c>
      <c r="B175" s="26">
        <v>16350</v>
      </c>
      <c r="C175" s="26">
        <v>16398.2</v>
      </c>
      <c r="D175" s="4">
        <f t="shared" si="91"/>
        <v>1.0029480122324159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26">
        <v>955.8</v>
      </c>
      <c r="O175" s="26">
        <v>1256.8</v>
      </c>
      <c r="P175" s="4">
        <f t="shared" si="92"/>
        <v>1.3149194392132246</v>
      </c>
      <c r="Q175" s="13">
        <v>20</v>
      </c>
      <c r="R175" s="22">
        <v>1</v>
      </c>
      <c r="S175" s="13">
        <v>15</v>
      </c>
      <c r="T175" s="26">
        <v>44</v>
      </c>
      <c r="U175" s="26">
        <v>20</v>
      </c>
      <c r="V175" s="4">
        <f t="shared" si="93"/>
        <v>0.45454545454545453</v>
      </c>
      <c r="W175" s="13">
        <v>25</v>
      </c>
      <c r="X175" s="26">
        <v>2</v>
      </c>
      <c r="Y175" s="26">
        <v>3.6</v>
      </c>
      <c r="Z175" s="4">
        <f t="shared" si="94"/>
        <v>1.8</v>
      </c>
      <c r="AA175" s="13">
        <v>25</v>
      </c>
      <c r="AB175" s="20">
        <f t="shared" si="59"/>
        <v>1.133594792318158</v>
      </c>
      <c r="AC175" s="20">
        <f t="shared" si="95"/>
        <v>1.133594792318158</v>
      </c>
      <c r="AD175" s="24">
        <v>2437</v>
      </c>
      <c r="AE175" s="21">
        <f t="shared" ref="AE175:AE238" si="97">AD175/11</f>
        <v>221.54545454545453</v>
      </c>
      <c r="AF175" s="21">
        <f t="shared" si="96"/>
        <v>251.1</v>
      </c>
      <c r="AG175" s="39">
        <f t="shared" ref="AG175:AG238" si="98">AF175-AE175</f>
        <v>29.554545454545462</v>
      </c>
      <c r="AH175" s="90"/>
      <c r="AI175" s="39">
        <f t="shared" si="60"/>
        <v>251.1</v>
      </c>
      <c r="AJ175" s="26">
        <f>IF('[1]Расчет субсидий'!P116&gt;AI175,AI175,'[1]Расчет субсидий'!P116)</f>
        <v>0</v>
      </c>
      <c r="AK175" s="99">
        <f t="shared" ref="AK175:AK238" si="99">ROUND(AI175-AJ175,1)</f>
        <v>251.1</v>
      </c>
      <c r="AL175" s="57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2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2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2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2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2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2"/>
      <c r="GL175" s="11"/>
      <c r="GM175" s="11"/>
    </row>
    <row r="176" spans="1:195" s="2" customFormat="1" ht="15" customHeight="1" x14ac:dyDescent="0.2">
      <c r="A176" s="16" t="s">
        <v>175</v>
      </c>
      <c r="B176" s="26">
        <v>0</v>
      </c>
      <c r="C176" s="26">
        <v>0</v>
      </c>
      <c r="D176" s="4">
        <f t="shared" si="91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26">
        <v>35.4</v>
      </c>
      <c r="O176" s="26">
        <v>23.7</v>
      </c>
      <c r="P176" s="4">
        <f t="shared" si="92"/>
        <v>0.66949152542372881</v>
      </c>
      <c r="Q176" s="13">
        <v>20</v>
      </c>
      <c r="R176" s="22">
        <v>1</v>
      </c>
      <c r="S176" s="13">
        <v>15</v>
      </c>
      <c r="T176" s="26">
        <v>0</v>
      </c>
      <c r="U176" s="26">
        <v>0</v>
      </c>
      <c r="V176" s="4">
        <f t="shared" si="93"/>
        <v>1</v>
      </c>
      <c r="W176" s="13">
        <v>20</v>
      </c>
      <c r="X176" s="26">
        <v>0</v>
      </c>
      <c r="Y176" s="26">
        <v>0</v>
      </c>
      <c r="Z176" s="4">
        <f t="shared" si="94"/>
        <v>1</v>
      </c>
      <c r="AA176" s="13">
        <v>30</v>
      </c>
      <c r="AB176" s="20">
        <f t="shared" ref="AB176:AB239" si="100">((D176*E176)+(P176*Q176)+(R176*S176)+(V176*W176)+(Z176*AA176))/(E176+Q176+S176+W176+AA176)</f>
        <v>0.92223330009970084</v>
      </c>
      <c r="AC176" s="20">
        <f t="shared" si="95"/>
        <v>0.92223330009970084</v>
      </c>
      <c r="AD176" s="24">
        <v>626</v>
      </c>
      <c r="AE176" s="21">
        <f t="shared" si="97"/>
        <v>56.909090909090907</v>
      </c>
      <c r="AF176" s="21">
        <f t="shared" si="96"/>
        <v>52.5</v>
      </c>
      <c r="AG176" s="39">
        <f t="shared" si="98"/>
        <v>-4.4090909090909065</v>
      </c>
      <c r="AH176" s="90"/>
      <c r="AI176" s="39">
        <f t="shared" ref="AI176:AI239" si="101">AF176+AH176</f>
        <v>52.5</v>
      </c>
      <c r="AJ176" s="26">
        <f>IF('[1]Расчет субсидий'!P117&gt;AI176,AI176,'[1]Расчет субсидий'!P117)</f>
        <v>29.700000000000003</v>
      </c>
      <c r="AK176" s="99">
        <f t="shared" si="99"/>
        <v>22.8</v>
      </c>
      <c r="AL176" s="57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2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2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2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2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2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2"/>
      <c r="GL176" s="11"/>
      <c r="GM176" s="11"/>
    </row>
    <row r="177" spans="1:195" s="2" customFormat="1" ht="15" customHeight="1" x14ac:dyDescent="0.2">
      <c r="A177" s="16" t="s">
        <v>176</v>
      </c>
      <c r="B177" s="26">
        <v>0</v>
      </c>
      <c r="C177" s="26">
        <v>0</v>
      </c>
      <c r="D177" s="4">
        <f t="shared" si="91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26">
        <v>46</v>
      </c>
      <c r="O177" s="26">
        <v>13.3</v>
      </c>
      <c r="P177" s="4">
        <f t="shared" si="92"/>
        <v>0.28913043478260869</v>
      </c>
      <c r="Q177" s="13">
        <v>20</v>
      </c>
      <c r="R177" s="22">
        <v>1</v>
      </c>
      <c r="S177" s="13">
        <v>15</v>
      </c>
      <c r="T177" s="26">
        <v>0</v>
      </c>
      <c r="U177" s="26">
        <v>0</v>
      </c>
      <c r="V177" s="4">
        <f t="shared" si="93"/>
        <v>1</v>
      </c>
      <c r="W177" s="13">
        <v>25</v>
      </c>
      <c r="X177" s="26">
        <v>0</v>
      </c>
      <c r="Y177" s="26">
        <v>0.5</v>
      </c>
      <c r="Z177" s="4">
        <f t="shared" si="94"/>
        <v>1</v>
      </c>
      <c r="AA177" s="13">
        <v>25</v>
      </c>
      <c r="AB177" s="20">
        <f t="shared" si="100"/>
        <v>0.83273657289002556</v>
      </c>
      <c r="AC177" s="20">
        <f t="shared" si="95"/>
        <v>0.83273657289002556</v>
      </c>
      <c r="AD177" s="24">
        <v>775</v>
      </c>
      <c r="AE177" s="21">
        <f t="shared" si="97"/>
        <v>70.454545454545453</v>
      </c>
      <c r="AF177" s="21">
        <f t="shared" si="96"/>
        <v>58.7</v>
      </c>
      <c r="AG177" s="39">
        <f t="shared" si="98"/>
        <v>-11.75454545454545</v>
      </c>
      <c r="AH177" s="90"/>
      <c r="AI177" s="39">
        <f t="shared" si="101"/>
        <v>58.7</v>
      </c>
      <c r="AJ177" s="26">
        <f>IF('[1]Расчет субсидий'!P118&gt;AI177,AI177,'[1]Расчет субсидий'!P118)</f>
        <v>0</v>
      </c>
      <c r="AK177" s="99">
        <f t="shared" si="99"/>
        <v>58.7</v>
      </c>
      <c r="AL177" s="57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2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2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2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2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2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2"/>
      <c r="GL177" s="11"/>
      <c r="GM177" s="11"/>
    </row>
    <row r="178" spans="1:195" s="2" customFormat="1" ht="15" customHeight="1" x14ac:dyDescent="0.2">
      <c r="A178" s="16" t="s">
        <v>177</v>
      </c>
      <c r="B178" s="26">
        <v>0</v>
      </c>
      <c r="C178" s="26">
        <v>0</v>
      </c>
      <c r="D178" s="4">
        <f t="shared" si="91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26">
        <v>79.2</v>
      </c>
      <c r="O178" s="26">
        <v>10.8</v>
      </c>
      <c r="P178" s="4">
        <f t="shared" si="92"/>
        <v>0.13636363636363638</v>
      </c>
      <c r="Q178" s="13">
        <v>20</v>
      </c>
      <c r="R178" s="22">
        <v>1</v>
      </c>
      <c r="S178" s="13">
        <v>15</v>
      </c>
      <c r="T178" s="26">
        <v>0</v>
      </c>
      <c r="U178" s="26">
        <v>0</v>
      </c>
      <c r="V178" s="4">
        <f t="shared" si="93"/>
        <v>1</v>
      </c>
      <c r="W178" s="13">
        <v>20</v>
      </c>
      <c r="X178" s="26">
        <v>0</v>
      </c>
      <c r="Y178" s="26">
        <v>0</v>
      </c>
      <c r="Z178" s="4">
        <f t="shared" si="94"/>
        <v>1</v>
      </c>
      <c r="AA178" s="13">
        <v>30</v>
      </c>
      <c r="AB178" s="20">
        <f t="shared" si="100"/>
        <v>0.79679144385026723</v>
      </c>
      <c r="AC178" s="20">
        <f t="shared" si="95"/>
        <v>0.79679144385026723</v>
      </c>
      <c r="AD178" s="24">
        <v>805</v>
      </c>
      <c r="AE178" s="21">
        <f t="shared" si="97"/>
        <v>73.181818181818187</v>
      </c>
      <c r="AF178" s="21">
        <f t="shared" si="96"/>
        <v>58.3</v>
      </c>
      <c r="AG178" s="39">
        <f t="shared" si="98"/>
        <v>-14.88181818181819</v>
      </c>
      <c r="AH178" s="90"/>
      <c r="AI178" s="39">
        <f t="shared" si="101"/>
        <v>58.3</v>
      </c>
      <c r="AJ178" s="26">
        <f>IF('[1]Расчет субсидий'!P119&gt;AI178,AI178,'[1]Расчет субсидий'!P119)</f>
        <v>0</v>
      </c>
      <c r="AK178" s="99">
        <f t="shared" si="99"/>
        <v>58.3</v>
      </c>
      <c r="AL178" s="57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2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2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2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2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2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2"/>
      <c r="GL178" s="11"/>
      <c r="GM178" s="11"/>
    </row>
    <row r="179" spans="1:195" s="2" customFormat="1" ht="15" customHeight="1" x14ac:dyDescent="0.2">
      <c r="A179" s="16" t="s">
        <v>178</v>
      </c>
      <c r="B179" s="26">
        <v>0</v>
      </c>
      <c r="C179" s="26">
        <v>0</v>
      </c>
      <c r="D179" s="4">
        <f t="shared" si="91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26">
        <v>25.7</v>
      </c>
      <c r="O179" s="26">
        <v>57.3</v>
      </c>
      <c r="P179" s="4">
        <f t="shared" si="92"/>
        <v>2.2295719844357977</v>
      </c>
      <c r="Q179" s="13">
        <v>20</v>
      </c>
      <c r="R179" s="22">
        <v>1</v>
      </c>
      <c r="S179" s="13">
        <v>15</v>
      </c>
      <c r="T179" s="26">
        <v>87.6</v>
      </c>
      <c r="U179" s="26">
        <v>103.9</v>
      </c>
      <c r="V179" s="4">
        <f t="shared" si="93"/>
        <v>1.1860730593607307</v>
      </c>
      <c r="W179" s="13">
        <v>35</v>
      </c>
      <c r="X179" s="26">
        <v>1</v>
      </c>
      <c r="Y179" s="26">
        <v>0</v>
      </c>
      <c r="Z179" s="4">
        <f t="shared" si="94"/>
        <v>0</v>
      </c>
      <c r="AA179" s="13">
        <v>15</v>
      </c>
      <c r="AB179" s="20">
        <f t="shared" si="100"/>
        <v>1.189458785486371</v>
      </c>
      <c r="AC179" s="20">
        <f t="shared" si="95"/>
        <v>1.189458785486371</v>
      </c>
      <c r="AD179" s="24">
        <v>1091</v>
      </c>
      <c r="AE179" s="21">
        <f t="shared" si="97"/>
        <v>99.181818181818187</v>
      </c>
      <c r="AF179" s="21">
        <f t="shared" si="96"/>
        <v>118</v>
      </c>
      <c r="AG179" s="39">
        <f t="shared" si="98"/>
        <v>18.818181818181813</v>
      </c>
      <c r="AH179" s="90"/>
      <c r="AI179" s="39">
        <f t="shared" si="101"/>
        <v>118</v>
      </c>
      <c r="AJ179" s="26">
        <f>IF('[1]Расчет субсидий'!P120&gt;AI179,AI179,'[1]Расчет субсидий'!P120)</f>
        <v>0</v>
      </c>
      <c r="AK179" s="99">
        <f t="shared" si="99"/>
        <v>118</v>
      </c>
      <c r="AL179" s="57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2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2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2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2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2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2"/>
      <c r="GL179" s="11"/>
      <c r="GM179" s="11"/>
    </row>
    <row r="180" spans="1:195" s="2" customFormat="1" ht="15" customHeight="1" x14ac:dyDescent="0.2">
      <c r="A180" s="16" t="s">
        <v>179</v>
      </c>
      <c r="B180" s="26">
        <v>0</v>
      </c>
      <c r="C180" s="26">
        <v>0</v>
      </c>
      <c r="D180" s="4">
        <f t="shared" si="91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26">
        <v>18.2</v>
      </c>
      <c r="O180" s="26">
        <v>51.7</v>
      </c>
      <c r="P180" s="4">
        <f t="shared" si="92"/>
        <v>2.8406593406593408</v>
      </c>
      <c r="Q180" s="13">
        <v>20</v>
      </c>
      <c r="R180" s="22">
        <v>1</v>
      </c>
      <c r="S180" s="13">
        <v>15</v>
      </c>
      <c r="T180" s="26">
        <v>0</v>
      </c>
      <c r="U180" s="26">
        <v>0</v>
      </c>
      <c r="V180" s="4">
        <f t="shared" si="93"/>
        <v>1</v>
      </c>
      <c r="W180" s="13">
        <v>20</v>
      </c>
      <c r="X180" s="26">
        <v>0</v>
      </c>
      <c r="Y180" s="26">
        <v>0.2</v>
      </c>
      <c r="Z180" s="4">
        <f t="shared" si="94"/>
        <v>1</v>
      </c>
      <c r="AA180" s="13">
        <v>30</v>
      </c>
      <c r="AB180" s="20">
        <f t="shared" si="100"/>
        <v>1.4330963154492566</v>
      </c>
      <c r="AC180" s="20">
        <f t="shared" si="95"/>
        <v>1.2233096315449257</v>
      </c>
      <c r="AD180" s="24">
        <v>460</v>
      </c>
      <c r="AE180" s="21">
        <f t="shared" si="97"/>
        <v>41.81818181818182</v>
      </c>
      <c r="AF180" s="21">
        <f t="shared" si="96"/>
        <v>51.2</v>
      </c>
      <c r="AG180" s="39">
        <f t="shared" si="98"/>
        <v>9.3818181818181827</v>
      </c>
      <c r="AH180" s="90"/>
      <c r="AI180" s="39">
        <f t="shared" si="101"/>
        <v>51.2</v>
      </c>
      <c r="AJ180" s="26">
        <f>IF('[1]Расчет субсидий'!P121&gt;AI180,AI180,'[1]Расчет субсидий'!P121)</f>
        <v>0</v>
      </c>
      <c r="AK180" s="99">
        <f t="shared" si="99"/>
        <v>51.2</v>
      </c>
      <c r="AL180" s="57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2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2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2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2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2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2"/>
      <c r="GL180" s="11"/>
      <c r="GM180" s="11"/>
    </row>
    <row r="181" spans="1:195" s="2" customFormat="1" ht="15" customHeight="1" x14ac:dyDescent="0.2">
      <c r="A181" s="16" t="s">
        <v>180</v>
      </c>
      <c r="B181" s="26">
        <v>0</v>
      </c>
      <c r="C181" s="26">
        <v>0</v>
      </c>
      <c r="D181" s="4">
        <f t="shared" si="91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26">
        <v>137.30000000000001</v>
      </c>
      <c r="O181" s="26">
        <v>204.8</v>
      </c>
      <c r="P181" s="4">
        <f t="shared" si="92"/>
        <v>1.4916241806263655</v>
      </c>
      <c r="Q181" s="13">
        <v>20</v>
      </c>
      <c r="R181" s="22">
        <v>1</v>
      </c>
      <c r="S181" s="13">
        <v>15</v>
      </c>
      <c r="T181" s="26">
        <v>0</v>
      </c>
      <c r="U181" s="26">
        <v>0</v>
      </c>
      <c r="V181" s="4">
        <f t="shared" si="93"/>
        <v>1</v>
      </c>
      <c r="W181" s="13">
        <v>20</v>
      </c>
      <c r="X181" s="26">
        <v>0</v>
      </c>
      <c r="Y181" s="26">
        <v>0</v>
      </c>
      <c r="Z181" s="4">
        <f t="shared" si="94"/>
        <v>1</v>
      </c>
      <c r="AA181" s="13">
        <v>30</v>
      </c>
      <c r="AB181" s="20">
        <f t="shared" si="100"/>
        <v>1.1156762777944389</v>
      </c>
      <c r="AC181" s="20">
        <f t="shared" si="95"/>
        <v>1.1156762777944389</v>
      </c>
      <c r="AD181" s="24">
        <v>144</v>
      </c>
      <c r="AE181" s="21">
        <f t="shared" si="97"/>
        <v>13.090909090909092</v>
      </c>
      <c r="AF181" s="21">
        <f t="shared" si="96"/>
        <v>14.6</v>
      </c>
      <c r="AG181" s="39">
        <f t="shared" si="98"/>
        <v>1.5090909090909079</v>
      </c>
      <c r="AH181" s="90"/>
      <c r="AI181" s="39">
        <f t="shared" si="101"/>
        <v>14.6</v>
      </c>
      <c r="AJ181" s="26">
        <v>0</v>
      </c>
      <c r="AK181" s="99">
        <f t="shared" si="99"/>
        <v>14.6</v>
      </c>
      <c r="AL181" s="57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2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2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2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2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2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2"/>
      <c r="GL181" s="11"/>
      <c r="GM181" s="11"/>
    </row>
    <row r="182" spans="1:195" s="2" customFormat="1" ht="15" customHeight="1" x14ac:dyDescent="0.2">
      <c r="A182" s="16" t="s">
        <v>181</v>
      </c>
      <c r="B182" s="26">
        <v>0</v>
      </c>
      <c r="C182" s="26">
        <v>0</v>
      </c>
      <c r="D182" s="4">
        <f t="shared" si="91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26">
        <v>432.9</v>
      </c>
      <c r="O182" s="26">
        <v>297.2</v>
      </c>
      <c r="P182" s="4">
        <f t="shared" si="92"/>
        <v>0.68653268653268651</v>
      </c>
      <c r="Q182" s="13">
        <v>20</v>
      </c>
      <c r="R182" s="22">
        <v>1</v>
      </c>
      <c r="S182" s="13">
        <v>15</v>
      </c>
      <c r="T182" s="26">
        <v>0</v>
      </c>
      <c r="U182" s="26">
        <v>15.7</v>
      </c>
      <c r="V182" s="4">
        <f t="shared" si="93"/>
        <v>1</v>
      </c>
      <c r="W182" s="13">
        <v>20</v>
      </c>
      <c r="X182" s="26">
        <v>0</v>
      </c>
      <c r="Y182" s="26">
        <v>0</v>
      </c>
      <c r="Z182" s="4">
        <f t="shared" si="94"/>
        <v>1</v>
      </c>
      <c r="AA182" s="13">
        <v>30</v>
      </c>
      <c r="AB182" s="20">
        <f t="shared" si="100"/>
        <v>0.92624298506651448</v>
      </c>
      <c r="AC182" s="20">
        <f t="shared" si="95"/>
        <v>0.92624298506651448</v>
      </c>
      <c r="AD182" s="24">
        <v>465</v>
      </c>
      <c r="AE182" s="21">
        <f t="shared" si="97"/>
        <v>42.272727272727273</v>
      </c>
      <c r="AF182" s="21">
        <f t="shared" si="96"/>
        <v>39.200000000000003</v>
      </c>
      <c r="AG182" s="39">
        <f t="shared" si="98"/>
        <v>-3.0727272727272705</v>
      </c>
      <c r="AH182" s="90"/>
      <c r="AI182" s="39">
        <f t="shared" si="101"/>
        <v>39.200000000000003</v>
      </c>
      <c r="AJ182" s="26">
        <f>IF('[1]Расчет субсидий'!P122&gt;AI182,AI182,'[1]Расчет субсидий'!P122)</f>
        <v>20.550000000000011</v>
      </c>
      <c r="AK182" s="99">
        <f t="shared" si="99"/>
        <v>18.7</v>
      </c>
      <c r="AL182" s="57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2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2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2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2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2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2"/>
      <c r="GL182" s="11"/>
      <c r="GM182" s="11"/>
    </row>
    <row r="183" spans="1:195" s="2" customFormat="1" ht="15" customHeight="1" x14ac:dyDescent="0.2">
      <c r="A183" s="16" t="s">
        <v>182</v>
      </c>
      <c r="B183" s="26">
        <v>0</v>
      </c>
      <c r="C183" s="26">
        <v>0</v>
      </c>
      <c r="D183" s="4">
        <f t="shared" si="91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26">
        <v>52.3</v>
      </c>
      <c r="O183" s="26">
        <v>30.8</v>
      </c>
      <c r="P183" s="4">
        <f t="shared" si="92"/>
        <v>0.58891013384321234</v>
      </c>
      <c r="Q183" s="13">
        <v>20</v>
      </c>
      <c r="R183" s="22">
        <v>1</v>
      </c>
      <c r="S183" s="13">
        <v>15</v>
      </c>
      <c r="T183" s="26">
        <v>0</v>
      </c>
      <c r="U183" s="26">
        <v>12.4</v>
      </c>
      <c r="V183" s="4">
        <f t="shared" si="93"/>
        <v>1</v>
      </c>
      <c r="W183" s="13">
        <v>25</v>
      </c>
      <c r="X183" s="26">
        <v>1.5</v>
      </c>
      <c r="Y183" s="26">
        <v>0.6</v>
      </c>
      <c r="Z183" s="4">
        <f t="shared" si="94"/>
        <v>0.39999999999999997</v>
      </c>
      <c r="AA183" s="13">
        <v>25</v>
      </c>
      <c r="AB183" s="20">
        <f t="shared" si="100"/>
        <v>0.72680238443369705</v>
      </c>
      <c r="AC183" s="20">
        <f t="shared" si="95"/>
        <v>0.72680238443369705</v>
      </c>
      <c r="AD183" s="24">
        <v>1749</v>
      </c>
      <c r="AE183" s="21">
        <f t="shared" si="97"/>
        <v>159</v>
      </c>
      <c r="AF183" s="21">
        <f t="shared" si="96"/>
        <v>115.6</v>
      </c>
      <c r="AG183" s="39">
        <f t="shared" si="98"/>
        <v>-43.400000000000006</v>
      </c>
      <c r="AH183" s="90"/>
      <c r="AI183" s="39">
        <f t="shared" si="101"/>
        <v>115.6</v>
      </c>
      <c r="AJ183" s="26">
        <f>IF('[1]Расчет субсидий'!P123&gt;AI183,AI183,'[1]Расчет субсидий'!P123)</f>
        <v>0</v>
      </c>
      <c r="AK183" s="99">
        <f t="shared" si="99"/>
        <v>115.6</v>
      </c>
      <c r="AL183" s="57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2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2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2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2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2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2"/>
      <c r="GL183" s="11"/>
      <c r="GM183" s="11"/>
    </row>
    <row r="184" spans="1:195" s="2" customFormat="1" ht="15" customHeight="1" x14ac:dyDescent="0.2">
      <c r="A184" s="16" t="s">
        <v>183</v>
      </c>
      <c r="B184" s="26">
        <v>0</v>
      </c>
      <c r="C184" s="26">
        <v>0</v>
      </c>
      <c r="D184" s="4">
        <f t="shared" si="91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26">
        <v>158.4</v>
      </c>
      <c r="O184" s="26">
        <v>58.7</v>
      </c>
      <c r="P184" s="4">
        <f t="shared" si="92"/>
        <v>0.37058080808080807</v>
      </c>
      <c r="Q184" s="13">
        <v>20</v>
      </c>
      <c r="R184" s="22">
        <v>1</v>
      </c>
      <c r="S184" s="13">
        <v>15</v>
      </c>
      <c r="T184" s="26">
        <v>10</v>
      </c>
      <c r="U184" s="26">
        <v>0</v>
      </c>
      <c r="V184" s="4">
        <f t="shared" si="93"/>
        <v>0</v>
      </c>
      <c r="W184" s="13">
        <v>20</v>
      </c>
      <c r="X184" s="26">
        <v>0.2</v>
      </c>
      <c r="Y184" s="26">
        <v>0.6</v>
      </c>
      <c r="Z184" s="4">
        <f t="shared" si="94"/>
        <v>2.9999999999999996</v>
      </c>
      <c r="AA184" s="13">
        <v>30</v>
      </c>
      <c r="AB184" s="20">
        <f t="shared" si="100"/>
        <v>1.3224896019013663</v>
      </c>
      <c r="AC184" s="20">
        <f t="shared" si="95"/>
        <v>1.2122489601901365</v>
      </c>
      <c r="AD184" s="24">
        <v>864</v>
      </c>
      <c r="AE184" s="21">
        <f t="shared" si="97"/>
        <v>78.545454545454547</v>
      </c>
      <c r="AF184" s="21">
        <f t="shared" si="96"/>
        <v>95.2</v>
      </c>
      <c r="AG184" s="39">
        <f t="shared" si="98"/>
        <v>16.654545454545456</v>
      </c>
      <c r="AH184" s="90"/>
      <c r="AI184" s="39">
        <f t="shared" si="101"/>
        <v>95.2</v>
      </c>
      <c r="AJ184" s="26">
        <f>IF('[1]Расчет субсидий'!P124&gt;AI184,AI184,'[1]Расчет субсидий'!P124)</f>
        <v>47.662500000000009</v>
      </c>
      <c r="AK184" s="99">
        <f t="shared" si="99"/>
        <v>47.5</v>
      </c>
      <c r="AL184" s="57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2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2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2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2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2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2"/>
      <c r="GL184" s="11"/>
      <c r="GM184" s="11"/>
    </row>
    <row r="185" spans="1:195" s="2" customFormat="1" ht="15" customHeight="1" x14ac:dyDescent="0.2">
      <c r="A185" s="25" t="s">
        <v>184</v>
      </c>
      <c r="B185" s="26"/>
      <c r="C185" s="26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26"/>
      <c r="O185" s="26"/>
      <c r="P185" s="4"/>
      <c r="Q185" s="13"/>
      <c r="R185" s="22"/>
      <c r="S185" s="13"/>
      <c r="T185" s="26"/>
      <c r="U185" s="26"/>
      <c r="V185" s="4"/>
      <c r="W185" s="13"/>
      <c r="X185" s="26"/>
      <c r="Y185" s="26"/>
      <c r="Z185" s="4"/>
      <c r="AA185" s="13"/>
      <c r="AB185" s="20"/>
      <c r="AC185" s="20"/>
      <c r="AD185" s="24"/>
      <c r="AE185" s="21"/>
      <c r="AF185" s="21"/>
      <c r="AG185" s="39"/>
      <c r="AH185" s="90"/>
      <c r="AI185" s="39"/>
      <c r="AJ185" s="26"/>
      <c r="AK185" s="99"/>
      <c r="AL185" s="57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2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2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2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2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2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2"/>
      <c r="GL185" s="11"/>
      <c r="GM185" s="11"/>
    </row>
    <row r="186" spans="1:195" s="2" customFormat="1" ht="15" customHeight="1" x14ac:dyDescent="0.2">
      <c r="A186" s="16" t="s">
        <v>185</v>
      </c>
      <c r="B186" s="26">
        <v>0</v>
      </c>
      <c r="C186" s="26">
        <v>0</v>
      </c>
      <c r="D186" s="4">
        <f t="shared" ref="D186:D198" si="102">IF((E186=0),0,IF(B186=0,1,IF(C186&lt;0,0,C186/B186)))</f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26">
        <v>98.9</v>
      </c>
      <c r="O186" s="26">
        <v>16</v>
      </c>
      <c r="P186" s="4">
        <f t="shared" ref="P186:P198" si="103">IF((Q186=0),0,IF(N186=0,1,IF(O186&lt;0,0,O186/N186)))</f>
        <v>0.16177957532861476</v>
      </c>
      <c r="Q186" s="13">
        <v>20</v>
      </c>
      <c r="R186" s="22">
        <v>1</v>
      </c>
      <c r="S186" s="13">
        <v>15</v>
      </c>
      <c r="T186" s="26">
        <v>15</v>
      </c>
      <c r="U186" s="26">
        <v>31.9</v>
      </c>
      <c r="V186" s="4">
        <f t="shared" ref="V186:V198" si="104">IF((W186=0),0,IF(T186=0,1,IF(U186&lt;0,0,U186/T186)))</f>
        <v>2.1266666666666665</v>
      </c>
      <c r="W186" s="13">
        <v>25</v>
      </c>
      <c r="X186" s="26">
        <v>0.5</v>
      </c>
      <c r="Y186" s="26">
        <v>0.6</v>
      </c>
      <c r="Z186" s="4">
        <f t="shared" ref="Z186:Z198" si="105">IF((AA186=0),0,IF(X186=0,1,IF(Y186&lt;0,0,Y186/X186)))</f>
        <v>1.2</v>
      </c>
      <c r="AA186" s="13">
        <v>25</v>
      </c>
      <c r="AB186" s="20">
        <f t="shared" si="100"/>
        <v>1.192967743214576</v>
      </c>
      <c r="AC186" s="20">
        <f t="shared" ref="AC186:AC198" si="106">IF(AB186&gt;1.2,IF((AB186-1.2)*0.1+1.2&gt;1.3,1.3,(AB186-1.2)*0.1+1.2),AB186)</f>
        <v>1.192967743214576</v>
      </c>
      <c r="AD186" s="24">
        <v>150</v>
      </c>
      <c r="AE186" s="21">
        <f t="shared" si="97"/>
        <v>13.636363636363637</v>
      </c>
      <c r="AF186" s="21">
        <f t="shared" ref="AF186:AF198" si="107">ROUND(AC186*AE186,1)</f>
        <v>16.3</v>
      </c>
      <c r="AG186" s="39">
        <f t="shared" si="98"/>
        <v>2.663636363636364</v>
      </c>
      <c r="AH186" s="90"/>
      <c r="AI186" s="39">
        <f t="shared" si="101"/>
        <v>16.3</v>
      </c>
      <c r="AJ186" s="26">
        <v>0</v>
      </c>
      <c r="AK186" s="99">
        <f t="shared" si="99"/>
        <v>16.3</v>
      </c>
      <c r="AL186" s="57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2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2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2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2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2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2"/>
      <c r="GL186" s="11"/>
      <c r="GM186" s="11"/>
    </row>
    <row r="187" spans="1:195" s="2" customFormat="1" ht="15" customHeight="1" x14ac:dyDescent="0.2">
      <c r="A187" s="16" t="s">
        <v>186</v>
      </c>
      <c r="B187" s="26">
        <v>0</v>
      </c>
      <c r="C187" s="26">
        <v>0</v>
      </c>
      <c r="D187" s="4">
        <f t="shared" si="102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26">
        <v>434.6</v>
      </c>
      <c r="O187" s="26">
        <v>574.6</v>
      </c>
      <c r="P187" s="4">
        <f t="shared" si="103"/>
        <v>1.3221352968246662</v>
      </c>
      <c r="Q187" s="13">
        <v>20</v>
      </c>
      <c r="R187" s="22">
        <v>1</v>
      </c>
      <c r="S187" s="13">
        <v>15</v>
      </c>
      <c r="T187" s="26">
        <v>11</v>
      </c>
      <c r="U187" s="26">
        <v>18.3</v>
      </c>
      <c r="V187" s="4">
        <f t="shared" si="104"/>
        <v>1.6636363636363638</v>
      </c>
      <c r="W187" s="13">
        <v>20</v>
      </c>
      <c r="X187" s="26">
        <v>0.5</v>
      </c>
      <c r="Y187" s="26">
        <v>0.6</v>
      </c>
      <c r="Z187" s="4">
        <f t="shared" si="105"/>
        <v>1.2</v>
      </c>
      <c r="AA187" s="13">
        <v>30</v>
      </c>
      <c r="AB187" s="20">
        <f t="shared" si="100"/>
        <v>1.3025345083437718</v>
      </c>
      <c r="AC187" s="20">
        <f t="shared" si="106"/>
        <v>1.2102534508343772</v>
      </c>
      <c r="AD187" s="24">
        <v>105</v>
      </c>
      <c r="AE187" s="21">
        <f t="shared" si="97"/>
        <v>9.545454545454545</v>
      </c>
      <c r="AF187" s="21">
        <f t="shared" si="107"/>
        <v>11.6</v>
      </c>
      <c r="AG187" s="39">
        <f t="shared" si="98"/>
        <v>2.0545454545454547</v>
      </c>
      <c r="AH187" s="90"/>
      <c r="AI187" s="39">
        <f t="shared" si="101"/>
        <v>11.6</v>
      </c>
      <c r="AJ187" s="26">
        <v>0</v>
      </c>
      <c r="AK187" s="99">
        <f t="shared" si="99"/>
        <v>11.6</v>
      </c>
      <c r="AL187" s="57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2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2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2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2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2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2"/>
      <c r="GL187" s="11"/>
      <c r="GM187" s="11"/>
    </row>
    <row r="188" spans="1:195" s="2" customFormat="1" ht="15" customHeight="1" x14ac:dyDescent="0.2">
      <c r="A188" s="16" t="s">
        <v>187</v>
      </c>
      <c r="B188" s="26">
        <v>0</v>
      </c>
      <c r="C188" s="26">
        <v>0</v>
      </c>
      <c r="D188" s="4">
        <f t="shared" si="102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26">
        <v>108.2</v>
      </c>
      <c r="O188" s="26">
        <v>8</v>
      </c>
      <c r="P188" s="4">
        <f t="shared" si="103"/>
        <v>7.3937153419593338E-2</v>
      </c>
      <c r="Q188" s="13">
        <v>20</v>
      </c>
      <c r="R188" s="22">
        <v>1</v>
      </c>
      <c r="S188" s="13">
        <v>15</v>
      </c>
      <c r="T188" s="26">
        <v>140</v>
      </c>
      <c r="U188" s="26">
        <v>150.5</v>
      </c>
      <c r="V188" s="4">
        <f t="shared" si="104"/>
        <v>1.075</v>
      </c>
      <c r="W188" s="13">
        <v>30</v>
      </c>
      <c r="X188" s="26">
        <v>1</v>
      </c>
      <c r="Y188" s="26">
        <v>8.8000000000000007</v>
      </c>
      <c r="Z188" s="4">
        <f t="shared" si="105"/>
        <v>8.8000000000000007</v>
      </c>
      <c r="AA188" s="13">
        <v>20</v>
      </c>
      <c r="AB188" s="20">
        <f t="shared" si="100"/>
        <v>2.6438675655104924</v>
      </c>
      <c r="AC188" s="20">
        <f t="shared" si="106"/>
        <v>1.3</v>
      </c>
      <c r="AD188" s="24">
        <v>988</v>
      </c>
      <c r="AE188" s="21">
        <f t="shared" si="97"/>
        <v>89.818181818181813</v>
      </c>
      <c r="AF188" s="21">
        <f t="shared" si="107"/>
        <v>116.8</v>
      </c>
      <c r="AG188" s="39">
        <f t="shared" si="98"/>
        <v>26.981818181818184</v>
      </c>
      <c r="AH188" s="90"/>
      <c r="AI188" s="39">
        <f t="shared" si="101"/>
        <v>116.8</v>
      </c>
      <c r="AJ188" s="26">
        <v>0</v>
      </c>
      <c r="AK188" s="99">
        <f t="shared" si="99"/>
        <v>116.8</v>
      </c>
      <c r="AL188" s="57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2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2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2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2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2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2"/>
      <c r="GL188" s="11"/>
      <c r="GM188" s="11"/>
    </row>
    <row r="189" spans="1:195" s="2" customFormat="1" ht="15" customHeight="1" x14ac:dyDescent="0.2">
      <c r="A189" s="16" t="s">
        <v>188</v>
      </c>
      <c r="B189" s="26">
        <v>91919</v>
      </c>
      <c r="C189" s="26">
        <v>120863</v>
      </c>
      <c r="D189" s="4">
        <f t="shared" si="102"/>
        <v>1.3148859321794188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26">
        <v>1088.5</v>
      </c>
      <c r="O189" s="26">
        <v>950.7</v>
      </c>
      <c r="P189" s="4">
        <f t="shared" si="103"/>
        <v>0.87340376665135511</v>
      </c>
      <c r="Q189" s="13">
        <v>20</v>
      </c>
      <c r="R189" s="22">
        <v>1</v>
      </c>
      <c r="S189" s="13">
        <v>15</v>
      </c>
      <c r="T189" s="26">
        <v>9</v>
      </c>
      <c r="U189" s="26">
        <v>9.4</v>
      </c>
      <c r="V189" s="4">
        <f t="shared" si="104"/>
        <v>1.0444444444444445</v>
      </c>
      <c r="W189" s="13">
        <v>10</v>
      </c>
      <c r="X189" s="26">
        <v>3</v>
      </c>
      <c r="Y189" s="26">
        <v>9.3000000000000007</v>
      </c>
      <c r="Z189" s="4">
        <f t="shared" si="105"/>
        <v>3.1</v>
      </c>
      <c r="AA189" s="13">
        <v>40</v>
      </c>
      <c r="AB189" s="20">
        <f t="shared" si="100"/>
        <v>1.8953829378870077</v>
      </c>
      <c r="AC189" s="20">
        <f t="shared" si="106"/>
        <v>1.2695382937887008</v>
      </c>
      <c r="AD189" s="24">
        <v>3724</v>
      </c>
      <c r="AE189" s="21">
        <f t="shared" si="97"/>
        <v>338.54545454545456</v>
      </c>
      <c r="AF189" s="21">
        <f t="shared" si="107"/>
        <v>429.8</v>
      </c>
      <c r="AG189" s="39">
        <f t="shared" si="98"/>
        <v>91.25454545454545</v>
      </c>
      <c r="AH189" s="90"/>
      <c r="AI189" s="39">
        <f t="shared" si="101"/>
        <v>429.8</v>
      </c>
      <c r="AJ189" s="26">
        <v>0</v>
      </c>
      <c r="AK189" s="99">
        <f t="shared" si="99"/>
        <v>429.8</v>
      </c>
      <c r="AL189" s="57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2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2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2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2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2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2"/>
      <c r="GL189" s="11"/>
      <c r="GM189" s="11"/>
    </row>
    <row r="190" spans="1:195" s="2" customFormat="1" ht="15" customHeight="1" x14ac:dyDescent="0.2">
      <c r="A190" s="16" t="s">
        <v>189</v>
      </c>
      <c r="B190" s="26">
        <v>0</v>
      </c>
      <c r="C190" s="26">
        <v>0</v>
      </c>
      <c r="D190" s="4">
        <f t="shared" si="102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26">
        <v>695.4</v>
      </c>
      <c r="O190" s="26">
        <v>166.5</v>
      </c>
      <c r="P190" s="4">
        <f t="shared" si="103"/>
        <v>0.23943054357204488</v>
      </c>
      <c r="Q190" s="13">
        <v>20</v>
      </c>
      <c r="R190" s="22">
        <v>1</v>
      </c>
      <c r="S190" s="13">
        <v>15</v>
      </c>
      <c r="T190" s="26">
        <v>190</v>
      </c>
      <c r="U190" s="26">
        <v>244.4</v>
      </c>
      <c r="V190" s="4">
        <f t="shared" si="104"/>
        <v>1.2863157894736843</v>
      </c>
      <c r="W190" s="13">
        <v>35</v>
      </c>
      <c r="X190" s="26">
        <v>7</v>
      </c>
      <c r="Y190" s="26">
        <v>15.4</v>
      </c>
      <c r="Z190" s="4">
        <f t="shared" si="105"/>
        <v>2.2000000000000002</v>
      </c>
      <c r="AA190" s="13">
        <v>15</v>
      </c>
      <c r="AB190" s="20">
        <f t="shared" si="100"/>
        <v>1.1507019235649394</v>
      </c>
      <c r="AC190" s="20">
        <f t="shared" si="106"/>
        <v>1.1507019235649394</v>
      </c>
      <c r="AD190" s="24">
        <v>928</v>
      </c>
      <c r="AE190" s="21">
        <f t="shared" si="97"/>
        <v>84.36363636363636</v>
      </c>
      <c r="AF190" s="21">
        <f t="shared" si="107"/>
        <v>97.1</v>
      </c>
      <c r="AG190" s="39">
        <f t="shared" si="98"/>
        <v>12.736363636363635</v>
      </c>
      <c r="AH190" s="90"/>
      <c r="AI190" s="39">
        <f t="shared" si="101"/>
        <v>97.1</v>
      </c>
      <c r="AJ190" s="26">
        <f>IF('[1]Расчет субсидий'!P126&gt;AI190,AI190,'[1]Расчет субсидий'!P126)</f>
        <v>0</v>
      </c>
      <c r="AK190" s="99">
        <f t="shared" si="99"/>
        <v>97.1</v>
      </c>
      <c r="AL190" s="57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2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2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2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2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2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2"/>
      <c r="GL190" s="11"/>
      <c r="GM190" s="11"/>
    </row>
    <row r="191" spans="1:195" s="2" customFormat="1" ht="15" customHeight="1" x14ac:dyDescent="0.2">
      <c r="A191" s="16" t="s">
        <v>190</v>
      </c>
      <c r="B191" s="26">
        <v>0</v>
      </c>
      <c r="C191" s="26">
        <v>0</v>
      </c>
      <c r="D191" s="4">
        <f t="shared" si="102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26">
        <v>162.30000000000001</v>
      </c>
      <c r="O191" s="26">
        <v>52.3</v>
      </c>
      <c r="P191" s="4">
        <f t="shared" si="103"/>
        <v>0.32224276032039428</v>
      </c>
      <c r="Q191" s="13">
        <v>20</v>
      </c>
      <c r="R191" s="22">
        <v>1</v>
      </c>
      <c r="S191" s="13">
        <v>15</v>
      </c>
      <c r="T191" s="26">
        <v>50</v>
      </c>
      <c r="U191" s="26">
        <v>95.2</v>
      </c>
      <c r="V191" s="4">
        <f t="shared" si="104"/>
        <v>1.9040000000000001</v>
      </c>
      <c r="W191" s="13">
        <v>25</v>
      </c>
      <c r="X191" s="26">
        <v>1.5</v>
      </c>
      <c r="Y191" s="26">
        <v>1.8</v>
      </c>
      <c r="Z191" s="4">
        <f t="shared" si="105"/>
        <v>1.2</v>
      </c>
      <c r="AA191" s="13">
        <v>25</v>
      </c>
      <c r="AB191" s="20">
        <f t="shared" si="100"/>
        <v>1.1652335906636222</v>
      </c>
      <c r="AC191" s="20">
        <f t="shared" si="106"/>
        <v>1.1652335906636222</v>
      </c>
      <c r="AD191" s="24">
        <v>691</v>
      </c>
      <c r="AE191" s="21">
        <f t="shared" si="97"/>
        <v>62.81818181818182</v>
      </c>
      <c r="AF191" s="21">
        <f t="shared" si="107"/>
        <v>73.2</v>
      </c>
      <c r="AG191" s="39">
        <f t="shared" si="98"/>
        <v>10.381818181818183</v>
      </c>
      <c r="AH191" s="90"/>
      <c r="AI191" s="39">
        <f t="shared" si="101"/>
        <v>73.2</v>
      </c>
      <c r="AJ191" s="26">
        <v>0</v>
      </c>
      <c r="AK191" s="99">
        <f t="shared" si="99"/>
        <v>73.2</v>
      </c>
      <c r="AL191" s="57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2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2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2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2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2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2"/>
      <c r="GL191" s="11"/>
      <c r="GM191" s="11"/>
    </row>
    <row r="192" spans="1:195" s="2" customFormat="1" ht="15" customHeight="1" x14ac:dyDescent="0.2">
      <c r="A192" s="16" t="s">
        <v>191</v>
      </c>
      <c r="B192" s="26">
        <v>0</v>
      </c>
      <c r="C192" s="26">
        <v>0</v>
      </c>
      <c r="D192" s="4">
        <f t="shared" si="102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26">
        <v>762.3</v>
      </c>
      <c r="O192" s="26">
        <v>48.1</v>
      </c>
      <c r="P192" s="4">
        <f t="shared" si="103"/>
        <v>6.3098517643972202E-2</v>
      </c>
      <c r="Q192" s="13">
        <v>20</v>
      </c>
      <c r="R192" s="22">
        <v>1</v>
      </c>
      <c r="S192" s="13">
        <v>15</v>
      </c>
      <c r="T192" s="26">
        <v>54</v>
      </c>
      <c r="U192" s="26">
        <v>110.9</v>
      </c>
      <c r="V192" s="4">
        <f t="shared" si="104"/>
        <v>2.0537037037037038</v>
      </c>
      <c r="W192" s="13">
        <v>25</v>
      </c>
      <c r="X192" s="26">
        <v>1.5</v>
      </c>
      <c r="Y192" s="26">
        <v>1.8</v>
      </c>
      <c r="Z192" s="4">
        <f t="shared" si="105"/>
        <v>1.2</v>
      </c>
      <c r="AA192" s="13">
        <v>25</v>
      </c>
      <c r="AB192" s="20">
        <f t="shared" si="100"/>
        <v>1.1482889758290828</v>
      </c>
      <c r="AC192" s="20">
        <f t="shared" si="106"/>
        <v>1.1482889758290828</v>
      </c>
      <c r="AD192" s="24">
        <v>375</v>
      </c>
      <c r="AE192" s="21">
        <f t="shared" si="97"/>
        <v>34.090909090909093</v>
      </c>
      <c r="AF192" s="21">
        <f t="shared" si="107"/>
        <v>39.1</v>
      </c>
      <c r="AG192" s="39">
        <f t="shared" si="98"/>
        <v>5.0090909090909079</v>
      </c>
      <c r="AH192" s="90"/>
      <c r="AI192" s="39">
        <f t="shared" si="101"/>
        <v>39.1</v>
      </c>
      <c r="AJ192" s="26">
        <f>IF('[1]Расчет субсидий'!P127&gt;AI192,AI192,'[1]Расчет субсидий'!P127)</f>
        <v>0</v>
      </c>
      <c r="AK192" s="99">
        <f t="shared" si="99"/>
        <v>39.1</v>
      </c>
      <c r="AL192" s="57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2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2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2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2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2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2"/>
      <c r="GL192" s="11"/>
      <c r="GM192" s="11"/>
    </row>
    <row r="193" spans="1:195" s="2" customFormat="1" ht="15" customHeight="1" x14ac:dyDescent="0.2">
      <c r="A193" s="16" t="s">
        <v>192</v>
      </c>
      <c r="B193" s="26">
        <v>8936</v>
      </c>
      <c r="C193" s="26">
        <v>11175</v>
      </c>
      <c r="D193" s="4">
        <f t="shared" si="102"/>
        <v>1.2505595344673233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26">
        <v>130.80000000000001</v>
      </c>
      <c r="O193" s="26">
        <v>159.69999999999999</v>
      </c>
      <c r="P193" s="4">
        <f t="shared" si="103"/>
        <v>1.2209480122324157</v>
      </c>
      <c r="Q193" s="13">
        <v>20</v>
      </c>
      <c r="R193" s="22">
        <v>1</v>
      </c>
      <c r="S193" s="13">
        <v>15</v>
      </c>
      <c r="T193" s="26">
        <v>365</v>
      </c>
      <c r="U193" s="26">
        <v>366.5</v>
      </c>
      <c r="V193" s="4">
        <f t="shared" si="104"/>
        <v>1.0041095890410958</v>
      </c>
      <c r="W193" s="13">
        <v>35</v>
      </c>
      <c r="X193" s="26">
        <v>19</v>
      </c>
      <c r="Y193" s="26">
        <v>19.7</v>
      </c>
      <c r="Z193" s="4">
        <f t="shared" si="105"/>
        <v>1.0368421052631578</v>
      </c>
      <c r="AA193" s="13">
        <v>15</v>
      </c>
      <c r="AB193" s="20">
        <f t="shared" si="100"/>
        <v>1.0802212924706027</v>
      </c>
      <c r="AC193" s="20">
        <f t="shared" si="106"/>
        <v>1.0802212924706027</v>
      </c>
      <c r="AD193" s="24">
        <v>1049</v>
      </c>
      <c r="AE193" s="21">
        <f t="shared" si="97"/>
        <v>95.36363636363636</v>
      </c>
      <c r="AF193" s="21">
        <f t="shared" si="107"/>
        <v>103</v>
      </c>
      <c r="AG193" s="39">
        <f t="shared" si="98"/>
        <v>7.6363636363636402</v>
      </c>
      <c r="AH193" s="90"/>
      <c r="AI193" s="39">
        <f t="shared" si="101"/>
        <v>103</v>
      </c>
      <c r="AJ193" s="26">
        <f>IF('[1]Расчет субсидий'!P128&gt;AI193,AI193,'[1]Расчет субсидий'!P128)</f>
        <v>0</v>
      </c>
      <c r="AK193" s="99">
        <f t="shared" si="99"/>
        <v>103</v>
      </c>
      <c r="AL193" s="57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2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2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2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2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2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2"/>
      <c r="GL193" s="11"/>
      <c r="GM193" s="11"/>
    </row>
    <row r="194" spans="1:195" s="2" customFormat="1" ht="15" customHeight="1" x14ac:dyDescent="0.2">
      <c r="A194" s="16" t="s">
        <v>193</v>
      </c>
      <c r="B194" s="26">
        <v>0</v>
      </c>
      <c r="C194" s="26">
        <v>0</v>
      </c>
      <c r="D194" s="4">
        <f t="shared" si="102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26">
        <v>206.5</v>
      </c>
      <c r="O194" s="26">
        <v>111.5</v>
      </c>
      <c r="P194" s="4">
        <f t="shared" si="103"/>
        <v>0.53995157384987891</v>
      </c>
      <c r="Q194" s="13">
        <v>20</v>
      </c>
      <c r="R194" s="22">
        <v>1</v>
      </c>
      <c r="S194" s="13">
        <v>15</v>
      </c>
      <c r="T194" s="26">
        <v>150</v>
      </c>
      <c r="U194" s="26">
        <v>218.8</v>
      </c>
      <c r="V194" s="4">
        <f t="shared" si="104"/>
        <v>1.4586666666666668</v>
      </c>
      <c r="W194" s="13">
        <v>30</v>
      </c>
      <c r="X194" s="26">
        <v>7</v>
      </c>
      <c r="Y194" s="26">
        <v>7.1</v>
      </c>
      <c r="Z194" s="4">
        <f t="shared" si="105"/>
        <v>1.0142857142857142</v>
      </c>
      <c r="AA194" s="13">
        <v>20</v>
      </c>
      <c r="AB194" s="20">
        <f t="shared" si="100"/>
        <v>1.0569970089730807</v>
      </c>
      <c r="AC194" s="20">
        <f t="shared" si="106"/>
        <v>1.0569970089730807</v>
      </c>
      <c r="AD194" s="24">
        <v>1855</v>
      </c>
      <c r="AE194" s="21">
        <f t="shared" si="97"/>
        <v>168.63636363636363</v>
      </c>
      <c r="AF194" s="21">
        <f t="shared" si="107"/>
        <v>178.2</v>
      </c>
      <c r="AG194" s="39">
        <f t="shared" si="98"/>
        <v>9.5636363636363626</v>
      </c>
      <c r="AH194" s="90"/>
      <c r="AI194" s="39">
        <f t="shared" si="101"/>
        <v>178.2</v>
      </c>
      <c r="AJ194" s="26">
        <v>0</v>
      </c>
      <c r="AK194" s="99">
        <f t="shared" si="99"/>
        <v>178.2</v>
      </c>
      <c r="AL194" s="57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2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2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2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2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2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2"/>
      <c r="GL194" s="11"/>
      <c r="GM194" s="11"/>
    </row>
    <row r="195" spans="1:195" s="2" customFormat="1" ht="15" customHeight="1" x14ac:dyDescent="0.2">
      <c r="A195" s="16" t="s">
        <v>194</v>
      </c>
      <c r="B195" s="26">
        <v>0</v>
      </c>
      <c r="C195" s="26">
        <v>0</v>
      </c>
      <c r="D195" s="4">
        <f t="shared" si="102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26">
        <v>20.9</v>
      </c>
      <c r="O195" s="26">
        <v>68.7</v>
      </c>
      <c r="P195" s="4">
        <f t="shared" si="103"/>
        <v>3.2870813397129188</v>
      </c>
      <c r="Q195" s="13">
        <v>20</v>
      </c>
      <c r="R195" s="22">
        <v>1</v>
      </c>
      <c r="S195" s="13">
        <v>15</v>
      </c>
      <c r="T195" s="26">
        <v>163</v>
      </c>
      <c r="U195" s="26">
        <v>221.9</v>
      </c>
      <c r="V195" s="4">
        <f t="shared" si="104"/>
        <v>1.3613496932515339</v>
      </c>
      <c r="W195" s="13">
        <v>30</v>
      </c>
      <c r="X195" s="26">
        <v>8</v>
      </c>
      <c r="Y195" s="26">
        <v>8.5</v>
      </c>
      <c r="Z195" s="4">
        <f t="shared" si="105"/>
        <v>1.0625</v>
      </c>
      <c r="AA195" s="13">
        <v>20</v>
      </c>
      <c r="AB195" s="20">
        <f t="shared" si="100"/>
        <v>1.6803778540212282</v>
      </c>
      <c r="AC195" s="20">
        <f t="shared" si="106"/>
        <v>1.2480377854021227</v>
      </c>
      <c r="AD195" s="24">
        <v>1185</v>
      </c>
      <c r="AE195" s="21">
        <f t="shared" si="97"/>
        <v>107.72727272727273</v>
      </c>
      <c r="AF195" s="21">
        <f t="shared" si="107"/>
        <v>134.4</v>
      </c>
      <c r="AG195" s="39">
        <f t="shared" si="98"/>
        <v>26.672727272727272</v>
      </c>
      <c r="AH195" s="90"/>
      <c r="AI195" s="39">
        <f t="shared" si="101"/>
        <v>134.4</v>
      </c>
      <c r="AJ195" s="26">
        <v>0</v>
      </c>
      <c r="AK195" s="99">
        <f t="shared" si="99"/>
        <v>134.4</v>
      </c>
      <c r="AL195" s="57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2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2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2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2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2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2"/>
      <c r="GL195" s="11"/>
      <c r="GM195" s="11"/>
    </row>
    <row r="196" spans="1:195" s="2" customFormat="1" ht="15" customHeight="1" x14ac:dyDescent="0.2">
      <c r="A196" s="16" t="s">
        <v>195</v>
      </c>
      <c r="B196" s="26">
        <v>0</v>
      </c>
      <c r="C196" s="26">
        <v>0</v>
      </c>
      <c r="D196" s="4">
        <f t="shared" si="102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26">
        <v>55.6</v>
      </c>
      <c r="O196" s="26">
        <v>13.1</v>
      </c>
      <c r="P196" s="4">
        <f t="shared" si="103"/>
        <v>0.23561151079136688</v>
      </c>
      <c r="Q196" s="13">
        <v>20</v>
      </c>
      <c r="R196" s="22">
        <v>1</v>
      </c>
      <c r="S196" s="13">
        <v>15</v>
      </c>
      <c r="T196" s="26">
        <v>22</v>
      </c>
      <c r="U196" s="26">
        <v>42.8</v>
      </c>
      <c r="V196" s="4">
        <f t="shared" si="104"/>
        <v>1.9454545454545453</v>
      </c>
      <c r="W196" s="13">
        <v>25</v>
      </c>
      <c r="X196" s="26">
        <v>3</v>
      </c>
      <c r="Y196" s="26">
        <v>3.6</v>
      </c>
      <c r="Z196" s="4">
        <f t="shared" si="105"/>
        <v>1.2</v>
      </c>
      <c r="AA196" s="13">
        <v>25</v>
      </c>
      <c r="AB196" s="20">
        <f t="shared" si="100"/>
        <v>1.1570422806140115</v>
      </c>
      <c r="AC196" s="20">
        <f t="shared" si="106"/>
        <v>1.1570422806140115</v>
      </c>
      <c r="AD196" s="24">
        <v>192</v>
      </c>
      <c r="AE196" s="21">
        <f t="shared" si="97"/>
        <v>17.454545454545453</v>
      </c>
      <c r="AF196" s="21">
        <f t="shared" si="107"/>
        <v>20.2</v>
      </c>
      <c r="AG196" s="39">
        <f t="shared" si="98"/>
        <v>2.745454545454546</v>
      </c>
      <c r="AH196" s="90"/>
      <c r="AI196" s="39">
        <f t="shared" si="101"/>
        <v>20.2</v>
      </c>
      <c r="AJ196" s="26">
        <v>0</v>
      </c>
      <c r="AK196" s="99">
        <f t="shared" si="99"/>
        <v>20.2</v>
      </c>
      <c r="AL196" s="57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2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2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2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2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2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2"/>
      <c r="GL196" s="11"/>
      <c r="GM196" s="11"/>
    </row>
    <row r="197" spans="1:195" s="2" customFormat="1" ht="15" customHeight="1" x14ac:dyDescent="0.2">
      <c r="A197" s="16" t="s">
        <v>196</v>
      </c>
      <c r="B197" s="26">
        <v>0</v>
      </c>
      <c r="C197" s="26">
        <v>0</v>
      </c>
      <c r="D197" s="4">
        <f t="shared" si="102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26">
        <v>135</v>
      </c>
      <c r="O197" s="26">
        <v>90.3</v>
      </c>
      <c r="P197" s="4">
        <f t="shared" si="103"/>
        <v>0.66888888888888887</v>
      </c>
      <c r="Q197" s="13">
        <v>20</v>
      </c>
      <c r="R197" s="22">
        <v>1</v>
      </c>
      <c r="S197" s="13">
        <v>15</v>
      </c>
      <c r="T197" s="26">
        <v>450</v>
      </c>
      <c r="U197" s="26">
        <v>520.20000000000005</v>
      </c>
      <c r="V197" s="4">
        <f t="shared" si="104"/>
        <v>1.1560000000000001</v>
      </c>
      <c r="W197" s="13">
        <v>35</v>
      </c>
      <c r="X197" s="26">
        <v>14</v>
      </c>
      <c r="Y197" s="26">
        <v>15.4</v>
      </c>
      <c r="Z197" s="4">
        <f t="shared" si="105"/>
        <v>1.1000000000000001</v>
      </c>
      <c r="AA197" s="13">
        <v>15</v>
      </c>
      <c r="AB197" s="20">
        <f t="shared" si="100"/>
        <v>1.0039738562091505</v>
      </c>
      <c r="AC197" s="20">
        <f t="shared" si="106"/>
        <v>1.0039738562091505</v>
      </c>
      <c r="AD197" s="24">
        <v>453</v>
      </c>
      <c r="AE197" s="21">
        <f t="shared" si="97"/>
        <v>41.18181818181818</v>
      </c>
      <c r="AF197" s="21">
        <f t="shared" si="107"/>
        <v>41.3</v>
      </c>
      <c r="AG197" s="39">
        <f t="shared" si="98"/>
        <v>0.11818181818181728</v>
      </c>
      <c r="AH197" s="90"/>
      <c r="AI197" s="39">
        <f t="shared" si="101"/>
        <v>41.3</v>
      </c>
      <c r="AJ197" s="26">
        <v>0</v>
      </c>
      <c r="AK197" s="99">
        <f t="shared" si="99"/>
        <v>41.3</v>
      </c>
      <c r="AL197" s="57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2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2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2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2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2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2"/>
      <c r="GL197" s="11"/>
      <c r="GM197" s="11"/>
    </row>
    <row r="198" spans="1:195" s="2" customFormat="1" ht="15" customHeight="1" x14ac:dyDescent="0.2">
      <c r="A198" s="16" t="s">
        <v>197</v>
      </c>
      <c r="B198" s="26">
        <v>0</v>
      </c>
      <c r="C198" s="26">
        <v>0</v>
      </c>
      <c r="D198" s="4">
        <f t="shared" si="102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26">
        <v>203.7</v>
      </c>
      <c r="O198" s="26">
        <v>117</v>
      </c>
      <c r="P198" s="4">
        <f t="shared" si="103"/>
        <v>0.57437407952871877</v>
      </c>
      <c r="Q198" s="13">
        <v>20</v>
      </c>
      <c r="R198" s="22">
        <v>1</v>
      </c>
      <c r="S198" s="13">
        <v>15</v>
      </c>
      <c r="T198" s="26">
        <v>85</v>
      </c>
      <c r="U198" s="26">
        <v>99.9</v>
      </c>
      <c r="V198" s="4">
        <f t="shared" si="104"/>
        <v>1.1752941176470588</v>
      </c>
      <c r="W198" s="13">
        <v>25</v>
      </c>
      <c r="X198" s="26">
        <v>4</v>
      </c>
      <c r="Y198" s="26">
        <v>4.3</v>
      </c>
      <c r="Z198" s="4">
        <f t="shared" si="105"/>
        <v>1.075</v>
      </c>
      <c r="AA198" s="13">
        <v>25</v>
      </c>
      <c r="AB198" s="20">
        <f t="shared" si="100"/>
        <v>0.97346864155001001</v>
      </c>
      <c r="AC198" s="20">
        <f t="shared" si="106"/>
        <v>0.97346864155001001</v>
      </c>
      <c r="AD198" s="24">
        <v>1454</v>
      </c>
      <c r="AE198" s="21">
        <f t="shared" si="97"/>
        <v>132.18181818181819</v>
      </c>
      <c r="AF198" s="21">
        <f t="shared" si="107"/>
        <v>128.69999999999999</v>
      </c>
      <c r="AG198" s="39">
        <f t="shared" si="98"/>
        <v>-3.4818181818181984</v>
      </c>
      <c r="AH198" s="90"/>
      <c r="AI198" s="39">
        <f t="shared" si="101"/>
        <v>128.69999999999999</v>
      </c>
      <c r="AJ198" s="26">
        <v>0</v>
      </c>
      <c r="AK198" s="99">
        <f t="shared" si="99"/>
        <v>128.69999999999999</v>
      </c>
      <c r="AL198" s="57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2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2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2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2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2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2"/>
      <c r="GL198" s="11"/>
      <c r="GM198" s="11"/>
    </row>
    <row r="199" spans="1:195" s="2" customFormat="1" ht="15" customHeight="1" x14ac:dyDescent="0.2">
      <c r="A199" s="25" t="s">
        <v>198</v>
      </c>
      <c r="B199" s="26"/>
      <c r="C199" s="26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26"/>
      <c r="O199" s="26"/>
      <c r="P199" s="4"/>
      <c r="Q199" s="13"/>
      <c r="R199" s="22"/>
      <c r="S199" s="13"/>
      <c r="T199" s="26"/>
      <c r="U199" s="26"/>
      <c r="V199" s="4"/>
      <c r="W199" s="13"/>
      <c r="X199" s="26"/>
      <c r="Y199" s="26"/>
      <c r="Z199" s="4"/>
      <c r="AA199" s="13"/>
      <c r="AB199" s="20"/>
      <c r="AC199" s="20"/>
      <c r="AD199" s="24"/>
      <c r="AE199" s="21"/>
      <c r="AF199" s="21"/>
      <c r="AG199" s="39"/>
      <c r="AH199" s="90"/>
      <c r="AI199" s="39"/>
      <c r="AJ199" s="26"/>
      <c r="AK199" s="99"/>
      <c r="AL199" s="57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2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2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2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2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2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2"/>
      <c r="GL199" s="11"/>
      <c r="GM199" s="11"/>
    </row>
    <row r="200" spans="1:195" s="2" customFormat="1" ht="15" customHeight="1" x14ac:dyDescent="0.2">
      <c r="A200" s="16" t="s">
        <v>199</v>
      </c>
      <c r="B200" s="26">
        <v>0</v>
      </c>
      <c r="C200" s="26">
        <v>0</v>
      </c>
      <c r="D200" s="4">
        <f t="shared" ref="D200:D211" si="108">IF((E200=0),0,IF(B200=0,1,IF(C200&lt;0,0,C200/B200)))</f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26">
        <v>92</v>
      </c>
      <c r="O200" s="26">
        <v>21.4</v>
      </c>
      <c r="P200" s="4">
        <f t="shared" ref="P200:P211" si="109">IF((Q200=0),0,IF(N200=0,1,IF(O200&lt;0,0,O200/N200)))</f>
        <v>0.2326086956521739</v>
      </c>
      <c r="Q200" s="13">
        <v>20</v>
      </c>
      <c r="R200" s="22">
        <v>1</v>
      </c>
      <c r="S200" s="13">
        <v>15</v>
      </c>
      <c r="T200" s="26">
        <v>3</v>
      </c>
      <c r="U200" s="26">
        <v>30.9</v>
      </c>
      <c r="V200" s="4">
        <f t="shared" ref="V200:V211" si="110">IF((W200=0),0,IF(T200=0,1,IF(U200&lt;0,0,U200/T200)))</f>
        <v>10.299999999999999</v>
      </c>
      <c r="W200" s="13">
        <v>35</v>
      </c>
      <c r="X200" s="26">
        <v>1</v>
      </c>
      <c r="Y200" s="26">
        <v>1.8</v>
      </c>
      <c r="Z200" s="4">
        <f t="shared" ref="Z200:Z211" si="111">IF((AA200=0),0,IF(X200=0,1,IF(Y200&lt;0,0,Y200/X200)))</f>
        <v>1.8</v>
      </c>
      <c r="AA200" s="13">
        <v>15</v>
      </c>
      <c r="AB200" s="20">
        <f t="shared" si="100"/>
        <v>4.7900255754475696</v>
      </c>
      <c r="AC200" s="20">
        <f t="shared" ref="AC200:AC211" si="112">IF(AB200&gt;1.2,IF((AB200-1.2)*0.1+1.2&gt;1.3,1.3,(AB200-1.2)*0.1+1.2),AB200)</f>
        <v>1.3</v>
      </c>
      <c r="AD200" s="24">
        <v>1292</v>
      </c>
      <c r="AE200" s="21">
        <f t="shared" si="97"/>
        <v>117.45454545454545</v>
      </c>
      <c r="AF200" s="21">
        <f t="shared" ref="AF200:AF211" si="113">ROUND(AC200*AE200,1)</f>
        <v>152.69999999999999</v>
      </c>
      <c r="AG200" s="39">
        <f t="shared" si="98"/>
        <v>35.245454545454535</v>
      </c>
      <c r="AH200" s="90"/>
      <c r="AI200" s="39">
        <f t="shared" si="101"/>
        <v>152.69999999999999</v>
      </c>
      <c r="AJ200" s="26">
        <f>IF('[1]Расчет субсидий'!P130&gt;AI200,AI200,'[1]Расчет субсидий'!P130)</f>
        <v>0</v>
      </c>
      <c r="AK200" s="99">
        <f t="shared" si="99"/>
        <v>152.69999999999999</v>
      </c>
      <c r="AL200" s="57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2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2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2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2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2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2"/>
      <c r="GL200" s="11"/>
      <c r="GM200" s="11"/>
    </row>
    <row r="201" spans="1:195" s="2" customFormat="1" ht="15" customHeight="1" x14ac:dyDescent="0.2">
      <c r="A201" s="16" t="s">
        <v>200</v>
      </c>
      <c r="B201" s="26">
        <v>0</v>
      </c>
      <c r="C201" s="26">
        <v>0</v>
      </c>
      <c r="D201" s="4">
        <f t="shared" si="108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26">
        <v>20.3</v>
      </c>
      <c r="O201" s="26">
        <v>70.099999999999994</v>
      </c>
      <c r="P201" s="4">
        <f t="shared" si="109"/>
        <v>3.4532019704433492</v>
      </c>
      <c r="Q201" s="13">
        <v>20</v>
      </c>
      <c r="R201" s="22">
        <v>1</v>
      </c>
      <c r="S201" s="13">
        <v>15</v>
      </c>
      <c r="T201" s="26">
        <v>0</v>
      </c>
      <c r="U201" s="26">
        <v>0</v>
      </c>
      <c r="V201" s="4">
        <f t="shared" si="110"/>
        <v>1</v>
      </c>
      <c r="W201" s="13">
        <v>30</v>
      </c>
      <c r="X201" s="26">
        <v>0</v>
      </c>
      <c r="Y201" s="26">
        <v>0</v>
      </c>
      <c r="Z201" s="4">
        <f t="shared" si="111"/>
        <v>1</v>
      </c>
      <c r="AA201" s="13">
        <v>20</v>
      </c>
      <c r="AB201" s="20">
        <f t="shared" si="100"/>
        <v>1.5772239930454941</v>
      </c>
      <c r="AC201" s="20">
        <f t="shared" si="112"/>
        <v>1.2377223993045494</v>
      </c>
      <c r="AD201" s="24">
        <v>604</v>
      </c>
      <c r="AE201" s="21">
        <f t="shared" si="97"/>
        <v>54.909090909090907</v>
      </c>
      <c r="AF201" s="21">
        <f t="shared" si="113"/>
        <v>68</v>
      </c>
      <c r="AG201" s="39">
        <f t="shared" si="98"/>
        <v>13.090909090909093</v>
      </c>
      <c r="AH201" s="90"/>
      <c r="AI201" s="39">
        <f t="shared" si="101"/>
        <v>68</v>
      </c>
      <c r="AJ201" s="26">
        <f>IF('[1]Расчет субсидий'!P131&gt;AI201,AI201,'[1]Расчет субсидий'!P131)</f>
        <v>42.26666666666668</v>
      </c>
      <c r="AK201" s="99">
        <f t="shared" si="99"/>
        <v>25.7</v>
      </c>
      <c r="AL201" s="57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2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2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2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2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2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2"/>
      <c r="GL201" s="11"/>
      <c r="GM201" s="11"/>
    </row>
    <row r="202" spans="1:195" s="2" customFormat="1" ht="15" customHeight="1" x14ac:dyDescent="0.2">
      <c r="A202" s="16" t="s">
        <v>201</v>
      </c>
      <c r="B202" s="26">
        <v>0</v>
      </c>
      <c r="C202" s="26">
        <v>0</v>
      </c>
      <c r="D202" s="4">
        <f t="shared" si="108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26">
        <v>95</v>
      </c>
      <c r="O202" s="26">
        <v>85.6</v>
      </c>
      <c r="P202" s="4">
        <f t="shared" si="109"/>
        <v>0.90105263157894733</v>
      </c>
      <c r="Q202" s="13">
        <v>20</v>
      </c>
      <c r="R202" s="22">
        <v>1</v>
      </c>
      <c r="S202" s="13">
        <v>15</v>
      </c>
      <c r="T202" s="26">
        <v>56</v>
      </c>
      <c r="U202" s="26">
        <v>91.3</v>
      </c>
      <c r="V202" s="4">
        <f t="shared" si="110"/>
        <v>1.6303571428571428</v>
      </c>
      <c r="W202" s="13">
        <v>30</v>
      </c>
      <c r="X202" s="26">
        <v>7</v>
      </c>
      <c r="Y202" s="26">
        <v>9.5</v>
      </c>
      <c r="Z202" s="4">
        <f t="shared" si="111"/>
        <v>1.3571428571428572</v>
      </c>
      <c r="AA202" s="13">
        <v>20</v>
      </c>
      <c r="AB202" s="20">
        <f t="shared" si="100"/>
        <v>1.2832308712958866</v>
      </c>
      <c r="AC202" s="20">
        <f t="shared" si="112"/>
        <v>1.2083230871295887</v>
      </c>
      <c r="AD202" s="24">
        <v>485</v>
      </c>
      <c r="AE202" s="21">
        <f t="shared" si="97"/>
        <v>44.090909090909093</v>
      </c>
      <c r="AF202" s="21">
        <f t="shared" si="113"/>
        <v>53.3</v>
      </c>
      <c r="AG202" s="39">
        <f t="shared" si="98"/>
        <v>9.2090909090909037</v>
      </c>
      <c r="AH202" s="90"/>
      <c r="AI202" s="39">
        <f t="shared" si="101"/>
        <v>53.3</v>
      </c>
      <c r="AJ202" s="26">
        <f>IF('[1]Расчет субсидий'!P132&gt;AI202,AI202,'[1]Расчет субсидий'!P132)</f>
        <v>0</v>
      </c>
      <c r="AK202" s="99">
        <f t="shared" si="99"/>
        <v>53.3</v>
      </c>
      <c r="AL202" s="57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2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2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2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2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2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2"/>
      <c r="GL202" s="11"/>
      <c r="GM202" s="11"/>
    </row>
    <row r="203" spans="1:195" s="2" customFormat="1" ht="15" customHeight="1" x14ac:dyDescent="0.2">
      <c r="A203" s="16" t="s">
        <v>202</v>
      </c>
      <c r="B203" s="26">
        <v>0</v>
      </c>
      <c r="C203" s="26">
        <v>0</v>
      </c>
      <c r="D203" s="4">
        <f t="shared" si="108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26">
        <v>88.5</v>
      </c>
      <c r="O203" s="26">
        <v>127.1</v>
      </c>
      <c r="P203" s="4">
        <f t="shared" si="109"/>
        <v>1.4361581920903954</v>
      </c>
      <c r="Q203" s="13">
        <v>20</v>
      </c>
      <c r="R203" s="22">
        <v>1</v>
      </c>
      <c r="S203" s="13">
        <v>15</v>
      </c>
      <c r="T203" s="26">
        <v>0</v>
      </c>
      <c r="U203" s="26">
        <v>0.1</v>
      </c>
      <c r="V203" s="4">
        <f t="shared" si="110"/>
        <v>1</v>
      </c>
      <c r="W203" s="13">
        <v>30</v>
      </c>
      <c r="X203" s="26">
        <v>0</v>
      </c>
      <c r="Y203" s="26">
        <v>0.1</v>
      </c>
      <c r="Z203" s="4">
        <f t="shared" si="111"/>
        <v>1</v>
      </c>
      <c r="AA203" s="13">
        <v>20</v>
      </c>
      <c r="AB203" s="20">
        <f t="shared" si="100"/>
        <v>1.1026254569624461</v>
      </c>
      <c r="AC203" s="20">
        <f t="shared" si="112"/>
        <v>1.1026254569624461</v>
      </c>
      <c r="AD203" s="24">
        <v>82</v>
      </c>
      <c r="AE203" s="21">
        <f t="shared" si="97"/>
        <v>7.4545454545454541</v>
      </c>
      <c r="AF203" s="21">
        <f t="shared" si="113"/>
        <v>8.1999999999999993</v>
      </c>
      <c r="AG203" s="39">
        <f t="shared" si="98"/>
        <v>0.74545454545454515</v>
      </c>
      <c r="AH203" s="90"/>
      <c r="AI203" s="39">
        <f t="shared" si="101"/>
        <v>8.1999999999999993</v>
      </c>
      <c r="AJ203" s="26">
        <v>0</v>
      </c>
      <c r="AK203" s="99">
        <f t="shared" si="99"/>
        <v>8.1999999999999993</v>
      </c>
      <c r="AL203" s="57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2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2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2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2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2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2"/>
      <c r="GL203" s="11"/>
      <c r="GM203" s="11"/>
    </row>
    <row r="204" spans="1:195" s="2" customFormat="1" ht="15" customHeight="1" x14ac:dyDescent="0.2">
      <c r="A204" s="16" t="s">
        <v>203</v>
      </c>
      <c r="B204" s="26">
        <v>0</v>
      </c>
      <c r="C204" s="26">
        <v>0</v>
      </c>
      <c r="D204" s="4">
        <f t="shared" si="108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26">
        <v>416.9</v>
      </c>
      <c r="O204" s="26">
        <v>99.8</v>
      </c>
      <c r="P204" s="4">
        <f t="shared" si="109"/>
        <v>0.239385943871432</v>
      </c>
      <c r="Q204" s="13">
        <v>20</v>
      </c>
      <c r="R204" s="22">
        <v>1</v>
      </c>
      <c r="S204" s="13">
        <v>15</v>
      </c>
      <c r="T204" s="26">
        <v>3</v>
      </c>
      <c r="U204" s="26">
        <v>3.6</v>
      </c>
      <c r="V204" s="4">
        <f t="shared" si="110"/>
        <v>1.2</v>
      </c>
      <c r="W204" s="13">
        <v>5</v>
      </c>
      <c r="X204" s="26">
        <v>3</v>
      </c>
      <c r="Y204" s="26">
        <v>2.9</v>
      </c>
      <c r="Z204" s="4">
        <f t="shared" si="111"/>
        <v>0.96666666666666667</v>
      </c>
      <c r="AA204" s="13">
        <v>45</v>
      </c>
      <c r="AB204" s="20">
        <f t="shared" si="100"/>
        <v>0.8151496338521016</v>
      </c>
      <c r="AC204" s="20">
        <f t="shared" si="112"/>
        <v>0.8151496338521016</v>
      </c>
      <c r="AD204" s="24">
        <v>1268</v>
      </c>
      <c r="AE204" s="21">
        <f t="shared" si="97"/>
        <v>115.27272727272727</v>
      </c>
      <c r="AF204" s="21">
        <f t="shared" si="113"/>
        <v>94</v>
      </c>
      <c r="AG204" s="39">
        <f t="shared" si="98"/>
        <v>-21.272727272727266</v>
      </c>
      <c r="AH204" s="90"/>
      <c r="AI204" s="39">
        <f t="shared" si="101"/>
        <v>94</v>
      </c>
      <c r="AJ204" s="26">
        <f>IF('[1]Расчет субсидий'!P133&gt;AI204,AI204,'[1]Расчет субсидий'!P133)</f>
        <v>0</v>
      </c>
      <c r="AK204" s="99">
        <f t="shared" si="99"/>
        <v>94</v>
      </c>
      <c r="AL204" s="57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2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2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2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2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2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2"/>
      <c r="GL204" s="11"/>
      <c r="GM204" s="11"/>
    </row>
    <row r="205" spans="1:195" s="2" customFormat="1" ht="15" customHeight="1" x14ac:dyDescent="0.2">
      <c r="A205" s="16" t="s">
        <v>204</v>
      </c>
      <c r="B205" s="26">
        <v>254</v>
      </c>
      <c r="C205" s="26">
        <v>259.89999999999998</v>
      </c>
      <c r="D205" s="4">
        <f t="shared" si="108"/>
        <v>1.0232283464566929</v>
      </c>
      <c r="E205" s="13">
        <v>10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26">
        <v>401.5</v>
      </c>
      <c r="O205" s="26">
        <v>64.400000000000006</v>
      </c>
      <c r="P205" s="4">
        <f t="shared" si="109"/>
        <v>0.16039850560398508</v>
      </c>
      <c r="Q205" s="13">
        <v>20</v>
      </c>
      <c r="R205" s="22">
        <v>1</v>
      </c>
      <c r="S205" s="13">
        <v>15</v>
      </c>
      <c r="T205" s="26">
        <v>17</v>
      </c>
      <c r="U205" s="26">
        <v>18.5</v>
      </c>
      <c r="V205" s="4">
        <f t="shared" si="110"/>
        <v>1.088235294117647</v>
      </c>
      <c r="W205" s="13">
        <v>35</v>
      </c>
      <c r="X205" s="26">
        <v>3</v>
      </c>
      <c r="Y205" s="26">
        <v>4.5</v>
      </c>
      <c r="Z205" s="4">
        <f t="shared" si="111"/>
        <v>1.5</v>
      </c>
      <c r="AA205" s="13">
        <v>15</v>
      </c>
      <c r="AB205" s="20">
        <f t="shared" si="100"/>
        <v>0.93714198811330818</v>
      </c>
      <c r="AC205" s="20">
        <f t="shared" si="112"/>
        <v>0.93714198811330818</v>
      </c>
      <c r="AD205" s="24">
        <v>3879</v>
      </c>
      <c r="AE205" s="21">
        <f t="shared" si="97"/>
        <v>352.63636363636363</v>
      </c>
      <c r="AF205" s="21">
        <f t="shared" si="113"/>
        <v>330.5</v>
      </c>
      <c r="AG205" s="39">
        <f t="shared" si="98"/>
        <v>-22.136363636363626</v>
      </c>
      <c r="AH205" s="90"/>
      <c r="AI205" s="39">
        <f t="shared" si="101"/>
        <v>330.5</v>
      </c>
      <c r="AJ205" s="26">
        <f>IF('[1]Расчет субсидий'!P134&gt;AI205,AI205,'[1]Расчет субсидий'!P134)</f>
        <v>0</v>
      </c>
      <c r="AK205" s="99">
        <f t="shared" si="99"/>
        <v>330.5</v>
      </c>
      <c r="AL205" s="57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2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2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2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2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2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2"/>
      <c r="GL205" s="11"/>
      <c r="GM205" s="11"/>
    </row>
    <row r="206" spans="1:195" s="2" customFormat="1" ht="15" customHeight="1" x14ac:dyDescent="0.2">
      <c r="A206" s="16" t="s">
        <v>205</v>
      </c>
      <c r="B206" s="26">
        <v>6753</v>
      </c>
      <c r="C206" s="26">
        <v>5784</v>
      </c>
      <c r="D206" s="4">
        <f t="shared" si="108"/>
        <v>0.85650821856952464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26">
        <v>717.5</v>
      </c>
      <c r="O206" s="26">
        <v>705.1</v>
      </c>
      <c r="P206" s="4">
        <f t="shared" si="109"/>
        <v>0.98271777003484329</v>
      </c>
      <c r="Q206" s="13">
        <v>20</v>
      </c>
      <c r="R206" s="22">
        <v>1</v>
      </c>
      <c r="S206" s="13">
        <v>15</v>
      </c>
      <c r="T206" s="26">
        <v>29</v>
      </c>
      <c r="U206" s="26">
        <v>44.6</v>
      </c>
      <c r="V206" s="4">
        <f t="shared" si="110"/>
        <v>1.5379310344827586</v>
      </c>
      <c r="W206" s="13">
        <v>30</v>
      </c>
      <c r="X206" s="26">
        <v>5</v>
      </c>
      <c r="Y206" s="26">
        <v>4.0999999999999996</v>
      </c>
      <c r="Z206" s="4">
        <f t="shared" si="111"/>
        <v>0.82</v>
      </c>
      <c r="AA206" s="13">
        <v>20</v>
      </c>
      <c r="AB206" s="20">
        <f t="shared" si="100"/>
        <v>1.1132354591671039</v>
      </c>
      <c r="AC206" s="20">
        <f t="shared" si="112"/>
        <v>1.1132354591671039</v>
      </c>
      <c r="AD206" s="24">
        <v>2268</v>
      </c>
      <c r="AE206" s="21">
        <f t="shared" si="97"/>
        <v>206.18181818181819</v>
      </c>
      <c r="AF206" s="21">
        <f t="shared" si="113"/>
        <v>229.5</v>
      </c>
      <c r="AG206" s="39">
        <f t="shared" si="98"/>
        <v>23.318181818181813</v>
      </c>
      <c r="AH206" s="90"/>
      <c r="AI206" s="39">
        <f t="shared" si="101"/>
        <v>229.5</v>
      </c>
      <c r="AJ206" s="26">
        <f>IF('[1]Расчет субсидий'!P135&gt;AI206,AI206,'[1]Расчет субсидий'!P135)</f>
        <v>0</v>
      </c>
      <c r="AK206" s="99">
        <f t="shared" si="99"/>
        <v>229.5</v>
      </c>
      <c r="AL206" s="57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2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2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2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2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2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2"/>
      <c r="GL206" s="11"/>
      <c r="GM206" s="11"/>
    </row>
    <row r="207" spans="1:195" s="2" customFormat="1" ht="15" customHeight="1" x14ac:dyDescent="0.2">
      <c r="A207" s="16" t="s">
        <v>206</v>
      </c>
      <c r="B207" s="26">
        <v>0</v>
      </c>
      <c r="C207" s="26">
        <v>0</v>
      </c>
      <c r="D207" s="4">
        <f t="shared" si="108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26">
        <v>25.4</v>
      </c>
      <c r="O207" s="26">
        <v>37.700000000000003</v>
      </c>
      <c r="P207" s="4">
        <f t="shared" si="109"/>
        <v>1.4842519685039373</v>
      </c>
      <c r="Q207" s="13">
        <v>20</v>
      </c>
      <c r="R207" s="22">
        <v>1</v>
      </c>
      <c r="S207" s="13">
        <v>15</v>
      </c>
      <c r="T207" s="26">
        <v>12</v>
      </c>
      <c r="U207" s="26">
        <v>21.1</v>
      </c>
      <c r="V207" s="4">
        <f t="shared" si="110"/>
        <v>1.7583333333333335</v>
      </c>
      <c r="W207" s="13">
        <v>30</v>
      </c>
      <c r="X207" s="26">
        <v>2</v>
      </c>
      <c r="Y207" s="26">
        <v>2.8</v>
      </c>
      <c r="Z207" s="4">
        <f t="shared" si="111"/>
        <v>1.4</v>
      </c>
      <c r="AA207" s="13">
        <v>20</v>
      </c>
      <c r="AB207" s="20">
        <f t="shared" si="100"/>
        <v>1.4757063455303383</v>
      </c>
      <c r="AC207" s="20">
        <f t="shared" si="112"/>
        <v>1.2275706345530337</v>
      </c>
      <c r="AD207" s="24">
        <v>155</v>
      </c>
      <c r="AE207" s="21">
        <f t="shared" si="97"/>
        <v>14.090909090909092</v>
      </c>
      <c r="AF207" s="21">
        <f t="shared" si="113"/>
        <v>17.3</v>
      </c>
      <c r="AG207" s="39">
        <f t="shared" si="98"/>
        <v>3.209090909090909</v>
      </c>
      <c r="AH207" s="90"/>
      <c r="AI207" s="39">
        <f t="shared" si="101"/>
        <v>17.3</v>
      </c>
      <c r="AJ207" s="26">
        <f>IF('[1]Расчет субсидий'!P136&gt;AI207,AI207,'[1]Расчет субсидий'!P136)</f>
        <v>0</v>
      </c>
      <c r="AK207" s="99">
        <f t="shared" si="99"/>
        <v>17.3</v>
      </c>
      <c r="AL207" s="57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2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2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2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2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2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2"/>
      <c r="GL207" s="11"/>
      <c r="GM207" s="11"/>
    </row>
    <row r="208" spans="1:195" s="2" customFormat="1" ht="15" customHeight="1" x14ac:dyDescent="0.2">
      <c r="A208" s="16" t="s">
        <v>207</v>
      </c>
      <c r="B208" s="26">
        <v>0</v>
      </c>
      <c r="C208" s="26">
        <v>0</v>
      </c>
      <c r="D208" s="4">
        <f t="shared" si="108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26">
        <v>50.5</v>
      </c>
      <c r="O208" s="26">
        <v>28.9</v>
      </c>
      <c r="P208" s="4">
        <f t="shared" si="109"/>
        <v>0.57227722772277223</v>
      </c>
      <c r="Q208" s="13">
        <v>20</v>
      </c>
      <c r="R208" s="22">
        <v>1</v>
      </c>
      <c r="S208" s="13">
        <v>15</v>
      </c>
      <c r="T208" s="26">
        <v>1</v>
      </c>
      <c r="U208" s="26">
        <v>2.1</v>
      </c>
      <c r="V208" s="4">
        <f t="shared" si="110"/>
        <v>2.1</v>
      </c>
      <c r="W208" s="13">
        <v>30</v>
      </c>
      <c r="X208" s="26">
        <v>0</v>
      </c>
      <c r="Y208" s="26">
        <v>0.4</v>
      </c>
      <c r="Z208" s="4">
        <f t="shared" si="111"/>
        <v>1</v>
      </c>
      <c r="AA208" s="13">
        <v>20</v>
      </c>
      <c r="AB208" s="20">
        <f t="shared" si="100"/>
        <v>1.2875946418171229</v>
      </c>
      <c r="AC208" s="20">
        <f t="shared" si="112"/>
        <v>1.2087594641817123</v>
      </c>
      <c r="AD208" s="24">
        <v>336</v>
      </c>
      <c r="AE208" s="21">
        <f t="shared" si="97"/>
        <v>30.545454545454547</v>
      </c>
      <c r="AF208" s="21">
        <f t="shared" si="113"/>
        <v>36.9</v>
      </c>
      <c r="AG208" s="39">
        <f t="shared" si="98"/>
        <v>6.3545454545454518</v>
      </c>
      <c r="AH208" s="90"/>
      <c r="AI208" s="39">
        <f t="shared" si="101"/>
        <v>36.9</v>
      </c>
      <c r="AJ208" s="26">
        <v>0</v>
      </c>
      <c r="AK208" s="99">
        <f t="shared" si="99"/>
        <v>36.9</v>
      </c>
      <c r="AL208" s="57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2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2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2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2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2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2"/>
      <c r="GL208" s="11"/>
      <c r="GM208" s="11"/>
    </row>
    <row r="209" spans="1:195" s="2" customFormat="1" ht="15" customHeight="1" x14ac:dyDescent="0.2">
      <c r="A209" s="16" t="s">
        <v>208</v>
      </c>
      <c r="B209" s="26">
        <v>239</v>
      </c>
      <c r="C209" s="26">
        <v>119</v>
      </c>
      <c r="D209" s="4">
        <f t="shared" si="108"/>
        <v>0.497907949790795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26">
        <v>226.9</v>
      </c>
      <c r="O209" s="26">
        <v>470.9</v>
      </c>
      <c r="P209" s="4">
        <f t="shared" si="109"/>
        <v>2.0753635962979287</v>
      </c>
      <c r="Q209" s="13">
        <v>20</v>
      </c>
      <c r="R209" s="22">
        <v>1</v>
      </c>
      <c r="S209" s="13">
        <v>15</v>
      </c>
      <c r="T209" s="26">
        <v>167</v>
      </c>
      <c r="U209" s="26">
        <v>115.5</v>
      </c>
      <c r="V209" s="4">
        <f t="shared" si="110"/>
        <v>0.69161676646706582</v>
      </c>
      <c r="W209" s="13">
        <v>35</v>
      </c>
      <c r="X209" s="26">
        <v>5</v>
      </c>
      <c r="Y209" s="26">
        <v>3.7</v>
      </c>
      <c r="Z209" s="4">
        <f t="shared" si="111"/>
        <v>0.74</v>
      </c>
      <c r="AA209" s="13">
        <v>15</v>
      </c>
      <c r="AB209" s="20">
        <f t="shared" si="100"/>
        <v>1.018873034212777</v>
      </c>
      <c r="AC209" s="20">
        <f t="shared" si="112"/>
        <v>1.018873034212777</v>
      </c>
      <c r="AD209" s="24">
        <v>2718</v>
      </c>
      <c r="AE209" s="21">
        <f t="shared" si="97"/>
        <v>247.09090909090909</v>
      </c>
      <c r="AF209" s="21">
        <f t="shared" si="113"/>
        <v>251.8</v>
      </c>
      <c r="AG209" s="39">
        <f t="shared" si="98"/>
        <v>4.7090909090909179</v>
      </c>
      <c r="AH209" s="90"/>
      <c r="AI209" s="39">
        <f t="shared" si="101"/>
        <v>251.8</v>
      </c>
      <c r="AJ209" s="26">
        <v>0</v>
      </c>
      <c r="AK209" s="99">
        <f t="shared" si="99"/>
        <v>251.8</v>
      </c>
      <c r="AL209" s="57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2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2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2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2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2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2"/>
      <c r="GL209" s="11"/>
      <c r="GM209" s="11"/>
    </row>
    <row r="210" spans="1:195" s="2" customFormat="1" ht="15" customHeight="1" x14ac:dyDescent="0.2">
      <c r="A210" s="16" t="s">
        <v>209</v>
      </c>
      <c r="B210" s="26">
        <v>0</v>
      </c>
      <c r="C210" s="26">
        <v>0</v>
      </c>
      <c r="D210" s="4">
        <f t="shared" si="108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26">
        <v>18.600000000000001</v>
      </c>
      <c r="O210" s="26">
        <v>9</v>
      </c>
      <c r="P210" s="4">
        <f t="shared" si="109"/>
        <v>0.48387096774193544</v>
      </c>
      <c r="Q210" s="13">
        <v>20</v>
      </c>
      <c r="R210" s="22">
        <v>1</v>
      </c>
      <c r="S210" s="13">
        <v>15</v>
      </c>
      <c r="T210" s="26">
        <v>3</v>
      </c>
      <c r="U210" s="26">
        <v>10.199999999999999</v>
      </c>
      <c r="V210" s="4">
        <f t="shared" si="110"/>
        <v>3.4</v>
      </c>
      <c r="W210" s="13">
        <v>35</v>
      </c>
      <c r="X210" s="26">
        <v>0</v>
      </c>
      <c r="Y210" s="26">
        <v>0</v>
      </c>
      <c r="Z210" s="4">
        <f t="shared" si="111"/>
        <v>1</v>
      </c>
      <c r="AA210" s="13">
        <v>15</v>
      </c>
      <c r="AB210" s="20">
        <f t="shared" si="100"/>
        <v>1.8667931688804555</v>
      </c>
      <c r="AC210" s="20">
        <f t="shared" si="112"/>
        <v>1.2666793168880455</v>
      </c>
      <c r="AD210" s="24">
        <v>669</v>
      </c>
      <c r="AE210" s="21">
        <f t="shared" si="97"/>
        <v>60.81818181818182</v>
      </c>
      <c r="AF210" s="21">
        <f t="shared" si="113"/>
        <v>77</v>
      </c>
      <c r="AG210" s="39">
        <f t="shared" si="98"/>
        <v>16.18181818181818</v>
      </c>
      <c r="AH210" s="90"/>
      <c r="AI210" s="39">
        <f t="shared" si="101"/>
        <v>77</v>
      </c>
      <c r="AJ210" s="26">
        <v>0</v>
      </c>
      <c r="AK210" s="99">
        <f t="shared" si="99"/>
        <v>77</v>
      </c>
      <c r="AL210" s="57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2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2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2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2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2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2"/>
      <c r="GL210" s="11"/>
      <c r="GM210" s="11"/>
    </row>
    <row r="211" spans="1:195" s="2" customFormat="1" ht="15" customHeight="1" x14ac:dyDescent="0.2">
      <c r="A211" s="16" t="s">
        <v>210</v>
      </c>
      <c r="B211" s="26">
        <v>0</v>
      </c>
      <c r="C211" s="26">
        <v>0</v>
      </c>
      <c r="D211" s="4">
        <f t="shared" si="108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26">
        <v>191.4</v>
      </c>
      <c r="O211" s="26">
        <v>71</v>
      </c>
      <c r="P211" s="4">
        <f t="shared" si="109"/>
        <v>0.37095088819226751</v>
      </c>
      <c r="Q211" s="13">
        <v>20</v>
      </c>
      <c r="R211" s="22">
        <v>1</v>
      </c>
      <c r="S211" s="13">
        <v>15</v>
      </c>
      <c r="T211" s="26">
        <v>0</v>
      </c>
      <c r="U211" s="26">
        <v>0</v>
      </c>
      <c r="V211" s="4">
        <f t="shared" si="110"/>
        <v>1</v>
      </c>
      <c r="W211" s="13">
        <v>35</v>
      </c>
      <c r="X211" s="26">
        <v>0</v>
      </c>
      <c r="Y211" s="26">
        <v>0</v>
      </c>
      <c r="Z211" s="4">
        <f t="shared" si="111"/>
        <v>1</v>
      </c>
      <c r="AA211" s="13">
        <v>15</v>
      </c>
      <c r="AB211" s="20">
        <f t="shared" si="100"/>
        <v>0.85198844428053344</v>
      </c>
      <c r="AC211" s="20">
        <f t="shared" si="112"/>
        <v>0.85198844428053344</v>
      </c>
      <c r="AD211" s="24">
        <v>574</v>
      </c>
      <c r="AE211" s="21">
        <f t="shared" si="97"/>
        <v>52.18181818181818</v>
      </c>
      <c r="AF211" s="21">
        <f t="shared" si="113"/>
        <v>44.5</v>
      </c>
      <c r="AG211" s="39">
        <f t="shared" si="98"/>
        <v>-7.6818181818181799</v>
      </c>
      <c r="AH211" s="90"/>
      <c r="AI211" s="39">
        <f t="shared" si="101"/>
        <v>44.5</v>
      </c>
      <c r="AJ211" s="26">
        <v>0</v>
      </c>
      <c r="AK211" s="99">
        <f t="shared" si="99"/>
        <v>44.5</v>
      </c>
      <c r="AL211" s="57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2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2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2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2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2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2"/>
      <c r="GL211" s="11"/>
      <c r="GM211" s="11"/>
    </row>
    <row r="212" spans="1:195" s="2" customFormat="1" ht="15" customHeight="1" x14ac:dyDescent="0.2">
      <c r="A212" s="25" t="s">
        <v>211</v>
      </c>
      <c r="B212" s="26"/>
      <c r="C212" s="26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26"/>
      <c r="O212" s="26"/>
      <c r="P212" s="4"/>
      <c r="Q212" s="13"/>
      <c r="R212" s="22"/>
      <c r="S212" s="13"/>
      <c r="T212" s="26"/>
      <c r="U212" s="26"/>
      <c r="V212" s="4"/>
      <c r="W212" s="13"/>
      <c r="X212" s="26"/>
      <c r="Y212" s="26"/>
      <c r="Z212" s="4"/>
      <c r="AA212" s="13"/>
      <c r="AB212" s="20"/>
      <c r="AC212" s="20"/>
      <c r="AD212" s="24"/>
      <c r="AE212" s="21"/>
      <c r="AF212" s="21"/>
      <c r="AG212" s="39"/>
      <c r="AH212" s="90"/>
      <c r="AI212" s="39"/>
      <c r="AJ212" s="26"/>
      <c r="AK212" s="99"/>
      <c r="AL212" s="57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2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2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2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2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2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2"/>
      <c r="GL212" s="11"/>
      <c r="GM212" s="11"/>
    </row>
    <row r="213" spans="1:195" s="2" customFormat="1" ht="15" customHeight="1" x14ac:dyDescent="0.2">
      <c r="A213" s="16" t="s">
        <v>212</v>
      </c>
      <c r="B213" s="26">
        <v>0</v>
      </c>
      <c r="C213" s="26">
        <v>3362</v>
      </c>
      <c r="D213" s="4">
        <f t="shared" ref="D213:D225" si="114">IF((E213=0),0,IF(B213=0,1,IF(C213&lt;0,0,C213/B213)))</f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26">
        <v>97.5</v>
      </c>
      <c r="O213" s="26">
        <v>58.4</v>
      </c>
      <c r="P213" s="4">
        <f t="shared" ref="P213:P225" si="115">IF((Q213=0),0,IF(N213=0,1,IF(O213&lt;0,0,O213/N213)))</f>
        <v>0.59897435897435891</v>
      </c>
      <c r="Q213" s="13">
        <v>20</v>
      </c>
      <c r="R213" s="22">
        <v>1</v>
      </c>
      <c r="S213" s="13">
        <v>15</v>
      </c>
      <c r="T213" s="26">
        <v>150</v>
      </c>
      <c r="U213" s="26">
        <v>168.9</v>
      </c>
      <c r="V213" s="4">
        <f t="shared" ref="V213:V225" si="116">IF((W213=0),0,IF(T213=0,1,IF(U213&lt;0,0,U213/T213)))</f>
        <v>1.1260000000000001</v>
      </c>
      <c r="W213" s="13">
        <v>15</v>
      </c>
      <c r="X213" s="26">
        <v>2</v>
      </c>
      <c r="Y213" s="26">
        <v>7.2</v>
      </c>
      <c r="Z213" s="4">
        <f t="shared" ref="Z213:Z225" si="117">IF((AA213=0),0,IF(X213=0,1,IF(Y213&lt;0,0,Y213/X213)))</f>
        <v>3.6</v>
      </c>
      <c r="AA213" s="13">
        <v>35</v>
      </c>
      <c r="AB213" s="20">
        <f t="shared" si="100"/>
        <v>1.9984645550527904</v>
      </c>
      <c r="AC213" s="20">
        <f t="shared" ref="AC213:AC225" si="118">IF(AB213&gt;1.2,IF((AB213-1.2)*0.1+1.2&gt;1.3,1.3,(AB213-1.2)*0.1+1.2),AB213)</f>
        <v>1.2798464555052791</v>
      </c>
      <c r="AD213" s="24">
        <v>829</v>
      </c>
      <c r="AE213" s="21">
        <f t="shared" si="97"/>
        <v>75.36363636363636</v>
      </c>
      <c r="AF213" s="21">
        <f t="shared" ref="AF213:AF225" si="119">ROUND(AC213*AE213,1)</f>
        <v>96.5</v>
      </c>
      <c r="AG213" s="39">
        <f t="shared" si="98"/>
        <v>21.13636363636364</v>
      </c>
      <c r="AH213" s="90"/>
      <c r="AI213" s="39">
        <f t="shared" si="101"/>
        <v>96.5</v>
      </c>
      <c r="AJ213" s="26">
        <f>IF('[1]Расчет субсидий'!P138&gt;AI213,AI213,'[1]Расчет субсидий'!P138)</f>
        <v>35.433333333333337</v>
      </c>
      <c r="AK213" s="99">
        <f t="shared" si="99"/>
        <v>61.1</v>
      </c>
      <c r="AL213" s="57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2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2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2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2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2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2"/>
      <c r="GL213" s="11"/>
      <c r="GM213" s="11"/>
    </row>
    <row r="214" spans="1:195" s="2" customFormat="1" ht="15" customHeight="1" x14ac:dyDescent="0.2">
      <c r="A214" s="16" t="s">
        <v>213</v>
      </c>
      <c r="B214" s="26">
        <v>0</v>
      </c>
      <c r="C214" s="26">
        <v>0</v>
      </c>
      <c r="D214" s="4">
        <f t="shared" si="114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26">
        <v>151.6</v>
      </c>
      <c r="O214" s="26">
        <v>104.2</v>
      </c>
      <c r="P214" s="4">
        <f t="shared" si="115"/>
        <v>0.68733509234828505</v>
      </c>
      <c r="Q214" s="13">
        <v>20</v>
      </c>
      <c r="R214" s="22">
        <v>1</v>
      </c>
      <c r="S214" s="13">
        <v>15</v>
      </c>
      <c r="T214" s="26">
        <v>8</v>
      </c>
      <c r="U214" s="26">
        <v>9.5</v>
      </c>
      <c r="V214" s="4">
        <f t="shared" si="116"/>
        <v>1.1875</v>
      </c>
      <c r="W214" s="13">
        <v>20</v>
      </c>
      <c r="X214" s="26">
        <v>0.3</v>
      </c>
      <c r="Y214" s="26">
        <v>0.4</v>
      </c>
      <c r="Z214" s="4">
        <f t="shared" si="117"/>
        <v>1.3333333333333335</v>
      </c>
      <c r="AA214" s="13">
        <v>30</v>
      </c>
      <c r="AB214" s="20">
        <f t="shared" si="100"/>
        <v>1.0881964923172436</v>
      </c>
      <c r="AC214" s="20">
        <f t="shared" si="118"/>
        <v>1.0881964923172436</v>
      </c>
      <c r="AD214" s="24">
        <v>2050</v>
      </c>
      <c r="AE214" s="21">
        <f t="shared" si="97"/>
        <v>186.36363636363637</v>
      </c>
      <c r="AF214" s="21">
        <f t="shared" si="119"/>
        <v>202.8</v>
      </c>
      <c r="AG214" s="39">
        <f t="shared" si="98"/>
        <v>16.436363636363637</v>
      </c>
      <c r="AH214" s="90"/>
      <c r="AI214" s="39">
        <f t="shared" si="101"/>
        <v>202.8</v>
      </c>
      <c r="AJ214" s="26">
        <v>0</v>
      </c>
      <c r="AK214" s="99">
        <f t="shared" si="99"/>
        <v>202.8</v>
      </c>
      <c r="AL214" s="57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2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2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2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2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2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2"/>
      <c r="GL214" s="11"/>
      <c r="GM214" s="11"/>
    </row>
    <row r="215" spans="1:195" s="2" customFormat="1" ht="15" customHeight="1" x14ac:dyDescent="0.2">
      <c r="A215" s="104" t="s">
        <v>214</v>
      </c>
      <c r="B215" s="105">
        <v>56694</v>
      </c>
      <c r="C215" s="105">
        <v>74339.100000000006</v>
      </c>
      <c r="D215" s="106">
        <f t="shared" si="114"/>
        <v>1.311233993015134</v>
      </c>
      <c r="E215" s="107">
        <v>10</v>
      </c>
      <c r="F215" s="108" t="s">
        <v>373</v>
      </c>
      <c r="G215" s="108" t="s">
        <v>373</v>
      </c>
      <c r="H215" s="108" t="s">
        <v>373</v>
      </c>
      <c r="I215" s="107" t="s">
        <v>370</v>
      </c>
      <c r="J215" s="108" t="s">
        <v>373</v>
      </c>
      <c r="K215" s="108" t="s">
        <v>373</v>
      </c>
      <c r="L215" s="108" t="s">
        <v>373</v>
      </c>
      <c r="M215" s="107" t="s">
        <v>370</v>
      </c>
      <c r="N215" s="105">
        <v>1307.9000000000001</v>
      </c>
      <c r="O215" s="105">
        <v>1525.7</v>
      </c>
      <c r="P215" s="106">
        <f t="shared" si="115"/>
        <v>1.1665264928511354</v>
      </c>
      <c r="Q215" s="107">
        <v>20</v>
      </c>
      <c r="R215" s="109">
        <v>1</v>
      </c>
      <c r="S215" s="107">
        <v>15</v>
      </c>
      <c r="T215" s="105">
        <v>0.1</v>
      </c>
      <c r="U215" s="105">
        <v>0.1</v>
      </c>
      <c r="V215" s="106">
        <f t="shared" si="116"/>
        <v>1</v>
      </c>
      <c r="W215" s="107">
        <v>5</v>
      </c>
      <c r="X215" s="105">
        <v>0.3</v>
      </c>
      <c r="Y215" s="105">
        <v>0.3</v>
      </c>
      <c r="Z215" s="106">
        <f t="shared" si="117"/>
        <v>1</v>
      </c>
      <c r="AA215" s="107">
        <v>45</v>
      </c>
      <c r="AB215" s="110">
        <f t="shared" si="100"/>
        <v>1.0678196819702532</v>
      </c>
      <c r="AC215" s="110">
        <f t="shared" si="118"/>
        <v>1.0678196819702532</v>
      </c>
      <c r="AD215" s="111">
        <v>1257</v>
      </c>
      <c r="AE215" s="112">
        <f t="shared" si="97"/>
        <v>114.27272727272727</v>
      </c>
      <c r="AF215" s="112">
        <f t="shared" si="119"/>
        <v>122</v>
      </c>
      <c r="AG215" s="113">
        <f t="shared" si="98"/>
        <v>7.7272727272727337</v>
      </c>
      <c r="AH215" s="114"/>
      <c r="AI215" s="113">
        <f t="shared" si="101"/>
        <v>122</v>
      </c>
      <c r="AJ215" s="105">
        <f>AI215</f>
        <v>122</v>
      </c>
      <c r="AK215" s="115">
        <f t="shared" si="99"/>
        <v>0</v>
      </c>
      <c r="AL215" s="57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2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2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2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2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2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2"/>
      <c r="GL215" s="11"/>
      <c r="GM215" s="11"/>
    </row>
    <row r="216" spans="1:195" s="2" customFormat="1" ht="15" customHeight="1" x14ac:dyDescent="0.2">
      <c r="A216" s="16" t="s">
        <v>215</v>
      </c>
      <c r="B216" s="26">
        <v>0</v>
      </c>
      <c r="C216" s="26">
        <v>1196</v>
      </c>
      <c r="D216" s="4">
        <f t="shared" si="114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26">
        <v>191.7</v>
      </c>
      <c r="O216" s="26">
        <v>88.1</v>
      </c>
      <c r="P216" s="4">
        <f t="shared" si="115"/>
        <v>0.45957224830464266</v>
      </c>
      <c r="Q216" s="13">
        <v>20</v>
      </c>
      <c r="R216" s="22">
        <v>1</v>
      </c>
      <c r="S216" s="13">
        <v>15</v>
      </c>
      <c r="T216" s="26">
        <v>8</v>
      </c>
      <c r="U216" s="26">
        <v>13.3</v>
      </c>
      <c r="V216" s="4">
        <f t="shared" si="116"/>
        <v>1.6625000000000001</v>
      </c>
      <c r="W216" s="13">
        <v>30</v>
      </c>
      <c r="X216" s="26">
        <v>0.4</v>
      </c>
      <c r="Y216" s="26">
        <v>0.4</v>
      </c>
      <c r="Z216" s="4">
        <f t="shared" si="117"/>
        <v>1</v>
      </c>
      <c r="AA216" s="13">
        <v>20</v>
      </c>
      <c r="AB216" s="20">
        <f t="shared" si="100"/>
        <v>1.1066640584246219</v>
      </c>
      <c r="AC216" s="20">
        <f t="shared" si="118"/>
        <v>1.1066640584246219</v>
      </c>
      <c r="AD216" s="24">
        <v>1408</v>
      </c>
      <c r="AE216" s="21">
        <f t="shared" si="97"/>
        <v>128</v>
      </c>
      <c r="AF216" s="21">
        <f t="shared" si="119"/>
        <v>141.69999999999999</v>
      </c>
      <c r="AG216" s="39">
        <f t="shared" si="98"/>
        <v>13.699999999999989</v>
      </c>
      <c r="AH216" s="90"/>
      <c r="AI216" s="39">
        <f t="shared" si="101"/>
        <v>141.69999999999999</v>
      </c>
      <c r="AJ216" s="26">
        <v>0</v>
      </c>
      <c r="AK216" s="99">
        <f t="shared" si="99"/>
        <v>141.69999999999999</v>
      </c>
      <c r="AL216" s="57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2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2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2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2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2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2"/>
      <c r="GL216" s="11"/>
      <c r="GM216" s="11"/>
    </row>
    <row r="217" spans="1:195" s="2" customFormat="1" ht="15" customHeight="1" x14ac:dyDescent="0.2">
      <c r="A217" s="16" t="s">
        <v>216</v>
      </c>
      <c r="B217" s="26">
        <v>68461</v>
      </c>
      <c r="C217" s="26">
        <v>58557.9</v>
      </c>
      <c r="D217" s="4">
        <f t="shared" si="114"/>
        <v>0.8553468398066052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26">
        <v>11598.7</v>
      </c>
      <c r="O217" s="26">
        <v>5390.4</v>
      </c>
      <c r="P217" s="4">
        <f t="shared" si="115"/>
        <v>0.46474173829825749</v>
      </c>
      <c r="Q217" s="13">
        <v>20</v>
      </c>
      <c r="R217" s="22">
        <v>1</v>
      </c>
      <c r="S217" s="13">
        <v>15</v>
      </c>
      <c r="T217" s="26">
        <v>155</v>
      </c>
      <c r="U217" s="26">
        <v>146</v>
      </c>
      <c r="V217" s="4">
        <f t="shared" si="116"/>
        <v>0.9419354838709677</v>
      </c>
      <c r="W217" s="13">
        <v>40</v>
      </c>
      <c r="X217" s="26">
        <v>10</v>
      </c>
      <c r="Y217" s="26">
        <v>10.9</v>
      </c>
      <c r="Z217" s="4">
        <f t="shared" si="117"/>
        <v>1.0900000000000001</v>
      </c>
      <c r="AA217" s="13">
        <v>10</v>
      </c>
      <c r="AB217" s="20">
        <f t="shared" si="100"/>
        <v>0.85711286861968339</v>
      </c>
      <c r="AC217" s="20">
        <f t="shared" si="118"/>
        <v>0.85711286861968339</v>
      </c>
      <c r="AD217" s="24">
        <v>2184</v>
      </c>
      <c r="AE217" s="21">
        <f t="shared" si="97"/>
        <v>198.54545454545453</v>
      </c>
      <c r="AF217" s="21">
        <f t="shared" si="119"/>
        <v>170.2</v>
      </c>
      <c r="AG217" s="39">
        <f t="shared" si="98"/>
        <v>-28.345454545454544</v>
      </c>
      <c r="AH217" s="90"/>
      <c r="AI217" s="39">
        <f t="shared" si="101"/>
        <v>170.2</v>
      </c>
      <c r="AJ217" s="26">
        <f>IF('[1]Расчет субсидий'!P140&gt;AI217,AI217,'[1]Расчет субсидий'!P140)</f>
        <v>128.26666666666671</v>
      </c>
      <c r="AK217" s="99">
        <f t="shared" si="99"/>
        <v>41.9</v>
      </c>
      <c r="AL217" s="57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2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2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2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2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2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2"/>
      <c r="GL217" s="11"/>
      <c r="GM217" s="11"/>
    </row>
    <row r="218" spans="1:195" s="2" customFormat="1" ht="15" customHeight="1" x14ac:dyDescent="0.2">
      <c r="A218" s="16" t="s">
        <v>217</v>
      </c>
      <c r="B218" s="26">
        <v>6688</v>
      </c>
      <c r="C218" s="26">
        <v>6302</v>
      </c>
      <c r="D218" s="4">
        <f t="shared" si="114"/>
        <v>0.94228468899521534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26">
        <v>609.29999999999995</v>
      </c>
      <c r="O218" s="26">
        <v>968</v>
      </c>
      <c r="P218" s="4">
        <f t="shared" si="115"/>
        <v>1.588708353848679</v>
      </c>
      <c r="Q218" s="13">
        <v>20</v>
      </c>
      <c r="R218" s="22">
        <v>1</v>
      </c>
      <c r="S218" s="13">
        <v>15</v>
      </c>
      <c r="T218" s="26">
        <v>0.1</v>
      </c>
      <c r="U218" s="26">
        <v>0.1</v>
      </c>
      <c r="V218" s="4">
        <f t="shared" si="116"/>
        <v>1</v>
      </c>
      <c r="W218" s="13">
        <v>15</v>
      </c>
      <c r="X218" s="26">
        <v>0.5</v>
      </c>
      <c r="Y218" s="26">
        <v>0.5</v>
      </c>
      <c r="Z218" s="4">
        <f t="shared" si="117"/>
        <v>1</v>
      </c>
      <c r="AA218" s="13">
        <v>35</v>
      </c>
      <c r="AB218" s="20">
        <f t="shared" si="100"/>
        <v>1.1178633049150077</v>
      </c>
      <c r="AC218" s="20">
        <f t="shared" si="118"/>
        <v>1.1178633049150077</v>
      </c>
      <c r="AD218" s="24">
        <v>3457</v>
      </c>
      <c r="AE218" s="21">
        <f t="shared" si="97"/>
        <v>314.27272727272725</v>
      </c>
      <c r="AF218" s="21">
        <f t="shared" si="119"/>
        <v>351.3</v>
      </c>
      <c r="AG218" s="39">
        <f t="shared" si="98"/>
        <v>37.027272727272759</v>
      </c>
      <c r="AH218" s="90"/>
      <c r="AI218" s="39">
        <f t="shared" si="101"/>
        <v>351.3</v>
      </c>
      <c r="AJ218" s="26">
        <f>IF('[1]Расчет субсидий'!P141&gt;AI218,AI218,'[1]Расчет субсидий'!P141)</f>
        <v>0</v>
      </c>
      <c r="AK218" s="99">
        <f t="shared" si="99"/>
        <v>351.3</v>
      </c>
      <c r="AL218" s="57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2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2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2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2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2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2"/>
      <c r="GL218" s="11"/>
      <c r="GM218" s="11"/>
    </row>
    <row r="219" spans="1:195" s="2" customFormat="1" ht="14.25" customHeight="1" x14ac:dyDescent="0.2">
      <c r="A219" s="16" t="s">
        <v>218</v>
      </c>
      <c r="B219" s="26">
        <v>266685</v>
      </c>
      <c r="C219" s="26">
        <v>361175.4</v>
      </c>
      <c r="D219" s="4">
        <f t="shared" si="114"/>
        <v>1.3543146408684403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26">
        <v>2095.6</v>
      </c>
      <c r="O219" s="26">
        <v>1645.3</v>
      </c>
      <c r="P219" s="4">
        <f t="shared" si="115"/>
        <v>0.78512120633708726</v>
      </c>
      <c r="Q219" s="13">
        <v>20</v>
      </c>
      <c r="R219" s="22">
        <v>1</v>
      </c>
      <c r="S219" s="13">
        <v>15</v>
      </c>
      <c r="T219" s="26">
        <v>2</v>
      </c>
      <c r="U219" s="26">
        <v>3.5</v>
      </c>
      <c r="V219" s="4">
        <f t="shared" si="116"/>
        <v>1.75</v>
      </c>
      <c r="W219" s="13">
        <v>30</v>
      </c>
      <c r="X219" s="26">
        <v>4</v>
      </c>
      <c r="Y219" s="26">
        <v>4.2</v>
      </c>
      <c r="Z219" s="4">
        <f t="shared" si="117"/>
        <v>1.05</v>
      </c>
      <c r="AA219" s="13">
        <v>20</v>
      </c>
      <c r="AB219" s="20">
        <f t="shared" si="100"/>
        <v>1.2394270582676437</v>
      </c>
      <c r="AC219" s="20">
        <f t="shared" si="118"/>
        <v>1.2039427058267642</v>
      </c>
      <c r="AD219" s="24">
        <v>896</v>
      </c>
      <c r="AE219" s="21">
        <f t="shared" si="97"/>
        <v>81.454545454545453</v>
      </c>
      <c r="AF219" s="21">
        <f t="shared" si="119"/>
        <v>98.1</v>
      </c>
      <c r="AG219" s="39">
        <f t="shared" si="98"/>
        <v>16.645454545454541</v>
      </c>
      <c r="AH219" s="90"/>
      <c r="AI219" s="39">
        <f t="shared" si="101"/>
        <v>98.1</v>
      </c>
      <c r="AJ219" s="26">
        <f>IF('[1]Расчет субсидий'!P142&gt;AI219,AI219,'[1]Расчет субсидий'!P142)</f>
        <v>71.52000000000001</v>
      </c>
      <c r="AK219" s="99">
        <f t="shared" si="99"/>
        <v>26.6</v>
      </c>
      <c r="AL219" s="57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2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2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2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2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2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2"/>
      <c r="GL219" s="11"/>
      <c r="GM219" s="11"/>
    </row>
    <row r="220" spans="1:195" s="2" customFormat="1" ht="15" customHeight="1" x14ac:dyDescent="0.2">
      <c r="A220" s="16" t="s">
        <v>219</v>
      </c>
      <c r="B220" s="26">
        <v>20721</v>
      </c>
      <c r="C220" s="26">
        <v>21394.6</v>
      </c>
      <c r="D220" s="4">
        <f t="shared" si="114"/>
        <v>1.0325080835866993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26">
        <v>487.3</v>
      </c>
      <c r="O220" s="26">
        <v>253.5</v>
      </c>
      <c r="P220" s="4">
        <f t="shared" si="115"/>
        <v>0.52021342089062184</v>
      </c>
      <c r="Q220" s="13">
        <v>20</v>
      </c>
      <c r="R220" s="22">
        <v>1</v>
      </c>
      <c r="S220" s="13">
        <v>15</v>
      </c>
      <c r="T220" s="26">
        <v>20</v>
      </c>
      <c r="U220" s="26">
        <v>11.5</v>
      </c>
      <c r="V220" s="4">
        <f t="shared" si="116"/>
        <v>0.57499999999999996</v>
      </c>
      <c r="W220" s="13">
        <v>30</v>
      </c>
      <c r="X220" s="26">
        <v>0.5</v>
      </c>
      <c r="Y220" s="26">
        <v>1.6</v>
      </c>
      <c r="Z220" s="4">
        <f t="shared" si="117"/>
        <v>3.2</v>
      </c>
      <c r="AA220" s="13">
        <v>20</v>
      </c>
      <c r="AB220" s="20">
        <f t="shared" si="100"/>
        <v>1.2313615710913624</v>
      </c>
      <c r="AC220" s="20">
        <f t="shared" si="118"/>
        <v>1.2031361571091361</v>
      </c>
      <c r="AD220" s="24">
        <v>3320</v>
      </c>
      <c r="AE220" s="21">
        <f t="shared" si="97"/>
        <v>301.81818181818181</v>
      </c>
      <c r="AF220" s="21">
        <f t="shared" si="119"/>
        <v>363.1</v>
      </c>
      <c r="AG220" s="39">
        <f t="shared" si="98"/>
        <v>61.28181818181821</v>
      </c>
      <c r="AH220" s="90"/>
      <c r="AI220" s="39">
        <f t="shared" si="101"/>
        <v>363.1</v>
      </c>
      <c r="AJ220" s="26">
        <f>IF('[1]Расчет субсидий'!P143&gt;AI220,AI220,'[1]Расчет субсидий'!P143)</f>
        <v>0</v>
      </c>
      <c r="AK220" s="99">
        <f t="shared" si="99"/>
        <v>363.1</v>
      </c>
      <c r="AL220" s="57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2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2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2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2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2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2"/>
      <c r="GL220" s="11"/>
      <c r="GM220" s="11"/>
    </row>
    <row r="221" spans="1:195" s="2" customFormat="1" ht="15" customHeight="1" x14ac:dyDescent="0.2">
      <c r="A221" s="104" t="s">
        <v>220</v>
      </c>
      <c r="B221" s="105">
        <v>49817</v>
      </c>
      <c r="C221" s="105">
        <v>78926</v>
      </c>
      <c r="D221" s="106">
        <f t="shared" si="114"/>
        <v>1.5843186060983199</v>
      </c>
      <c r="E221" s="107">
        <v>10</v>
      </c>
      <c r="F221" s="108" t="s">
        <v>373</v>
      </c>
      <c r="G221" s="108" t="s">
        <v>373</v>
      </c>
      <c r="H221" s="108" t="s">
        <v>373</v>
      </c>
      <c r="I221" s="107" t="s">
        <v>370</v>
      </c>
      <c r="J221" s="108" t="s">
        <v>373</v>
      </c>
      <c r="K221" s="108" t="s">
        <v>373</v>
      </c>
      <c r="L221" s="108" t="s">
        <v>373</v>
      </c>
      <c r="M221" s="107" t="s">
        <v>370</v>
      </c>
      <c r="N221" s="105">
        <v>2075.9</v>
      </c>
      <c r="O221" s="105">
        <v>1540.3</v>
      </c>
      <c r="P221" s="106">
        <f t="shared" si="115"/>
        <v>0.74199142540584806</v>
      </c>
      <c r="Q221" s="107">
        <v>20</v>
      </c>
      <c r="R221" s="109">
        <v>1</v>
      </c>
      <c r="S221" s="107">
        <v>15</v>
      </c>
      <c r="T221" s="105">
        <v>20</v>
      </c>
      <c r="U221" s="105">
        <v>172.2</v>
      </c>
      <c r="V221" s="106">
        <f t="shared" si="116"/>
        <v>8.61</v>
      </c>
      <c r="W221" s="107">
        <v>10</v>
      </c>
      <c r="X221" s="105">
        <v>300</v>
      </c>
      <c r="Y221" s="105">
        <v>390.3</v>
      </c>
      <c r="Z221" s="106">
        <f t="shared" si="117"/>
        <v>1.3009999999999999</v>
      </c>
      <c r="AA221" s="107">
        <v>40</v>
      </c>
      <c r="AB221" s="110">
        <f t="shared" si="100"/>
        <v>1.9349791007273698</v>
      </c>
      <c r="AC221" s="110">
        <f t="shared" si="118"/>
        <v>1.273497910072737</v>
      </c>
      <c r="AD221" s="111">
        <v>202</v>
      </c>
      <c r="AE221" s="112">
        <f t="shared" si="97"/>
        <v>18.363636363636363</v>
      </c>
      <c r="AF221" s="112">
        <f t="shared" si="119"/>
        <v>23.4</v>
      </c>
      <c r="AG221" s="113">
        <f t="shared" si="98"/>
        <v>5.0363636363636353</v>
      </c>
      <c r="AH221" s="114"/>
      <c r="AI221" s="113">
        <f t="shared" si="101"/>
        <v>23.4</v>
      </c>
      <c r="AJ221" s="105">
        <f>AI221</f>
        <v>23.4</v>
      </c>
      <c r="AK221" s="115">
        <f t="shared" si="99"/>
        <v>0</v>
      </c>
      <c r="AL221" s="57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2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2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2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2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2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2"/>
      <c r="GL221" s="11"/>
      <c r="GM221" s="11"/>
    </row>
    <row r="222" spans="1:195" s="2" customFormat="1" ht="15" customHeight="1" x14ac:dyDescent="0.2">
      <c r="A222" s="16" t="s">
        <v>221</v>
      </c>
      <c r="B222" s="26">
        <v>0</v>
      </c>
      <c r="C222" s="26">
        <v>0</v>
      </c>
      <c r="D222" s="4">
        <f t="shared" si="114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26">
        <v>108.8</v>
      </c>
      <c r="O222" s="26">
        <v>48.9</v>
      </c>
      <c r="P222" s="4">
        <f t="shared" si="115"/>
        <v>0.44944852941176472</v>
      </c>
      <c r="Q222" s="13">
        <v>20</v>
      </c>
      <c r="R222" s="22">
        <v>1</v>
      </c>
      <c r="S222" s="13">
        <v>15</v>
      </c>
      <c r="T222" s="26">
        <v>6</v>
      </c>
      <c r="U222" s="26">
        <v>7.1</v>
      </c>
      <c r="V222" s="4">
        <f t="shared" si="116"/>
        <v>1.1833333333333333</v>
      </c>
      <c r="W222" s="13">
        <v>25</v>
      </c>
      <c r="X222" s="26">
        <v>0.3</v>
      </c>
      <c r="Y222" s="26">
        <v>0.5</v>
      </c>
      <c r="Z222" s="4">
        <f t="shared" si="117"/>
        <v>1.6666666666666667</v>
      </c>
      <c r="AA222" s="13">
        <v>25</v>
      </c>
      <c r="AB222" s="20">
        <f t="shared" si="100"/>
        <v>1.1204584775086506</v>
      </c>
      <c r="AC222" s="20">
        <f t="shared" si="118"/>
        <v>1.1204584775086506</v>
      </c>
      <c r="AD222" s="24">
        <v>771</v>
      </c>
      <c r="AE222" s="21">
        <f t="shared" si="97"/>
        <v>70.090909090909093</v>
      </c>
      <c r="AF222" s="21">
        <f t="shared" si="119"/>
        <v>78.5</v>
      </c>
      <c r="AG222" s="39">
        <f t="shared" si="98"/>
        <v>8.4090909090909065</v>
      </c>
      <c r="AH222" s="90"/>
      <c r="AI222" s="39">
        <f t="shared" si="101"/>
        <v>78.5</v>
      </c>
      <c r="AJ222" s="26">
        <v>0</v>
      </c>
      <c r="AK222" s="99">
        <f t="shared" si="99"/>
        <v>78.5</v>
      </c>
      <c r="AL222" s="57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2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2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2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2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2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2"/>
      <c r="GL222" s="11"/>
      <c r="GM222" s="11"/>
    </row>
    <row r="223" spans="1:195" s="2" customFormat="1" ht="15" customHeight="1" x14ac:dyDescent="0.2">
      <c r="A223" s="16" t="s">
        <v>222</v>
      </c>
      <c r="B223" s="26">
        <v>1391</v>
      </c>
      <c r="C223" s="26">
        <v>1055.5</v>
      </c>
      <c r="D223" s="4">
        <f t="shared" si="114"/>
        <v>0.75880661394680082</v>
      </c>
      <c r="E223" s="13">
        <v>10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26">
        <v>355.5</v>
      </c>
      <c r="O223" s="26">
        <v>85.6</v>
      </c>
      <c r="P223" s="4">
        <f t="shared" si="115"/>
        <v>0.24078762306610407</v>
      </c>
      <c r="Q223" s="13">
        <v>20</v>
      </c>
      <c r="R223" s="22">
        <v>1</v>
      </c>
      <c r="S223" s="13">
        <v>15</v>
      </c>
      <c r="T223" s="26">
        <v>40</v>
      </c>
      <c r="U223" s="26">
        <v>36.299999999999997</v>
      </c>
      <c r="V223" s="4">
        <f t="shared" si="116"/>
        <v>0.90749999999999997</v>
      </c>
      <c r="W223" s="13">
        <v>15</v>
      </c>
      <c r="X223" s="26">
        <v>125.1</v>
      </c>
      <c r="Y223" s="26">
        <v>144.9</v>
      </c>
      <c r="Z223" s="4">
        <f t="shared" si="117"/>
        <v>1.1582733812949642</v>
      </c>
      <c r="AA223" s="13">
        <v>35</v>
      </c>
      <c r="AB223" s="20">
        <f t="shared" si="100"/>
        <v>0.8584830204854087</v>
      </c>
      <c r="AC223" s="20">
        <f t="shared" si="118"/>
        <v>0.8584830204854087</v>
      </c>
      <c r="AD223" s="24">
        <v>2227</v>
      </c>
      <c r="AE223" s="21">
        <f t="shared" si="97"/>
        <v>202.45454545454547</v>
      </c>
      <c r="AF223" s="21">
        <f t="shared" si="119"/>
        <v>173.8</v>
      </c>
      <c r="AG223" s="39">
        <f t="shared" si="98"/>
        <v>-28.654545454545456</v>
      </c>
      <c r="AH223" s="90"/>
      <c r="AI223" s="39">
        <f t="shared" si="101"/>
        <v>173.8</v>
      </c>
      <c r="AJ223" s="26">
        <v>0</v>
      </c>
      <c r="AK223" s="99">
        <f t="shared" si="99"/>
        <v>173.8</v>
      </c>
      <c r="AL223" s="57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2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2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2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2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2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2"/>
      <c r="GL223" s="11"/>
      <c r="GM223" s="11"/>
    </row>
    <row r="224" spans="1:195" s="2" customFormat="1" ht="15" customHeight="1" x14ac:dyDescent="0.2">
      <c r="A224" s="16" t="s">
        <v>223</v>
      </c>
      <c r="B224" s="26">
        <v>0</v>
      </c>
      <c r="C224" s="26">
        <v>0</v>
      </c>
      <c r="D224" s="4">
        <f t="shared" si="114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26">
        <v>1323.3</v>
      </c>
      <c r="O224" s="26">
        <v>1385.8</v>
      </c>
      <c r="P224" s="4">
        <f t="shared" si="115"/>
        <v>1.0472304088264188</v>
      </c>
      <c r="Q224" s="13">
        <v>20</v>
      </c>
      <c r="R224" s="22">
        <v>1</v>
      </c>
      <c r="S224" s="13">
        <v>15</v>
      </c>
      <c r="T224" s="26">
        <v>60</v>
      </c>
      <c r="U224" s="26">
        <v>33.4</v>
      </c>
      <c r="V224" s="4">
        <f t="shared" si="116"/>
        <v>0.55666666666666664</v>
      </c>
      <c r="W224" s="13">
        <v>30</v>
      </c>
      <c r="X224" s="26">
        <v>6</v>
      </c>
      <c r="Y224" s="26">
        <v>2.2000000000000002</v>
      </c>
      <c r="Z224" s="4">
        <f t="shared" si="117"/>
        <v>0.3666666666666667</v>
      </c>
      <c r="AA224" s="13">
        <v>20</v>
      </c>
      <c r="AB224" s="20">
        <f t="shared" si="100"/>
        <v>0.70562284129249075</v>
      </c>
      <c r="AC224" s="20">
        <f t="shared" si="118"/>
        <v>0.70562284129249075</v>
      </c>
      <c r="AD224" s="24">
        <v>554</v>
      </c>
      <c r="AE224" s="21">
        <f t="shared" si="97"/>
        <v>50.363636363636367</v>
      </c>
      <c r="AF224" s="21">
        <f t="shared" si="119"/>
        <v>35.5</v>
      </c>
      <c r="AG224" s="39">
        <f t="shared" si="98"/>
        <v>-14.863636363636367</v>
      </c>
      <c r="AH224" s="90"/>
      <c r="AI224" s="39">
        <f t="shared" si="101"/>
        <v>35.5</v>
      </c>
      <c r="AJ224" s="26">
        <f>IF('[1]Расчет субсидий'!P145&gt;AI224,AI224,'[1]Расчет субсидий'!P145)</f>
        <v>0</v>
      </c>
      <c r="AK224" s="99">
        <f t="shared" si="99"/>
        <v>35.5</v>
      </c>
      <c r="AL224" s="57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2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2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2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2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2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2"/>
      <c r="GL224" s="11"/>
      <c r="GM224" s="11"/>
    </row>
    <row r="225" spans="1:195" s="2" customFormat="1" ht="15" customHeight="1" x14ac:dyDescent="0.2">
      <c r="A225" s="16" t="s">
        <v>224</v>
      </c>
      <c r="B225" s="26">
        <v>0</v>
      </c>
      <c r="C225" s="26">
        <v>0</v>
      </c>
      <c r="D225" s="4">
        <f t="shared" si="114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26">
        <v>73.8</v>
      </c>
      <c r="O225" s="26">
        <v>44.6</v>
      </c>
      <c r="P225" s="4">
        <f t="shared" si="115"/>
        <v>0.60433604336043367</v>
      </c>
      <c r="Q225" s="13">
        <v>20</v>
      </c>
      <c r="R225" s="22">
        <v>1</v>
      </c>
      <c r="S225" s="13">
        <v>15</v>
      </c>
      <c r="T225" s="26">
        <v>180</v>
      </c>
      <c r="U225" s="26">
        <v>142.5</v>
      </c>
      <c r="V225" s="4">
        <f t="shared" si="116"/>
        <v>0.79166666666666663</v>
      </c>
      <c r="W225" s="13">
        <v>40</v>
      </c>
      <c r="X225" s="26">
        <v>3</v>
      </c>
      <c r="Y225" s="26">
        <v>3.1</v>
      </c>
      <c r="Z225" s="4">
        <f t="shared" si="117"/>
        <v>1.0333333333333334</v>
      </c>
      <c r="AA225" s="13">
        <v>10</v>
      </c>
      <c r="AB225" s="20">
        <f t="shared" si="100"/>
        <v>0.81278495137892548</v>
      </c>
      <c r="AC225" s="20">
        <f t="shared" si="118"/>
        <v>0.81278495137892548</v>
      </c>
      <c r="AD225" s="24">
        <v>520</v>
      </c>
      <c r="AE225" s="21">
        <f t="shared" si="97"/>
        <v>47.272727272727273</v>
      </c>
      <c r="AF225" s="21">
        <f t="shared" si="119"/>
        <v>38.4</v>
      </c>
      <c r="AG225" s="39">
        <f t="shared" si="98"/>
        <v>-8.8727272727272748</v>
      </c>
      <c r="AH225" s="90"/>
      <c r="AI225" s="39">
        <f t="shared" si="101"/>
        <v>38.4</v>
      </c>
      <c r="AJ225" s="26">
        <v>0</v>
      </c>
      <c r="AK225" s="99">
        <f t="shared" si="99"/>
        <v>38.4</v>
      </c>
      <c r="AL225" s="57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2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2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2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2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2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2"/>
      <c r="GL225" s="11"/>
      <c r="GM225" s="11"/>
    </row>
    <row r="226" spans="1:195" s="2" customFormat="1" ht="15" customHeight="1" x14ac:dyDescent="0.2">
      <c r="A226" s="25" t="s">
        <v>225</v>
      </c>
      <c r="B226" s="26"/>
      <c r="C226" s="26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26"/>
      <c r="O226" s="26"/>
      <c r="P226" s="4"/>
      <c r="Q226" s="13"/>
      <c r="R226" s="22"/>
      <c r="S226" s="13"/>
      <c r="T226" s="26"/>
      <c r="U226" s="26"/>
      <c r="V226" s="4"/>
      <c r="W226" s="13"/>
      <c r="X226" s="26"/>
      <c r="Y226" s="26"/>
      <c r="Z226" s="4"/>
      <c r="AA226" s="13"/>
      <c r="AB226" s="20"/>
      <c r="AC226" s="20"/>
      <c r="AD226" s="24"/>
      <c r="AE226" s="21"/>
      <c r="AF226" s="21"/>
      <c r="AG226" s="39"/>
      <c r="AH226" s="90"/>
      <c r="AI226" s="39"/>
      <c r="AJ226" s="26"/>
      <c r="AK226" s="99"/>
      <c r="AL226" s="57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2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2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2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2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2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2"/>
      <c r="GL226" s="11"/>
      <c r="GM226" s="11"/>
    </row>
    <row r="227" spans="1:195" s="2" customFormat="1" ht="15" customHeight="1" x14ac:dyDescent="0.2">
      <c r="A227" s="16" t="s">
        <v>226</v>
      </c>
      <c r="B227" s="26">
        <v>0</v>
      </c>
      <c r="C227" s="26">
        <v>0</v>
      </c>
      <c r="D227" s="4">
        <f t="shared" ref="D227:D235" si="120">IF((E227=0),0,IF(B227=0,1,IF(C227&lt;0,0,C227/B227)))</f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26">
        <v>156.80000000000001</v>
      </c>
      <c r="O227" s="26">
        <v>83</v>
      </c>
      <c r="P227" s="4">
        <f t="shared" ref="P227:P235" si="121">IF((Q227=0),0,IF(N227=0,1,IF(O227&lt;0,0,O227/N227)))</f>
        <v>0.52933673469387754</v>
      </c>
      <c r="Q227" s="13">
        <v>20</v>
      </c>
      <c r="R227" s="22">
        <v>1</v>
      </c>
      <c r="S227" s="13">
        <v>15</v>
      </c>
      <c r="T227" s="26">
        <v>0</v>
      </c>
      <c r="U227" s="26">
        <v>1.9</v>
      </c>
      <c r="V227" s="4">
        <f t="shared" ref="V227:V235" si="122">IF((W227=0),0,IF(T227=0,1,IF(U227&lt;0,0,U227/T227)))</f>
        <v>1</v>
      </c>
      <c r="W227" s="13">
        <v>20</v>
      </c>
      <c r="X227" s="26">
        <v>0</v>
      </c>
      <c r="Y227" s="26">
        <v>2.6</v>
      </c>
      <c r="Z227" s="4">
        <f t="shared" ref="Z227:Z235" si="123">IF((AA227=0),0,IF(X227=0,1,IF(Y227&lt;0,0,Y227/X227)))</f>
        <v>1</v>
      </c>
      <c r="AA227" s="13">
        <v>30</v>
      </c>
      <c r="AB227" s="20">
        <f t="shared" si="100"/>
        <v>0.88925570228091244</v>
      </c>
      <c r="AC227" s="20">
        <f t="shared" ref="AC227:AC235" si="124">IF(AB227&gt;1.2,IF((AB227-1.2)*0.1+1.2&gt;1.3,1.3,(AB227-1.2)*0.1+1.2),AB227)</f>
        <v>0.88925570228091244</v>
      </c>
      <c r="AD227" s="24">
        <v>1294</v>
      </c>
      <c r="AE227" s="21">
        <f t="shared" si="97"/>
        <v>117.63636363636364</v>
      </c>
      <c r="AF227" s="21">
        <f t="shared" ref="AF227:AF235" si="125">ROUND(AC227*AE227,1)</f>
        <v>104.6</v>
      </c>
      <c r="AG227" s="39">
        <f t="shared" si="98"/>
        <v>-13.036363636363646</v>
      </c>
      <c r="AH227" s="90"/>
      <c r="AI227" s="39">
        <f t="shared" si="101"/>
        <v>104.6</v>
      </c>
      <c r="AJ227" s="26">
        <f>IF('[1]Расчет субсидий'!P147&gt;AI227,AI227,'[1]Расчет субсидий'!P147)</f>
        <v>0</v>
      </c>
      <c r="AK227" s="99">
        <f t="shared" si="99"/>
        <v>104.6</v>
      </c>
      <c r="AL227" s="57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2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2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2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2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2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2"/>
      <c r="GL227" s="11"/>
      <c r="GM227" s="11"/>
    </row>
    <row r="228" spans="1:195" s="2" customFormat="1" ht="15" customHeight="1" x14ac:dyDescent="0.2">
      <c r="A228" s="16" t="s">
        <v>150</v>
      </c>
      <c r="B228" s="26">
        <v>0</v>
      </c>
      <c r="C228" s="26">
        <v>0</v>
      </c>
      <c r="D228" s="4">
        <f t="shared" si="120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26">
        <v>215.8</v>
      </c>
      <c r="O228" s="26">
        <v>57.6</v>
      </c>
      <c r="P228" s="4">
        <f t="shared" si="121"/>
        <v>0.2669138090824838</v>
      </c>
      <c r="Q228" s="13">
        <v>20</v>
      </c>
      <c r="R228" s="22">
        <v>1</v>
      </c>
      <c r="S228" s="13">
        <v>15</v>
      </c>
      <c r="T228" s="26">
        <v>44</v>
      </c>
      <c r="U228" s="26">
        <v>47</v>
      </c>
      <c r="V228" s="4">
        <f t="shared" si="122"/>
        <v>1.0681818181818181</v>
      </c>
      <c r="W228" s="13">
        <v>30</v>
      </c>
      <c r="X228" s="26">
        <v>3</v>
      </c>
      <c r="Y228" s="26">
        <v>3.5</v>
      </c>
      <c r="Z228" s="4">
        <f t="shared" si="123"/>
        <v>1.1666666666666667</v>
      </c>
      <c r="AA228" s="13">
        <v>20</v>
      </c>
      <c r="AB228" s="20">
        <f t="shared" si="100"/>
        <v>0.8907889889463243</v>
      </c>
      <c r="AC228" s="20">
        <f t="shared" si="124"/>
        <v>0.8907889889463243</v>
      </c>
      <c r="AD228" s="24">
        <v>1032</v>
      </c>
      <c r="AE228" s="21">
        <f t="shared" si="97"/>
        <v>93.818181818181813</v>
      </c>
      <c r="AF228" s="21">
        <f t="shared" si="125"/>
        <v>83.6</v>
      </c>
      <c r="AG228" s="39">
        <f t="shared" si="98"/>
        <v>-10.218181818181819</v>
      </c>
      <c r="AH228" s="90"/>
      <c r="AI228" s="39">
        <f t="shared" si="101"/>
        <v>83.6</v>
      </c>
      <c r="AJ228" s="26">
        <v>0</v>
      </c>
      <c r="AK228" s="99">
        <f t="shared" si="99"/>
        <v>83.6</v>
      </c>
      <c r="AL228" s="57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2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2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2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2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2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2"/>
      <c r="GL228" s="11"/>
      <c r="GM228" s="11"/>
    </row>
    <row r="229" spans="1:195" s="2" customFormat="1" ht="15" customHeight="1" x14ac:dyDescent="0.2">
      <c r="A229" s="16" t="s">
        <v>227</v>
      </c>
      <c r="B229" s="26">
        <v>0</v>
      </c>
      <c r="C229" s="26">
        <v>0</v>
      </c>
      <c r="D229" s="4">
        <f t="shared" si="120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26">
        <v>157.1</v>
      </c>
      <c r="O229" s="26">
        <v>39.1</v>
      </c>
      <c r="P229" s="4">
        <f t="shared" si="121"/>
        <v>0.24888605983450032</v>
      </c>
      <c r="Q229" s="13">
        <v>20</v>
      </c>
      <c r="R229" s="22">
        <v>1</v>
      </c>
      <c r="S229" s="13">
        <v>15</v>
      </c>
      <c r="T229" s="26">
        <v>46</v>
      </c>
      <c r="U229" s="26">
        <v>55.3</v>
      </c>
      <c r="V229" s="4">
        <f t="shared" si="122"/>
        <v>1.2021739130434781</v>
      </c>
      <c r="W229" s="13">
        <v>15</v>
      </c>
      <c r="X229" s="26">
        <v>4</v>
      </c>
      <c r="Y229" s="26">
        <v>5.3</v>
      </c>
      <c r="Z229" s="4">
        <f t="shared" si="123"/>
        <v>1.325</v>
      </c>
      <c r="AA229" s="13">
        <v>35</v>
      </c>
      <c r="AB229" s="20">
        <f t="shared" si="100"/>
        <v>0.9927685869687316</v>
      </c>
      <c r="AC229" s="20">
        <f t="shared" si="124"/>
        <v>0.9927685869687316</v>
      </c>
      <c r="AD229" s="24">
        <v>1586</v>
      </c>
      <c r="AE229" s="21">
        <f t="shared" si="97"/>
        <v>144.18181818181819</v>
      </c>
      <c r="AF229" s="21">
        <f t="shared" si="125"/>
        <v>143.1</v>
      </c>
      <c r="AG229" s="39">
        <f t="shared" si="98"/>
        <v>-1.0818181818181927</v>
      </c>
      <c r="AH229" s="90"/>
      <c r="AI229" s="39">
        <f t="shared" si="101"/>
        <v>143.1</v>
      </c>
      <c r="AJ229" s="26">
        <f>IF('[1]Расчет субсидий'!P148&gt;AI229,AI229,'[1]Расчет субсидий'!P148)</f>
        <v>0</v>
      </c>
      <c r="AK229" s="99">
        <f t="shared" si="99"/>
        <v>143.1</v>
      </c>
      <c r="AL229" s="57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2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2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2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2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2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2"/>
      <c r="GL229" s="11"/>
      <c r="GM229" s="11"/>
    </row>
    <row r="230" spans="1:195" s="2" customFormat="1" ht="15" customHeight="1" x14ac:dyDescent="0.2">
      <c r="A230" s="16" t="s">
        <v>228</v>
      </c>
      <c r="B230" s="26">
        <v>0</v>
      </c>
      <c r="C230" s="26">
        <v>0</v>
      </c>
      <c r="D230" s="4">
        <f t="shared" si="120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26">
        <v>112</v>
      </c>
      <c r="O230" s="26">
        <v>61.4</v>
      </c>
      <c r="P230" s="4">
        <f t="shared" si="121"/>
        <v>0.54821428571428565</v>
      </c>
      <c r="Q230" s="13">
        <v>20</v>
      </c>
      <c r="R230" s="22">
        <v>1</v>
      </c>
      <c r="S230" s="13">
        <v>15</v>
      </c>
      <c r="T230" s="26">
        <v>4</v>
      </c>
      <c r="U230" s="26">
        <v>9.1</v>
      </c>
      <c r="V230" s="4">
        <f t="shared" si="122"/>
        <v>2.2749999999999999</v>
      </c>
      <c r="W230" s="13">
        <v>25</v>
      </c>
      <c r="X230" s="26">
        <v>1</v>
      </c>
      <c r="Y230" s="26">
        <v>0.5</v>
      </c>
      <c r="Z230" s="4">
        <f t="shared" si="123"/>
        <v>0.5</v>
      </c>
      <c r="AA230" s="13">
        <v>25</v>
      </c>
      <c r="AB230" s="20">
        <f t="shared" si="100"/>
        <v>1.1216386554621849</v>
      </c>
      <c r="AC230" s="20">
        <f t="shared" si="124"/>
        <v>1.1216386554621849</v>
      </c>
      <c r="AD230" s="24">
        <v>1549</v>
      </c>
      <c r="AE230" s="21">
        <f t="shared" si="97"/>
        <v>140.81818181818181</v>
      </c>
      <c r="AF230" s="21">
        <f t="shared" si="125"/>
        <v>157.9</v>
      </c>
      <c r="AG230" s="39">
        <f t="shared" si="98"/>
        <v>17.081818181818193</v>
      </c>
      <c r="AH230" s="90"/>
      <c r="AI230" s="39">
        <f t="shared" si="101"/>
        <v>157.9</v>
      </c>
      <c r="AJ230" s="26">
        <f>IF('[1]Расчет субсидий'!P149&gt;AI230,AI230,'[1]Расчет субсидий'!P149)</f>
        <v>0</v>
      </c>
      <c r="AK230" s="99">
        <f t="shared" si="99"/>
        <v>157.9</v>
      </c>
      <c r="AL230" s="57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2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2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2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2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2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2"/>
      <c r="GL230" s="11"/>
      <c r="GM230" s="11"/>
    </row>
    <row r="231" spans="1:195" s="2" customFormat="1" ht="15" customHeight="1" x14ac:dyDescent="0.2">
      <c r="A231" s="104" t="s">
        <v>229</v>
      </c>
      <c r="B231" s="105">
        <v>13903</v>
      </c>
      <c r="C231" s="105">
        <v>16331</v>
      </c>
      <c r="D231" s="106">
        <f t="shared" si="120"/>
        <v>1.1746385672157089</v>
      </c>
      <c r="E231" s="107">
        <v>10</v>
      </c>
      <c r="F231" s="108" t="s">
        <v>373</v>
      </c>
      <c r="G231" s="108" t="s">
        <v>373</v>
      </c>
      <c r="H231" s="108" t="s">
        <v>373</v>
      </c>
      <c r="I231" s="107" t="s">
        <v>370</v>
      </c>
      <c r="J231" s="108" t="s">
        <v>373</v>
      </c>
      <c r="K231" s="108" t="s">
        <v>373</v>
      </c>
      <c r="L231" s="108" t="s">
        <v>373</v>
      </c>
      <c r="M231" s="107" t="s">
        <v>370</v>
      </c>
      <c r="N231" s="105">
        <v>308.89999999999998</v>
      </c>
      <c r="O231" s="105">
        <v>110.5</v>
      </c>
      <c r="P231" s="106">
        <f t="shared" si="121"/>
        <v>0.3577209452897378</v>
      </c>
      <c r="Q231" s="107">
        <v>20</v>
      </c>
      <c r="R231" s="109">
        <v>1</v>
      </c>
      <c r="S231" s="107">
        <v>15</v>
      </c>
      <c r="T231" s="105">
        <v>0</v>
      </c>
      <c r="U231" s="105">
        <v>0</v>
      </c>
      <c r="V231" s="106">
        <f t="shared" si="122"/>
        <v>1</v>
      </c>
      <c r="W231" s="107">
        <v>15</v>
      </c>
      <c r="X231" s="105">
        <v>1</v>
      </c>
      <c r="Y231" s="105">
        <v>1.1000000000000001</v>
      </c>
      <c r="Z231" s="106">
        <f t="shared" si="123"/>
        <v>1.1000000000000001</v>
      </c>
      <c r="AA231" s="107">
        <v>35</v>
      </c>
      <c r="AB231" s="110">
        <f t="shared" si="100"/>
        <v>0.9200084692415984</v>
      </c>
      <c r="AC231" s="110">
        <f t="shared" si="124"/>
        <v>0.9200084692415984</v>
      </c>
      <c r="AD231" s="111">
        <v>24</v>
      </c>
      <c r="AE231" s="112">
        <f t="shared" si="97"/>
        <v>2.1818181818181817</v>
      </c>
      <c r="AF231" s="112">
        <f t="shared" si="125"/>
        <v>2</v>
      </c>
      <c r="AG231" s="113">
        <f t="shared" si="98"/>
        <v>-0.18181818181818166</v>
      </c>
      <c r="AH231" s="114"/>
      <c r="AI231" s="113">
        <f t="shared" si="101"/>
        <v>2</v>
      </c>
      <c r="AJ231" s="105">
        <f>AI231</f>
        <v>2</v>
      </c>
      <c r="AK231" s="115">
        <f t="shared" si="99"/>
        <v>0</v>
      </c>
      <c r="AL231" s="57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2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2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2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2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2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2"/>
      <c r="GL231" s="11"/>
      <c r="GM231" s="11"/>
    </row>
    <row r="232" spans="1:195" s="2" customFormat="1" ht="15" customHeight="1" x14ac:dyDescent="0.2">
      <c r="A232" s="16" t="s">
        <v>230</v>
      </c>
      <c r="B232" s="26">
        <v>630102</v>
      </c>
      <c r="C232" s="26">
        <v>425317.5</v>
      </c>
      <c r="D232" s="4">
        <f t="shared" si="120"/>
        <v>0.67499785748973973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26">
        <v>2981.4</v>
      </c>
      <c r="O232" s="26">
        <v>2645.5</v>
      </c>
      <c r="P232" s="4">
        <f t="shared" si="121"/>
        <v>0.88733480915006369</v>
      </c>
      <c r="Q232" s="13">
        <v>20</v>
      </c>
      <c r="R232" s="22">
        <v>1</v>
      </c>
      <c r="S232" s="13">
        <v>15</v>
      </c>
      <c r="T232" s="26">
        <v>0</v>
      </c>
      <c r="U232" s="26">
        <v>0</v>
      </c>
      <c r="V232" s="4">
        <f t="shared" si="122"/>
        <v>1</v>
      </c>
      <c r="W232" s="13">
        <v>15</v>
      </c>
      <c r="X232" s="26">
        <v>0</v>
      </c>
      <c r="Y232" s="26">
        <v>0</v>
      </c>
      <c r="Z232" s="4">
        <f t="shared" si="123"/>
        <v>1</v>
      </c>
      <c r="AA232" s="13">
        <v>35</v>
      </c>
      <c r="AB232" s="20">
        <f t="shared" si="100"/>
        <v>0.94207026060945975</v>
      </c>
      <c r="AC232" s="20">
        <f t="shared" si="124"/>
        <v>0.94207026060945975</v>
      </c>
      <c r="AD232" s="24">
        <v>1952</v>
      </c>
      <c r="AE232" s="21">
        <f t="shared" si="97"/>
        <v>177.45454545454547</v>
      </c>
      <c r="AF232" s="21">
        <f t="shared" si="125"/>
        <v>167.2</v>
      </c>
      <c r="AG232" s="39">
        <f t="shared" si="98"/>
        <v>-10.254545454545479</v>
      </c>
      <c r="AH232" s="90"/>
      <c r="AI232" s="39">
        <f t="shared" si="101"/>
        <v>167.2</v>
      </c>
      <c r="AJ232" s="26">
        <f>IF('[1]Расчет субсидий'!P151&gt;AI232,AI232,'[1]Расчет субсидий'!P151)</f>
        <v>0</v>
      </c>
      <c r="AK232" s="99">
        <f t="shared" si="99"/>
        <v>167.2</v>
      </c>
      <c r="AL232" s="57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2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2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2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2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2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2"/>
      <c r="GL232" s="11"/>
      <c r="GM232" s="11"/>
    </row>
    <row r="233" spans="1:195" s="2" customFormat="1" ht="15" customHeight="1" x14ac:dyDescent="0.2">
      <c r="A233" s="16" t="s">
        <v>231</v>
      </c>
      <c r="B233" s="26">
        <v>0</v>
      </c>
      <c r="C233" s="26">
        <v>0</v>
      </c>
      <c r="D233" s="4">
        <f t="shared" si="120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26">
        <v>120.6</v>
      </c>
      <c r="O233" s="26">
        <v>24.2</v>
      </c>
      <c r="P233" s="4">
        <f t="shared" si="121"/>
        <v>0.20066334991708126</v>
      </c>
      <c r="Q233" s="13">
        <v>20</v>
      </c>
      <c r="R233" s="22">
        <v>1</v>
      </c>
      <c r="S233" s="13">
        <v>15</v>
      </c>
      <c r="T233" s="26">
        <v>118</v>
      </c>
      <c r="U233" s="26">
        <v>120.9</v>
      </c>
      <c r="V233" s="4">
        <f t="shared" si="122"/>
        <v>1.0245762711864408</v>
      </c>
      <c r="W233" s="13">
        <v>30</v>
      </c>
      <c r="X233" s="26">
        <v>7</v>
      </c>
      <c r="Y233" s="26">
        <v>3.5</v>
      </c>
      <c r="Z233" s="4">
        <f t="shared" si="123"/>
        <v>0.5</v>
      </c>
      <c r="AA233" s="13">
        <v>20</v>
      </c>
      <c r="AB233" s="20">
        <f t="shared" si="100"/>
        <v>0.70294770745805712</v>
      </c>
      <c r="AC233" s="20">
        <f t="shared" si="124"/>
        <v>0.70294770745805712</v>
      </c>
      <c r="AD233" s="24">
        <v>712</v>
      </c>
      <c r="AE233" s="21">
        <f t="shared" si="97"/>
        <v>64.727272727272734</v>
      </c>
      <c r="AF233" s="21">
        <f t="shared" si="125"/>
        <v>45.5</v>
      </c>
      <c r="AG233" s="39">
        <f t="shared" si="98"/>
        <v>-19.227272727272734</v>
      </c>
      <c r="AH233" s="90"/>
      <c r="AI233" s="39">
        <f t="shared" si="101"/>
        <v>45.5</v>
      </c>
      <c r="AJ233" s="26">
        <f>IF('[1]Расчет субсидий'!P152&gt;AI233,AI233,'[1]Расчет субсидий'!P152)</f>
        <v>45.5</v>
      </c>
      <c r="AK233" s="99">
        <f t="shared" si="99"/>
        <v>0</v>
      </c>
      <c r="AL233" s="57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2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2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2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2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2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2"/>
      <c r="GL233" s="11"/>
      <c r="GM233" s="11"/>
    </row>
    <row r="234" spans="1:195" s="2" customFormat="1" ht="15" customHeight="1" x14ac:dyDescent="0.2">
      <c r="A234" s="16" t="s">
        <v>232</v>
      </c>
      <c r="B234" s="26">
        <v>0</v>
      </c>
      <c r="C234" s="26">
        <v>0</v>
      </c>
      <c r="D234" s="4">
        <f t="shared" si="120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26">
        <v>662.4</v>
      </c>
      <c r="O234" s="26">
        <v>949.2</v>
      </c>
      <c r="P234" s="4">
        <f t="shared" si="121"/>
        <v>1.4329710144927537</v>
      </c>
      <c r="Q234" s="13">
        <v>20</v>
      </c>
      <c r="R234" s="22">
        <v>1</v>
      </c>
      <c r="S234" s="13">
        <v>15</v>
      </c>
      <c r="T234" s="26">
        <v>0</v>
      </c>
      <c r="U234" s="26">
        <v>0</v>
      </c>
      <c r="V234" s="4">
        <f t="shared" si="122"/>
        <v>1</v>
      </c>
      <c r="W234" s="13">
        <v>25</v>
      </c>
      <c r="X234" s="26">
        <v>1</v>
      </c>
      <c r="Y234" s="26">
        <v>0</v>
      </c>
      <c r="Z234" s="4">
        <f t="shared" si="123"/>
        <v>0</v>
      </c>
      <c r="AA234" s="13">
        <v>25</v>
      </c>
      <c r="AB234" s="20">
        <f t="shared" si="100"/>
        <v>0.80775788576300089</v>
      </c>
      <c r="AC234" s="20">
        <f t="shared" si="124"/>
        <v>0.80775788576300089</v>
      </c>
      <c r="AD234" s="24">
        <v>1147</v>
      </c>
      <c r="AE234" s="21">
        <f t="shared" si="97"/>
        <v>104.27272727272727</v>
      </c>
      <c r="AF234" s="21">
        <f t="shared" si="125"/>
        <v>84.2</v>
      </c>
      <c r="AG234" s="39">
        <f t="shared" si="98"/>
        <v>-20.072727272727263</v>
      </c>
      <c r="AH234" s="90"/>
      <c r="AI234" s="39">
        <f t="shared" si="101"/>
        <v>84.2</v>
      </c>
      <c r="AJ234" s="26">
        <f>IF('[1]Расчет субсидий'!P153&gt;AI234,AI234,'[1]Расчет субсидий'!P153)</f>
        <v>55.800000000000068</v>
      </c>
      <c r="AK234" s="99">
        <f t="shared" si="99"/>
        <v>28.4</v>
      </c>
      <c r="AL234" s="57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2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2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2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2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2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2"/>
      <c r="GL234" s="11"/>
      <c r="GM234" s="11"/>
    </row>
    <row r="235" spans="1:195" s="2" customFormat="1" ht="15" customHeight="1" x14ac:dyDescent="0.2">
      <c r="A235" s="16" t="s">
        <v>233</v>
      </c>
      <c r="B235" s="26">
        <v>10550</v>
      </c>
      <c r="C235" s="26">
        <v>46719.4</v>
      </c>
      <c r="D235" s="4">
        <f t="shared" si="120"/>
        <v>4.4283791469194318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26">
        <v>558</v>
      </c>
      <c r="O235" s="26">
        <v>350.6</v>
      </c>
      <c r="P235" s="4">
        <f t="shared" si="121"/>
        <v>0.62831541218637998</v>
      </c>
      <c r="Q235" s="13">
        <v>20</v>
      </c>
      <c r="R235" s="22">
        <v>1</v>
      </c>
      <c r="S235" s="13">
        <v>15</v>
      </c>
      <c r="T235" s="26">
        <v>2</v>
      </c>
      <c r="U235" s="26">
        <v>4.4000000000000004</v>
      </c>
      <c r="V235" s="4">
        <f t="shared" si="122"/>
        <v>2.2000000000000002</v>
      </c>
      <c r="W235" s="13">
        <v>20</v>
      </c>
      <c r="X235" s="26">
        <v>4</v>
      </c>
      <c r="Y235" s="26">
        <v>5.2</v>
      </c>
      <c r="Z235" s="4">
        <f t="shared" si="123"/>
        <v>1.3</v>
      </c>
      <c r="AA235" s="13">
        <v>30</v>
      </c>
      <c r="AB235" s="20">
        <f t="shared" si="100"/>
        <v>1.6300010496097044</v>
      </c>
      <c r="AC235" s="20">
        <f t="shared" si="124"/>
        <v>1.2430001049609705</v>
      </c>
      <c r="AD235" s="24">
        <v>3838</v>
      </c>
      <c r="AE235" s="21">
        <f t="shared" si="97"/>
        <v>348.90909090909093</v>
      </c>
      <c r="AF235" s="21">
        <f t="shared" si="125"/>
        <v>433.7</v>
      </c>
      <c r="AG235" s="39">
        <f t="shared" si="98"/>
        <v>84.790909090909054</v>
      </c>
      <c r="AH235" s="90"/>
      <c r="AI235" s="39">
        <f t="shared" si="101"/>
        <v>433.7</v>
      </c>
      <c r="AJ235" s="26">
        <f>IF('[1]Расчет субсидий'!P154&gt;AI235,AI235,'[1]Расчет субсидий'!P154)</f>
        <v>0</v>
      </c>
      <c r="AK235" s="99">
        <f t="shared" si="99"/>
        <v>433.7</v>
      </c>
      <c r="AL235" s="57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2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2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2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2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2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2"/>
      <c r="GL235" s="11"/>
      <c r="GM235" s="11"/>
    </row>
    <row r="236" spans="1:195" s="2" customFormat="1" ht="15" customHeight="1" x14ac:dyDescent="0.2">
      <c r="A236" s="25" t="s">
        <v>234</v>
      </c>
      <c r="B236" s="26"/>
      <c r="C236" s="26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26"/>
      <c r="O236" s="26"/>
      <c r="P236" s="4"/>
      <c r="Q236" s="13"/>
      <c r="R236" s="22"/>
      <c r="S236" s="13"/>
      <c r="T236" s="26"/>
      <c r="U236" s="26"/>
      <c r="V236" s="4"/>
      <c r="W236" s="13"/>
      <c r="X236" s="26"/>
      <c r="Y236" s="26"/>
      <c r="Z236" s="4"/>
      <c r="AA236" s="13"/>
      <c r="AB236" s="20"/>
      <c r="AC236" s="20"/>
      <c r="AD236" s="24"/>
      <c r="AE236" s="21">
        <f t="shared" si="97"/>
        <v>0</v>
      </c>
      <c r="AF236" s="21"/>
      <c r="AG236" s="39"/>
      <c r="AH236" s="90"/>
      <c r="AI236" s="39"/>
      <c r="AJ236" s="26"/>
      <c r="AK236" s="99"/>
      <c r="AL236" s="57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2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2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2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2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2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2"/>
      <c r="GL236" s="11"/>
      <c r="GM236" s="11"/>
    </row>
    <row r="237" spans="1:195" s="2" customFormat="1" ht="15" customHeight="1" x14ac:dyDescent="0.2">
      <c r="A237" s="16" t="s">
        <v>235</v>
      </c>
      <c r="B237" s="26">
        <v>0</v>
      </c>
      <c r="C237" s="26">
        <v>0</v>
      </c>
      <c r="D237" s="4">
        <f t="shared" ref="D237:D244" si="126">IF((E237=0),0,IF(B237=0,1,IF(C237&lt;0,0,C237/B237)))</f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26">
        <v>182.4</v>
      </c>
      <c r="O237" s="26">
        <v>46</v>
      </c>
      <c r="P237" s="4">
        <f t="shared" ref="P237:P244" si="127">IF((Q237=0),0,IF(N237=0,1,IF(O237&lt;0,0,O237/N237)))</f>
        <v>0.25219298245614036</v>
      </c>
      <c r="Q237" s="13">
        <v>20</v>
      </c>
      <c r="R237" s="22">
        <v>1</v>
      </c>
      <c r="S237" s="13">
        <v>15</v>
      </c>
      <c r="T237" s="26">
        <v>15</v>
      </c>
      <c r="U237" s="26">
        <v>5.4</v>
      </c>
      <c r="V237" s="4">
        <f t="shared" ref="V237:V244" si="128">IF((W237=0),0,IF(T237=0,1,IF(U237&lt;0,0,U237/T237)))</f>
        <v>0.36000000000000004</v>
      </c>
      <c r="W237" s="13">
        <v>20</v>
      </c>
      <c r="X237" s="26">
        <v>2</v>
      </c>
      <c r="Y237" s="26">
        <v>0.3</v>
      </c>
      <c r="Z237" s="4">
        <f t="shared" ref="Z237:Z244" si="129">IF((AA237=0),0,IF(X237=0,1,IF(Y237&lt;0,0,Y237/X237)))</f>
        <v>0.15</v>
      </c>
      <c r="AA237" s="13">
        <v>30</v>
      </c>
      <c r="AB237" s="20">
        <f t="shared" si="100"/>
        <v>0.37345717234262132</v>
      </c>
      <c r="AC237" s="20">
        <f t="shared" ref="AC237:AC244" si="130">IF(AB237&gt;1.2,IF((AB237-1.2)*0.1+1.2&gt;1.3,1.3,(AB237-1.2)*0.1+1.2),AB237)</f>
        <v>0.37345717234262132</v>
      </c>
      <c r="AD237" s="24">
        <v>796</v>
      </c>
      <c r="AE237" s="21">
        <f t="shared" si="97"/>
        <v>72.36363636363636</v>
      </c>
      <c r="AF237" s="21">
        <f t="shared" ref="AF237:AF244" si="131">ROUND(AC237*AE237,1)</f>
        <v>27</v>
      </c>
      <c r="AG237" s="39">
        <f t="shared" si="98"/>
        <v>-45.36363636363636</v>
      </c>
      <c r="AH237" s="90"/>
      <c r="AI237" s="39">
        <f t="shared" si="101"/>
        <v>27</v>
      </c>
      <c r="AJ237" s="26">
        <f>IF('[1]Расчет субсидий'!P156&gt;AI237,AI237,'[1]Расчет субсидий'!P156)</f>
        <v>0</v>
      </c>
      <c r="AK237" s="99">
        <f t="shared" si="99"/>
        <v>27</v>
      </c>
      <c r="AL237" s="57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2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2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2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2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2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2"/>
      <c r="GL237" s="11"/>
      <c r="GM237" s="11"/>
    </row>
    <row r="238" spans="1:195" s="2" customFormat="1" ht="15" customHeight="1" x14ac:dyDescent="0.2">
      <c r="A238" s="16" t="s">
        <v>236</v>
      </c>
      <c r="B238" s="26">
        <v>0</v>
      </c>
      <c r="C238" s="26">
        <v>0</v>
      </c>
      <c r="D238" s="4">
        <f t="shared" si="126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26">
        <v>84.7</v>
      </c>
      <c r="O238" s="26">
        <v>318.2</v>
      </c>
      <c r="P238" s="4">
        <f t="shared" si="127"/>
        <v>3.7567886658795748</v>
      </c>
      <c r="Q238" s="13">
        <v>20</v>
      </c>
      <c r="R238" s="22">
        <v>1</v>
      </c>
      <c r="S238" s="13">
        <v>15</v>
      </c>
      <c r="T238" s="26">
        <v>40</v>
      </c>
      <c r="U238" s="26">
        <v>66.5</v>
      </c>
      <c r="V238" s="4">
        <f t="shared" si="128"/>
        <v>1.6625000000000001</v>
      </c>
      <c r="W238" s="13">
        <v>25</v>
      </c>
      <c r="X238" s="26">
        <v>3</v>
      </c>
      <c r="Y238" s="26">
        <v>3.9</v>
      </c>
      <c r="Z238" s="4">
        <f t="shared" si="129"/>
        <v>1.3</v>
      </c>
      <c r="AA238" s="13">
        <v>25</v>
      </c>
      <c r="AB238" s="20">
        <f t="shared" si="100"/>
        <v>1.9317443919716646</v>
      </c>
      <c r="AC238" s="20">
        <f t="shared" si="130"/>
        <v>1.2731744391971664</v>
      </c>
      <c r="AD238" s="24">
        <v>280</v>
      </c>
      <c r="AE238" s="21">
        <f t="shared" si="97"/>
        <v>25.454545454545453</v>
      </c>
      <c r="AF238" s="21">
        <f t="shared" si="131"/>
        <v>32.4</v>
      </c>
      <c r="AG238" s="39">
        <f t="shared" si="98"/>
        <v>6.9454545454545453</v>
      </c>
      <c r="AH238" s="90"/>
      <c r="AI238" s="39">
        <f t="shared" si="101"/>
        <v>32.4</v>
      </c>
      <c r="AJ238" s="26">
        <f>IF('[1]Расчет субсидий'!P157&gt;AI238,AI238,'[1]Расчет субсидий'!P157)</f>
        <v>0</v>
      </c>
      <c r="AK238" s="99">
        <f t="shared" si="99"/>
        <v>32.4</v>
      </c>
      <c r="AL238" s="57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2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2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2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2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2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2"/>
      <c r="GL238" s="11"/>
      <c r="GM238" s="11"/>
    </row>
    <row r="239" spans="1:195" s="2" customFormat="1" ht="15" customHeight="1" x14ac:dyDescent="0.2">
      <c r="A239" s="16" t="s">
        <v>237</v>
      </c>
      <c r="B239" s="26">
        <v>0</v>
      </c>
      <c r="C239" s="26">
        <v>0</v>
      </c>
      <c r="D239" s="4">
        <f t="shared" si="126"/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26">
        <v>339.6</v>
      </c>
      <c r="O239" s="26">
        <v>135.30000000000001</v>
      </c>
      <c r="P239" s="4">
        <f t="shared" si="127"/>
        <v>0.39840989399293286</v>
      </c>
      <c r="Q239" s="13">
        <v>20</v>
      </c>
      <c r="R239" s="22">
        <v>1</v>
      </c>
      <c r="S239" s="13">
        <v>15</v>
      </c>
      <c r="T239" s="26">
        <v>45</v>
      </c>
      <c r="U239" s="26">
        <v>82.8</v>
      </c>
      <c r="V239" s="4">
        <f t="shared" si="128"/>
        <v>1.8399999999999999</v>
      </c>
      <c r="W239" s="13">
        <v>15</v>
      </c>
      <c r="X239" s="26">
        <v>3</v>
      </c>
      <c r="Y239" s="26">
        <v>9.6</v>
      </c>
      <c r="Z239" s="4">
        <f t="shared" si="129"/>
        <v>3.1999999999999997</v>
      </c>
      <c r="AA239" s="13">
        <v>35</v>
      </c>
      <c r="AB239" s="20">
        <f t="shared" si="100"/>
        <v>1.9125670338806899</v>
      </c>
      <c r="AC239" s="20">
        <f t="shared" si="130"/>
        <v>1.2712567033880688</v>
      </c>
      <c r="AD239" s="24">
        <v>3506</v>
      </c>
      <c r="AE239" s="21">
        <f t="shared" ref="AE239:AE302" si="132">AD239/11</f>
        <v>318.72727272727275</v>
      </c>
      <c r="AF239" s="21">
        <f t="shared" si="131"/>
        <v>405.2</v>
      </c>
      <c r="AG239" s="39">
        <f t="shared" ref="AG239:AG302" si="133">AF239-AE239</f>
        <v>86.472727272727241</v>
      </c>
      <c r="AH239" s="90"/>
      <c r="AI239" s="39">
        <f t="shared" si="101"/>
        <v>405.2</v>
      </c>
      <c r="AJ239" s="26">
        <f>IF('[1]Расчет субсидий'!P158&gt;AI239,AI239,'[1]Расчет субсидий'!P158)</f>
        <v>0</v>
      </c>
      <c r="AK239" s="99">
        <f t="shared" ref="AK239:AK302" si="134">ROUND(AI239-AJ239,1)</f>
        <v>405.2</v>
      </c>
      <c r="AL239" s="57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2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2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2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2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2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2"/>
      <c r="GL239" s="11"/>
      <c r="GM239" s="11"/>
    </row>
    <row r="240" spans="1:195" s="2" customFormat="1" ht="15" customHeight="1" x14ac:dyDescent="0.2">
      <c r="A240" s="16" t="s">
        <v>238</v>
      </c>
      <c r="B240" s="26">
        <v>1500</v>
      </c>
      <c r="C240" s="26">
        <v>2910.7</v>
      </c>
      <c r="D240" s="4">
        <f t="shared" si="126"/>
        <v>1.9404666666666666</v>
      </c>
      <c r="E240" s="13">
        <v>10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26">
        <v>210.6</v>
      </c>
      <c r="O240" s="26">
        <v>126.2</v>
      </c>
      <c r="P240" s="4">
        <f t="shared" si="127"/>
        <v>0.59924026590693258</v>
      </c>
      <c r="Q240" s="13">
        <v>20</v>
      </c>
      <c r="R240" s="22">
        <v>1</v>
      </c>
      <c r="S240" s="13">
        <v>15</v>
      </c>
      <c r="T240" s="26">
        <v>26</v>
      </c>
      <c r="U240" s="26">
        <v>35.9</v>
      </c>
      <c r="V240" s="4">
        <f t="shared" si="128"/>
        <v>1.3807692307692307</v>
      </c>
      <c r="W240" s="13">
        <v>15</v>
      </c>
      <c r="X240" s="26">
        <v>2</v>
      </c>
      <c r="Y240" s="26">
        <v>2.8</v>
      </c>
      <c r="Z240" s="4">
        <f t="shared" si="129"/>
        <v>1.4</v>
      </c>
      <c r="AA240" s="13">
        <v>35</v>
      </c>
      <c r="AB240" s="20">
        <f t="shared" ref="AB240:AB303" si="135">((D240*E240)+(P240*Q240)+(R240*S240)+(V240*W240)+(Z240*AA240))/(E240+Q240+S240+W240+AA240)</f>
        <v>1.2221158994351975</v>
      </c>
      <c r="AC240" s="20">
        <f t="shared" si="130"/>
        <v>1.2022115899435197</v>
      </c>
      <c r="AD240" s="24">
        <v>1545</v>
      </c>
      <c r="AE240" s="21">
        <f t="shared" si="132"/>
        <v>140.45454545454547</v>
      </c>
      <c r="AF240" s="21">
        <f t="shared" si="131"/>
        <v>168.9</v>
      </c>
      <c r="AG240" s="39">
        <f t="shared" si="133"/>
        <v>28.445454545454538</v>
      </c>
      <c r="AH240" s="90"/>
      <c r="AI240" s="39">
        <f t="shared" ref="AI240:AI303" si="136">AF240+AH240</f>
        <v>168.9</v>
      </c>
      <c r="AJ240" s="26">
        <f>IF('[1]Расчет субсидий'!P159&gt;AI240,AI240,'[1]Расчет субсидий'!P159)</f>
        <v>0</v>
      </c>
      <c r="AK240" s="99">
        <f t="shared" si="134"/>
        <v>168.9</v>
      </c>
      <c r="AL240" s="57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2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2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2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2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2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2"/>
      <c r="GL240" s="11"/>
      <c r="GM240" s="11"/>
    </row>
    <row r="241" spans="1:195" s="2" customFormat="1" ht="15" customHeight="1" x14ac:dyDescent="0.2">
      <c r="A241" s="16" t="s">
        <v>239</v>
      </c>
      <c r="B241" s="26">
        <v>0</v>
      </c>
      <c r="C241" s="26">
        <v>0</v>
      </c>
      <c r="D241" s="4">
        <f t="shared" si="126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26">
        <v>56</v>
      </c>
      <c r="O241" s="26">
        <v>30.7</v>
      </c>
      <c r="P241" s="4">
        <f t="shared" si="127"/>
        <v>0.54821428571428565</v>
      </c>
      <c r="Q241" s="13">
        <v>20</v>
      </c>
      <c r="R241" s="22">
        <v>1</v>
      </c>
      <c r="S241" s="13">
        <v>15</v>
      </c>
      <c r="T241" s="26">
        <v>16</v>
      </c>
      <c r="U241" s="26">
        <v>12</v>
      </c>
      <c r="V241" s="4">
        <f t="shared" si="128"/>
        <v>0.75</v>
      </c>
      <c r="W241" s="13">
        <v>20</v>
      </c>
      <c r="X241" s="26">
        <v>2</v>
      </c>
      <c r="Y241" s="26">
        <v>1.3</v>
      </c>
      <c r="Z241" s="4">
        <f t="shared" si="129"/>
        <v>0.65</v>
      </c>
      <c r="AA241" s="13">
        <v>30</v>
      </c>
      <c r="AB241" s="20">
        <f t="shared" si="135"/>
        <v>0.71134453781512608</v>
      </c>
      <c r="AC241" s="20">
        <f t="shared" si="130"/>
        <v>0.71134453781512608</v>
      </c>
      <c r="AD241" s="24">
        <v>884</v>
      </c>
      <c r="AE241" s="21">
        <f t="shared" si="132"/>
        <v>80.36363636363636</v>
      </c>
      <c r="AF241" s="21">
        <f t="shared" si="131"/>
        <v>57.2</v>
      </c>
      <c r="AG241" s="39">
        <f t="shared" si="133"/>
        <v>-23.163636363636357</v>
      </c>
      <c r="AH241" s="90"/>
      <c r="AI241" s="39">
        <f t="shared" si="136"/>
        <v>57.2</v>
      </c>
      <c r="AJ241" s="26">
        <v>0</v>
      </c>
      <c r="AK241" s="99">
        <f t="shared" si="134"/>
        <v>57.2</v>
      </c>
      <c r="AL241" s="57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2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2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2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2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2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2"/>
      <c r="GL241" s="11"/>
      <c r="GM241" s="11"/>
    </row>
    <row r="242" spans="1:195" s="2" customFormat="1" ht="15" customHeight="1" x14ac:dyDescent="0.2">
      <c r="A242" s="16" t="s">
        <v>240</v>
      </c>
      <c r="B242" s="26">
        <v>0</v>
      </c>
      <c r="C242" s="26">
        <v>0</v>
      </c>
      <c r="D242" s="4">
        <f t="shared" si="126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26">
        <v>137.4</v>
      </c>
      <c r="O242" s="26">
        <v>28.8</v>
      </c>
      <c r="P242" s="4">
        <f t="shared" si="127"/>
        <v>0.20960698689956331</v>
      </c>
      <c r="Q242" s="13">
        <v>20</v>
      </c>
      <c r="R242" s="22">
        <v>1</v>
      </c>
      <c r="S242" s="13">
        <v>15</v>
      </c>
      <c r="T242" s="26">
        <v>35</v>
      </c>
      <c r="U242" s="26">
        <v>33.5</v>
      </c>
      <c r="V242" s="4">
        <f t="shared" si="128"/>
        <v>0.95714285714285718</v>
      </c>
      <c r="W242" s="13">
        <v>20</v>
      </c>
      <c r="X242" s="26">
        <v>3</v>
      </c>
      <c r="Y242" s="26">
        <v>1.1000000000000001</v>
      </c>
      <c r="Z242" s="4">
        <f t="shared" si="129"/>
        <v>0.3666666666666667</v>
      </c>
      <c r="AA242" s="13">
        <v>30</v>
      </c>
      <c r="AB242" s="20">
        <f t="shared" si="135"/>
        <v>0.58041172800998131</v>
      </c>
      <c r="AC242" s="20">
        <f t="shared" si="130"/>
        <v>0.58041172800998131</v>
      </c>
      <c r="AD242" s="24">
        <v>1877</v>
      </c>
      <c r="AE242" s="21">
        <f t="shared" si="132"/>
        <v>170.63636363636363</v>
      </c>
      <c r="AF242" s="21">
        <f t="shared" si="131"/>
        <v>99</v>
      </c>
      <c r="AG242" s="39">
        <f t="shared" si="133"/>
        <v>-71.636363636363626</v>
      </c>
      <c r="AH242" s="90"/>
      <c r="AI242" s="39">
        <f t="shared" si="136"/>
        <v>99</v>
      </c>
      <c r="AJ242" s="26">
        <v>0</v>
      </c>
      <c r="AK242" s="99">
        <f t="shared" si="134"/>
        <v>99</v>
      </c>
      <c r="AL242" s="57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2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2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2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2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2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2"/>
      <c r="GL242" s="11"/>
      <c r="GM242" s="11"/>
    </row>
    <row r="243" spans="1:195" s="2" customFormat="1" ht="15" customHeight="1" x14ac:dyDescent="0.2">
      <c r="A243" s="16" t="s">
        <v>241</v>
      </c>
      <c r="B243" s="26">
        <v>2230</v>
      </c>
      <c r="C243" s="26">
        <v>2098</v>
      </c>
      <c r="D243" s="4">
        <f t="shared" si="126"/>
        <v>0.94080717488789234</v>
      </c>
      <c r="E243" s="13">
        <v>10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26">
        <v>209.1</v>
      </c>
      <c r="O243" s="26">
        <v>97.4</v>
      </c>
      <c r="P243" s="4">
        <f t="shared" si="127"/>
        <v>0.46580583452893354</v>
      </c>
      <c r="Q243" s="13">
        <v>20</v>
      </c>
      <c r="R243" s="22">
        <v>1</v>
      </c>
      <c r="S243" s="13">
        <v>15</v>
      </c>
      <c r="T243" s="26">
        <v>33</v>
      </c>
      <c r="U243" s="26">
        <v>15</v>
      </c>
      <c r="V243" s="4">
        <f t="shared" si="128"/>
        <v>0.45454545454545453</v>
      </c>
      <c r="W243" s="13">
        <v>15</v>
      </c>
      <c r="X243" s="26">
        <v>3</v>
      </c>
      <c r="Y243" s="26">
        <v>5.6</v>
      </c>
      <c r="Z243" s="4">
        <f t="shared" si="129"/>
        <v>1.8666666666666665</v>
      </c>
      <c r="AA243" s="13">
        <v>35</v>
      </c>
      <c r="AB243" s="20">
        <f t="shared" si="135"/>
        <v>1.1144810904312918</v>
      </c>
      <c r="AC243" s="20">
        <f t="shared" si="130"/>
        <v>1.1144810904312918</v>
      </c>
      <c r="AD243" s="24">
        <v>3229</v>
      </c>
      <c r="AE243" s="21">
        <f t="shared" si="132"/>
        <v>293.54545454545456</v>
      </c>
      <c r="AF243" s="21">
        <f t="shared" si="131"/>
        <v>327.2</v>
      </c>
      <c r="AG243" s="39">
        <f t="shared" si="133"/>
        <v>33.654545454545428</v>
      </c>
      <c r="AH243" s="90"/>
      <c r="AI243" s="39">
        <f t="shared" si="136"/>
        <v>327.2</v>
      </c>
      <c r="AJ243" s="26">
        <f>IF('[1]Расчет субсидий'!P160&gt;AI243,AI243,'[1]Расчет субсидий'!P160)</f>
        <v>0</v>
      </c>
      <c r="AK243" s="99">
        <f t="shared" si="134"/>
        <v>327.2</v>
      </c>
      <c r="AL243" s="57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2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2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2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2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2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2"/>
      <c r="GL243" s="11"/>
      <c r="GM243" s="11"/>
    </row>
    <row r="244" spans="1:195" s="2" customFormat="1" ht="15" customHeight="1" x14ac:dyDescent="0.2">
      <c r="A244" s="16" t="s">
        <v>242</v>
      </c>
      <c r="B244" s="26">
        <v>70300</v>
      </c>
      <c r="C244" s="26">
        <v>66239</v>
      </c>
      <c r="D244" s="4">
        <f t="shared" si="126"/>
        <v>0.94223328591749644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26">
        <v>1272.7</v>
      </c>
      <c r="O244" s="26">
        <v>1189.3</v>
      </c>
      <c r="P244" s="4">
        <f t="shared" si="127"/>
        <v>0.93447002435766469</v>
      </c>
      <c r="Q244" s="13">
        <v>20</v>
      </c>
      <c r="R244" s="22">
        <v>1</v>
      </c>
      <c r="S244" s="13">
        <v>15</v>
      </c>
      <c r="T244" s="26">
        <v>22</v>
      </c>
      <c r="U244" s="26">
        <v>13.4</v>
      </c>
      <c r="V244" s="4">
        <f t="shared" si="128"/>
        <v>0.60909090909090913</v>
      </c>
      <c r="W244" s="13">
        <v>10</v>
      </c>
      <c r="X244" s="26">
        <v>2</v>
      </c>
      <c r="Y244" s="26">
        <v>2.4</v>
      </c>
      <c r="Z244" s="4">
        <f t="shared" si="129"/>
        <v>1.2</v>
      </c>
      <c r="AA244" s="13">
        <v>40</v>
      </c>
      <c r="AB244" s="20">
        <f t="shared" si="135"/>
        <v>1.0231857098656565</v>
      </c>
      <c r="AC244" s="20">
        <f t="shared" si="130"/>
        <v>1.0231857098656565</v>
      </c>
      <c r="AD244" s="24">
        <v>1442</v>
      </c>
      <c r="AE244" s="21">
        <f t="shared" si="132"/>
        <v>131.09090909090909</v>
      </c>
      <c r="AF244" s="21">
        <f t="shared" si="131"/>
        <v>134.1</v>
      </c>
      <c r="AG244" s="39">
        <f t="shared" si="133"/>
        <v>3.0090909090909008</v>
      </c>
      <c r="AH244" s="90"/>
      <c r="AI244" s="39">
        <f t="shared" si="136"/>
        <v>134.1</v>
      </c>
      <c r="AJ244" s="26">
        <f>IF('[1]Расчет субсидий'!P161&gt;AI244,AI244,'[1]Расчет субсидий'!P161)</f>
        <v>114.56249999999989</v>
      </c>
      <c r="AK244" s="99">
        <f t="shared" si="134"/>
        <v>19.5</v>
      </c>
      <c r="AL244" s="57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2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2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2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2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2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2"/>
      <c r="GL244" s="11"/>
      <c r="GM244" s="11"/>
    </row>
    <row r="245" spans="1:195" s="2" customFormat="1" ht="15" customHeight="1" x14ac:dyDescent="0.2">
      <c r="A245" s="25" t="s">
        <v>243</v>
      </c>
      <c r="B245" s="26"/>
      <c r="C245" s="26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26"/>
      <c r="O245" s="26"/>
      <c r="P245" s="4"/>
      <c r="Q245" s="13"/>
      <c r="R245" s="22"/>
      <c r="S245" s="13"/>
      <c r="T245" s="26"/>
      <c r="U245" s="26"/>
      <c r="V245" s="4"/>
      <c r="W245" s="13"/>
      <c r="X245" s="26"/>
      <c r="Y245" s="26"/>
      <c r="Z245" s="4"/>
      <c r="AA245" s="13"/>
      <c r="AB245" s="20"/>
      <c r="AC245" s="20"/>
      <c r="AD245" s="24"/>
      <c r="AE245" s="21"/>
      <c r="AF245" s="21"/>
      <c r="AG245" s="39"/>
      <c r="AH245" s="90"/>
      <c r="AI245" s="39"/>
      <c r="AJ245" s="26"/>
      <c r="AK245" s="99"/>
      <c r="AL245" s="57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2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2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2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2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2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2"/>
      <c r="GL245" s="11"/>
      <c r="GM245" s="11"/>
    </row>
    <row r="246" spans="1:195" s="2" customFormat="1" ht="15" customHeight="1" x14ac:dyDescent="0.2">
      <c r="A246" s="16" t="s">
        <v>244</v>
      </c>
      <c r="B246" s="26">
        <v>1591</v>
      </c>
      <c r="C246" s="26">
        <v>1601</v>
      </c>
      <c r="D246" s="4">
        <f t="shared" ref="D246:D260" si="137">IF((E246=0),0,IF(B246=0,1,IF(C246&lt;0,0,C246/B246)))</f>
        <v>1.0062853551225643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26">
        <v>46.8</v>
      </c>
      <c r="O246" s="26">
        <v>30.5</v>
      </c>
      <c r="P246" s="4">
        <f t="shared" ref="P246:P260" si="138">IF((Q246=0),0,IF(N246=0,1,IF(O246&lt;0,0,O246/N246)))</f>
        <v>0.65170940170940173</v>
      </c>
      <c r="Q246" s="13">
        <v>20</v>
      </c>
      <c r="R246" s="22">
        <v>1</v>
      </c>
      <c r="S246" s="13">
        <v>15</v>
      </c>
      <c r="T246" s="26">
        <v>60</v>
      </c>
      <c r="U246" s="26">
        <v>110.5</v>
      </c>
      <c r="V246" s="4">
        <f t="shared" ref="V246:V260" si="139">IF((W246=0),0,IF(T246=0,1,IF(U246&lt;0,0,U246/T246)))</f>
        <v>1.8416666666666666</v>
      </c>
      <c r="W246" s="13">
        <v>20</v>
      </c>
      <c r="X246" s="26">
        <v>5.7</v>
      </c>
      <c r="Y246" s="26">
        <v>8.6999999999999993</v>
      </c>
      <c r="Z246" s="4">
        <f t="shared" ref="Z246:Z260" si="140">IF((AA246=0),0,IF(X246=0,1,IF(Y246&lt;0,0,Y246/X246)))</f>
        <v>1.5263157894736841</v>
      </c>
      <c r="AA246" s="13">
        <v>30</v>
      </c>
      <c r="AB246" s="20">
        <f t="shared" si="135"/>
        <v>1.2707352484521846</v>
      </c>
      <c r="AC246" s="20">
        <f t="shared" ref="AC246:AC260" si="141">IF(AB246&gt;1.2,IF((AB246-1.2)*0.1+1.2&gt;1.3,1.3,(AB246-1.2)*0.1+1.2),AB246)</f>
        <v>1.2070735248452185</v>
      </c>
      <c r="AD246" s="24">
        <v>2320</v>
      </c>
      <c r="AE246" s="21">
        <f t="shared" si="132"/>
        <v>210.90909090909091</v>
      </c>
      <c r="AF246" s="21">
        <f t="shared" ref="AF246:AF260" si="142">ROUND(AC246*AE246,1)</f>
        <v>254.6</v>
      </c>
      <c r="AG246" s="39">
        <f t="shared" si="133"/>
        <v>43.690909090909088</v>
      </c>
      <c r="AH246" s="90"/>
      <c r="AI246" s="39">
        <f t="shared" si="136"/>
        <v>254.6</v>
      </c>
      <c r="AJ246" s="26">
        <v>0</v>
      </c>
      <c r="AK246" s="99">
        <f t="shared" si="134"/>
        <v>254.6</v>
      </c>
      <c r="AL246" s="57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2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2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2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2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2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2"/>
      <c r="GL246" s="11"/>
      <c r="GM246" s="11"/>
    </row>
    <row r="247" spans="1:195" s="2" customFormat="1" ht="15" customHeight="1" x14ac:dyDescent="0.2">
      <c r="A247" s="16" t="s">
        <v>245</v>
      </c>
      <c r="B247" s="26">
        <v>0</v>
      </c>
      <c r="C247" s="26">
        <v>0</v>
      </c>
      <c r="D247" s="4">
        <f t="shared" si="137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26">
        <v>85</v>
      </c>
      <c r="O247" s="26">
        <v>52.4</v>
      </c>
      <c r="P247" s="4">
        <f t="shared" si="138"/>
        <v>0.6164705882352941</v>
      </c>
      <c r="Q247" s="13">
        <v>20</v>
      </c>
      <c r="R247" s="22">
        <v>1</v>
      </c>
      <c r="S247" s="13">
        <v>15</v>
      </c>
      <c r="T247" s="26">
        <v>4</v>
      </c>
      <c r="U247" s="26">
        <v>4</v>
      </c>
      <c r="V247" s="4">
        <f t="shared" si="139"/>
        <v>1</v>
      </c>
      <c r="W247" s="13">
        <v>10</v>
      </c>
      <c r="X247" s="26">
        <v>3.2</v>
      </c>
      <c r="Y247" s="26">
        <v>3.3</v>
      </c>
      <c r="Z247" s="4">
        <f t="shared" si="140"/>
        <v>1.0312499999999998</v>
      </c>
      <c r="AA247" s="13">
        <v>40</v>
      </c>
      <c r="AB247" s="20">
        <f t="shared" si="135"/>
        <v>0.92446366782006906</v>
      </c>
      <c r="AC247" s="20">
        <f t="shared" si="141"/>
        <v>0.92446366782006906</v>
      </c>
      <c r="AD247" s="24">
        <v>1776</v>
      </c>
      <c r="AE247" s="21">
        <f t="shared" si="132"/>
        <v>161.45454545454547</v>
      </c>
      <c r="AF247" s="21">
        <f t="shared" si="142"/>
        <v>149.30000000000001</v>
      </c>
      <c r="AG247" s="39">
        <f t="shared" si="133"/>
        <v>-12.154545454545456</v>
      </c>
      <c r="AH247" s="90"/>
      <c r="AI247" s="39">
        <f t="shared" si="136"/>
        <v>149.30000000000001</v>
      </c>
      <c r="AJ247" s="26">
        <v>0</v>
      </c>
      <c r="AK247" s="99">
        <f t="shared" si="134"/>
        <v>149.30000000000001</v>
      </c>
      <c r="AL247" s="57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2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2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2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2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2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2"/>
      <c r="GL247" s="11"/>
      <c r="GM247" s="11"/>
    </row>
    <row r="248" spans="1:195" s="2" customFormat="1" ht="15" customHeight="1" x14ac:dyDescent="0.2">
      <c r="A248" s="16" t="s">
        <v>246</v>
      </c>
      <c r="B248" s="26">
        <v>1588</v>
      </c>
      <c r="C248" s="26">
        <v>390.8</v>
      </c>
      <c r="D248" s="4">
        <f t="shared" si="137"/>
        <v>0.24609571788413098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26">
        <v>98.2</v>
      </c>
      <c r="O248" s="26">
        <v>44.6</v>
      </c>
      <c r="P248" s="4">
        <f t="shared" si="138"/>
        <v>0.45417515274949083</v>
      </c>
      <c r="Q248" s="13">
        <v>20</v>
      </c>
      <c r="R248" s="22">
        <v>1</v>
      </c>
      <c r="S248" s="13">
        <v>15</v>
      </c>
      <c r="T248" s="26">
        <v>29</v>
      </c>
      <c r="U248" s="26">
        <v>33.9</v>
      </c>
      <c r="V248" s="4">
        <f t="shared" si="139"/>
        <v>1.1689655172413793</v>
      </c>
      <c r="W248" s="13">
        <v>25</v>
      </c>
      <c r="X248" s="26">
        <v>4.5</v>
      </c>
      <c r="Y248" s="26">
        <v>3.8</v>
      </c>
      <c r="Z248" s="4">
        <f t="shared" si="140"/>
        <v>0.84444444444444444</v>
      </c>
      <c r="AA248" s="13">
        <v>25</v>
      </c>
      <c r="AB248" s="20">
        <f t="shared" si="135"/>
        <v>0.80926009764186024</v>
      </c>
      <c r="AC248" s="20">
        <f t="shared" si="141"/>
        <v>0.80926009764186024</v>
      </c>
      <c r="AD248" s="24">
        <v>1054</v>
      </c>
      <c r="AE248" s="21">
        <f t="shared" si="132"/>
        <v>95.818181818181813</v>
      </c>
      <c r="AF248" s="21">
        <f t="shared" si="142"/>
        <v>77.5</v>
      </c>
      <c r="AG248" s="39">
        <f t="shared" si="133"/>
        <v>-18.318181818181813</v>
      </c>
      <c r="AH248" s="90"/>
      <c r="AI248" s="39">
        <f t="shared" si="136"/>
        <v>77.5</v>
      </c>
      <c r="AJ248" s="26">
        <f>IF('[1]Расчет субсидий'!P163&gt;AI248,AI248,'[1]Расчет субсидий'!P163)</f>
        <v>0</v>
      </c>
      <c r="AK248" s="99">
        <f t="shared" si="134"/>
        <v>77.5</v>
      </c>
      <c r="AL248" s="57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2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2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2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2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2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2"/>
      <c r="GL248" s="11"/>
      <c r="GM248" s="11"/>
    </row>
    <row r="249" spans="1:195" s="2" customFormat="1" ht="15" customHeight="1" x14ac:dyDescent="0.2">
      <c r="A249" s="16" t="s">
        <v>247</v>
      </c>
      <c r="B249" s="26">
        <v>0</v>
      </c>
      <c r="C249" s="26">
        <v>0</v>
      </c>
      <c r="D249" s="4">
        <f t="shared" si="137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26">
        <v>516.9</v>
      </c>
      <c r="O249" s="26">
        <v>130.5</v>
      </c>
      <c r="P249" s="4">
        <f t="shared" si="138"/>
        <v>0.25246662797446318</v>
      </c>
      <c r="Q249" s="13">
        <v>20</v>
      </c>
      <c r="R249" s="22">
        <v>1</v>
      </c>
      <c r="S249" s="13">
        <v>15</v>
      </c>
      <c r="T249" s="26">
        <v>16</v>
      </c>
      <c r="U249" s="26">
        <v>16.899999999999999</v>
      </c>
      <c r="V249" s="4">
        <f t="shared" si="139"/>
        <v>1.0562499999999999</v>
      </c>
      <c r="W249" s="13">
        <v>20</v>
      </c>
      <c r="X249" s="26">
        <v>6.1</v>
      </c>
      <c r="Y249" s="26">
        <v>8</v>
      </c>
      <c r="Z249" s="4">
        <f t="shared" si="140"/>
        <v>1.3114754098360657</v>
      </c>
      <c r="AA249" s="13">
        <v>30</v>
      </c>
      <c r="AB249" s="20">
        <f t="shared" si="135"/>
        <v>0.94727758652436744</v>
      </c>
      <c r="AC249" s="20">
        <f t="shared" si="141"/>
        <v>0.94727758652436744</v>
      </c>
      <c r="AD249" s="24">
        <v>1387</v>
      </c>
      <c r="AE249" s="21">
        <f t="shared" si="132"/>
        <v>126.09090909090909</v>
      </c>
      <c r="AF249" s="21">
        <f t="shared" si="142"/>
        <v>119.4</v>
      </c>
      <c r="AG249" s="39">
        <f t="shared" si="133"/>
        <v>-6.6909090909090878</v>
      </c>
      <c r="AH249" s="90"/>
      <c r="AI249" s="39">
        <f t="shared" si="136"/>
        <v>119.4</v>
      </c>
      <c r="AJ249" s="26">
        <v>0</v>
      </c>
      <c r="AK249" s="99">
        <f t="shared" si="134"/>
        <v>119.4</v>
      </c>
      <c r="AL249" s="57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2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2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2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2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2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2"/>
      <c r="GL249" s="11"/>
      <c r="GM249" s="11"/>
    </row>
    <row r="250" spans="1:195" s="2" customFormat="1" ht="15" customHeight="1" x14ac:dyDescent="0.2">
      <c r="A250" s="16" t="s">
        <v>248</v>
      </c>
      <c r="B250" s="26">
        <v>0</v>
      </c>
      <c r="C250" s="26">
        <v>0</v>
      </c>
      <c r="D250" s="4">
        <f t="shared" si="137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26">
        <v>612.5</v>
      </c>
      <c r="O250" s="26">
        <v>63</v>
      </c>
      <c r="P250" s="4">
        <f t="shared" si="138"/>
        <v>0.10285714285714286</v>
      </c>
      <c r="Q250" s="13">
        <v>20</v>
      </c>
      <c r="R250" s="22">
        <v>1</v>
      </c>
      <c r="S250" s="13">
        <v>15</v>
      </c>
      <c r="T250" s="26">
        <v>2</v>
      </c>
      <c r="U250" s="26">
        <v>2</v>
      </c>
      <c r="V250" s="4">
        <f t="shared" si="139"/>
        <v>1</v>
      </c>
      <c r="W250" s="13">
        <v>25</v>
      </c>
      <c r="X250" s="26">
        <v>1</v>
      </c>
      <c r="Y250" s="26">
        <v>2.2999999999999998</v>
      </c>
      <c r="Z250" s="4">
        <f t="shared" si="140"/>
        <v>2.2999999999999998</v>
      </c>
      <c r="AA250" s="13">
        <v>25</v>
      </c>
      <c r="AB250" s="20">
        <f t="shared" si="135"/>
        <v>1.1712605042016806</v>
      </c>
      <c r="AC250" s="20">
        <f t="shared" si="141"/>
        <v>1.1712605042016806</v>
      </c>
      <c r="AD250" s="24">
        <v>556</v>
      </c>
      <c r="AE250" s="21">
        <f t="shared" si="132"/>
        <v>50.545454545454547</v>
      </c>
      <c r="AF250" s="21">
        <f t="shared" si="142"/>
        <v>59.2</v>
      </c>
      <c r="AG250" s="39">
        <f t="shared" si="133"/>
        <v>8.6545454545454561</v>
      </c>
      <c r="AH250" s="90"/>
      <c r="AI250" s="39">
        <f t="shared" si="136"/>
        <v>59.2</v>
      </c>
      <c r="AJ250" s="26">
        <f>IF('[1]Расчет субсидий'!P164&gt;AI250,AI250,'[1]Расчет субсидий'!P164)</f>
        <v>0</v>
      </c>
      <c r="AK250" s="99">
        <f t="shared" si="134"/>
        <v>59.2</v>
      </c>
      <c r="AL250" s="57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2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2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2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2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2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2"/>
      <c r="GL250" s="11"/>
      <c r="GM250" s="11"/>
    </row>
    <row r="251" spans="1:195" s="2" customFormat="1" ht="15" customHeight="1" x14ac:dyDescent="0.2">
      <c r="A251" s="16" t="s">
        <v>249</v>
      </c>
      <c r="B251" s="26">
        <v>0</v>
      </c>
      <c r="C251" s="26">
        <v>0</v>
      </c>
      <c r="D251" s="4">
        <f t="shared" si="137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26">
        <v>100.3</v>
      </c>
      <c r="O251" s="26">
        <v>85.4</v>
      </c>
      <c r="P251" s="4">
        <f t="shared" si="138"/>
        <v>0.85144566301096714</v>
      </c>
      <c r="Q251" s="13">
        <v>20</v>
      </c>
      <c r="R251" s="22">
        <v>1</v>
      </c>
      <c r="S251" s="13">
        <v>15</v>
      </c>
      <c r="T251" s="26">
        <v>35</v>
      </c>
      <c r="U251" s="26">
        <v>48.3</v>
      </c>
      <c r="V251" s="4">
        <f t="shared" si="139"/>
        <v>1.38</v>
      </c>
      <c r="W251" s="13">
        <v>40</v>
      </c>
      <c r="X251" s="26">
        <v>2</v>
      </c>
      <c r="Y251" s="26">
        <v>1</v>
      </c>
      <c r="Z251" s="4">
        <f t="shared" si="140"/>
        <v>0.5</v>
      </c>
      <c r="AA251" s="13">
        <v>10</v>
      </c>
      <c r="AB251" s="20">
        <f t="shared" si="135"/>
        <v>1.0850460383555216</v>
      </c>
      <c r="AC251" s="20">
        <f t="shared" si="141"/>
        <v>1.0850460383555216</v>
      </c>
      <c r="AD251" s="24">
        <v>1364</v>
      </c>
      <c r="AE251" s="21">
        <f t="shared" si="132"/>
        <v>124</v>
      </c>
      <c r="AF251" s="21">
        <f t="shared" si="142"/>
        <v>134.5</v>
      </c>
      <c r="AG251" s="39">
        <f t="shared" si="133"/>
        <v>10.5</v>
      </c>
      <c r="AH251" s="90"/>
      <c r="AI251" s="39">
        <f t="shared" si="136"/>
        <v>134.5</v>
      </c>
      <c r="AJ251" s="26">
        <v>0</v>
      </c>
      <c r="AK251" s="99">
        <f t="shared" si="134"/>
        <v>134.5</v>
      </c>
      <c r="AL251" s="57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2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2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2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2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2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2"/>
      <c r="GL251" s="11"/>
      <c r="GM251" s="11"/>
    </row>
    <row r="252" spans="1:195" s="2" customFormat="1" ht="15" customHeight="1" x14ac:dyDescent="0.2">
      <c r="A252" s="16" t="s">
        <v>250</v>
      </c>
      <c r="B252" s="26">
        <v>0</v>
      </c>
      <c r="C252" s="26">
        <v>0</v>
      </c>
      <c r="D252" s="4">
        <f t="shared" si="137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26">
        <v>62</v>
      </c>
      <c r="O252" s="26">
        <v>37.5</v>
      </c>
      <c r="P252" s="4">
        <f t="shared" si="138"/>
        <v>0.60483870967741937</v>
      </c>
      <c r="Q252" s="13">
        <v>20</v>
      </c>
      <c r="R252" s="22">
        <v>1</v>
      </c>
      <c r="S252" s="13">
        <v>15</v>
      </c>
      <c r="T252" s="26">
        <v>16</v>
      </c>
      <c r="U252" s="26">
        <v>16</v>
      </c>
      <c r="V252" s="4">
        <f t="shared" si="139"/>
        <v>1</v>
      </c>
      <c r="W252" s="13">
        <v>25</v>
      </c>
      <c r="X252" s="26">
        <v>2.2000000000000002</v>
      </c>
      <c r="Y252" s="26">
        <v>2.2000000000000002</v>
      </c>
      <c r="Z252" s="4">
        <f t="shared" si="140"/>
        <v>1</v>
      </c>
      <c r="AA252" s="13">
        <v>25</v>
      </c>
      <c r="AB252" s="20">
        <f t="shared" si="135"/>
        <v>0.90702087286527511</v>
      </c>
      <c r="AC252" s="20">
        <f t="shared" si="141"/>
        <v>0.90702087286527511</v>
      </c>
      <c r="AD252" s="24">
        <v>2666</v>
      </c>
      <c r="AE252" s="21">
        <f t="shared" si="132"/>
        <v>242.36363636363637</v>
      </c>
      <c r="AF252" s="21">
        <f t="shared" si="142"/>
        <v>219.8</v>
      </c>
      <c r="AG252" s="39">
        <f t="shared" si="133"/>
        <v>-22.563636363636363</v>
      </c>
      <c r="AH252" s="90"/>
      <c r="AI252" s="39">
        <f t="shared" si="136"/>
        <v>219.8</v>
      </c>
      <c r="AJ252" s="26">
        <f>IF('[1]Расчет субсидий'!P165&gt;AI252,AI252,'[1]Расчет субсидий'!P165)</f>
        <v>0</v>
      </c>
      <c r="AK252" s="99">
        <f t="shared" si="134"/>
        <v>219.8</v>
      </c>
      <c r="AL252" s="57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2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2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2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2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2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2"/>
      <c r="GL252" s="11"/>
      <c r="GM252" s="11"/>
    </row>
    <row r="253" spans="1:195" s="2" customFormat="1" ht="15" customHeight="1" x14ac:dyDescent="0.2">
      <c r="A253" s="16" t="s">
        <v>251</v>
      </c>
      <c r="B253" s="26">
        <v>0</v>
      </c>
      <c r="C253" s="26">
        <v>0</v>
      </c>
      <c r="D253" s="4">
        <f t="shared" si="137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26">
        <v>198.1</v>
      </c>
      <c r="O253" s="26">
        <v>252.2</v>
      </c>
      <c r="P253" s="4">
        <f t="shared" si="138"/>
        <v>1.2730943967693085</v>
      </c>
      <c r="Q253" s="13">
        <v>20</v>
      </c>
      <c r="R253" s="22">
        <v>1</v>
      </c>
      <c r="S253" s="13">
        <v>15</v>
      </c>
      <c r="T253" s="26">
        <v>128</v>
      </c>
      <c r="U253" s="26">
        <v>136.6</v>
      </c>
      <c r="V253" s="4">
        <f t="shared" si="139"/>
        <v>1.0671875</v>
      </c>
      <c r="W253" s="13">
        <v>20</v>
      </c>
      <c r="X253" s="26">
        <v>12.5</v>
      </c>
      <c r="Y253" s="26">
        <v>22.4</v>
      </c>
      <c r="Z253" s="4">
        <f t="shared" si="140"/>
        <v>1.7919999999999998</v>
      </c>
      <c r="AA253" s="13">
        <v>30</v>
      </c>
      <c r="AB253" s="20">
        <f t="shared" si="135"/>
        <v>1.3595957404163077</v>
      </c>
      <c r="AC253" s="20">
        <f t="shared" si="141"/>
        <v>1.2159595740416307</v>
      </c>
      <c r="AD253" s="24">
        <v>1687</v>
      </c>
      <c r="AE253" s="21">
        <f t="shared" si="132"/>
        <v>153.36363636363637</v>
      </c>
      <c r="AF253" s="21">
        <f t="shared" si="142"/>
        <v>186.5</v>
      </c>
      <c r="AG253" s="39">
        <f t="shared" si="133"/>
        <v>33.136363636363626</v>
      </c>
      <c r="AH253" s="90"/>
      <c r="AI253" s="39">
        <f t="shared" si="136"/>
        <v>186.5</v>
      </c>
      <c r="AJ253" s="26">
        <f>IF('[1]Расчет субсидий'!P166&gt;AI253,AI253,'[1]Расчет субсидий'!P166)</f>
        <v>0</v>
      </c>
      <c r="AK253" s="99">
        <f t="shared" si="134"/>
        <v>186.5</v>
      </c>
      <c r="AL253" s="57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2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2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2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2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2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2"/>
      <c r="GL253" s="11"/>
      <c r="GM253" s="11"/>
    </row>
    <row r="254" spans="1:195" s="2" customFormat="1" ht="15" customHeight="1" x14ac:dyDescent="0.2">
      <c r="A254" s="16" t="s">
        <v>252</v>
      </c>
      <c r="B254" s="26">
        <v>4658</v>
      </c>
      <c r="C254" s="26">
        <v>4568</v>
      </c>
      <c r="D254" s="4">
        <f t="shared" si="137"/>
        <v>0.98067840274796048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26">
        <v>285.8</v>
      </c>
      <c r="O254" s="26">
        <v>264.2</v>
      </c>
      <c r="P254" s="4">
        <f t="shared" si="138"/>
        <v>0.9244226731980405</v>
      </c>
      <c r="Q254" s="13">
        <v>20</v>
      </c>
      <c r="R254" s="22">
        <v>1</v>
      </c>
      <c r="S254" s="13">
        <v>15</v>
      </c>
      <c r="T254" s="26">
        <v>16</v>
      </c>
      <c r="U254" s="26">
        <v>23.1</v>
      </c>
      <c r="V254" s="4">
        <f t="shared" si="139"/>
        <v>1.4437500000000001</v>
      </c>
      <c r="W254" s="13">
        <v>25</v>
      </c>
      <c r="X254" s="26">
        <v>2.5</v>
      </c>
      <c r="Y254" s="26">
        <v>2.5</v>
      </c>
      <c r="Z254" s="4">
        <f t="shared" si="140"/>
        <v>1</v>
      </c>
      <c r="AA254" s="13">
        <v>25</v>
      </c>
      <c r="AB254" s="20">
        <f t="shared" si="135"/>
        <v>1.0988314472783203</v>
      </c>
      <c r="AC254" s="20">
        <f t="shared" si="141"/>
        <v>1.0988314472783203</v>
      </c>
      <c r="AD254" s="24">
        <v>2891</v>
      </c>
      <c r="AE254" s="21">
        <f t="shared" si="132"/>
        <v>262.81818181818181</v>
      </c>
      <c r="AF254" s="21">
        <f t="shared" si="142"/>
        <v>288.8</v>
      </c>
      <c r="AG254" s="39">
        <f t="shared" si="133"/>
        <v>25.981818181818198</v>
      </c>
      <c r="AH254" s="90"/>
      <c r="AI254" s="39">
        <f t="shared" si="136"/>
        <v>288.8</v>
      </c>
      <c r="AJ254" s="26">
        <f>IF('[1]Расчет субсидий'!P167&gt;AI254,AI254,'[1]Расчет субсидий'!P167)</f>
        <v>0</v>
      </c>
      <c r="AK254" s="99">
        <f t="shared" si="134"/>
        <v>288.8</v>
      </c>
      <c r="AL254" s="57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2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2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2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2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2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2"/>
      <c r="GL254" s="11"/>
      <c r="GM254" s="11"/>
    </row>
    <row r="255" spans="1:195" s="2" customFormat="1" ht="15" customHeight="1" x14ac:dyDescent="0.2">
      <c r="A255" s="16" t="s">
        <v>253</v>
      </c>
      <c r="B255" s="26">
        <v>0</v>
      </c>
      <c r="C255" s="26">
        <v>0</v>
      </c>
      <c r="D255" s="4">
        <f t="shared" si="137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26">
        <v>72.900000000000006</v>
      </c>
      <c r="O255" s="26">
        <v>43.8</v>
      </c>
      <c r="P255" s="4">
        <f t="shared" si="138"/>
        <v>0.60082304526748964</v>
      </c>
      <c r="Q255" s="13">
        <v>20</v>
      </c>
      <c r="R255" s="22">
        <v>1</v>
      </c>
      <c r="S255" s="13">
        <v>15</v>
      </c>
      <c r="T255" s="26">
        <v>6</v>
      </c>
      <c r="U255" s="26">
        <v>4</v>
      </c>
      <c r="V255" s="4">
        <f t="shared" si="139"/>
        <v>0.66666666666666663</v>
      </c>
      <c r="W255" s="13">
        <v>20</v>
      </c>
      <c r="X255" s="26">
        <v>2.5</v>
      </c>
      <c r="Y255" s="26">
        <v>2.6</v>
      </c>
      <c r="Z255" s="4">
        <f t="shared" si="140"/>
        <v>1.04</v>
      </c>
      <c r="AA255" s="13">
        <v>30</v>
      </c>
      <c r="AB255" s="20">
        <f t="shared" si="135"/>
        <v>0.84176228516097784</v>
      </c>
      <c r="AC255" s="20">
        <f t="shared" si="141"/>
        <v>0.84176228516097784</v>
      </c>
      <c r="AD255" s="24">
        <v>1896</v>
      </c>
      <c r="AE255" s="21">
        <f t="shared" si="132"/>
        <v>172.36363636363637</v>
      </c>
      <c r="AF255" s="21">
        <f t="shared" si="142"/>
        <v>145.1</v>
      </c>
      <c r="AG255" s="39">
        <f t="shared" si="133"/>
        <v>-27.26363636363638</v>
      </c>
      <c r="AH255" s="90"/>
      <c r="AI255" s="39">
        <f t="shared" si="136"/>
        <v>145.1</v>
      </c>
      <c r="AJ255" s="26">
        <v>0</v>
      </c>
      <c r="AK255" s="99">
        <f t="shared" si="134"/>
        <v>145.1</v>
      </c>
      <c r="AL255" s="57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2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2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2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2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2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2"/>
      <c r="GL255" s="11"/>
      <c r="GM255" s="11"/>
    </row>
    <row r="256" spans="1:195" s="2" customFormat="1" ht="15" customHeight="1" x14ac:dyDescent="0.2">
      <c r="A256" s="16" t="s">
        <v>254</v>
      </c>
      <c r="B256" s="26">
        <v>1261</v>
      </c>
      <c r="C256" s="26">
        <v>1168</v>
      </c>
      <c r="D256" s="4">
        <f t="shared" si="137"/>
        <v>0.92624900872323557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26">
        <v>1097.2</v>
      </c>
      <c r="O256" s="26">
        <v>348</v>
      </c>
      <c r="P256" s="4">
        <f t="shared" si="138"/>
        <v>0.31717098067808969</v>
      </c>
      <c r="Q256" s="13">
        <v>20</v>
      </c>
      <c r="R256" s="22">
        <v>1</v>
      </c>
      <c r="S256" s="13">
        <v>15</v>
      </c>
      <c r="T256" s="26">
        <v>430</v>
      </c>
      <c r="U256" s="26">
        <v>441.7</v>
      </c>
      <c r="V256" s="4">
        <f t="shared" si="139"/>
        <v>1.0272093023255813</v>
      </c>
      <c r="W256" s="13">
        <v>10</v>
      </c>
      <c r="X256" s="26">
        <v>407.9</v>
      </c>
      <c r="Y256" s="26">
        <v>405.4</v>
      </c>
      <c r="Z256" s="4">
        <f t="shared" si="140"/>
        <v>0.99387104682520222</v>
      </c>
      <c r="AA256" s="13">
        <v>40</v>
      </c>
      <c r="AB256" s="20">
        <f t="shared" si="135"/>
        <v>0.84876678523219007</v>
      </c>
      <c r="AC256" s="20">
        <f t="shared" si="141"/>
        <v>0.84876678523219007</v>
      </c>
      <c r="AD256" s="24">
        <v>1377</v>
      </c>
      <c r="AE256" s="21">
        <f t="shared" si="132"/>
        <v>125.18181818181819</v>
      </c>
      <c r="AF256" s="21">
        <f t="shared" si="142"/>
        <v>106.3</v>
      </c>
      <c r="AG256" s="39">
        <f t="shared" si="133"/>
        <v>-18.88181818181819</v>
      </c>
      <c r="AH256" s="90"/>
      <c r="AI256" s="39">
        <f t="shared" si="136"/>
        <v>106.3</v>
      </c>
      <c r="AJ256" s="26">
        <f>IF('[1]Расчет субсидий'!P168&gt;AI256,AI256,'[1]Расчет субсидий'!P168)</f>
        <v>0</v>
      </c>
      <c r="AK256" s="99">
        <f t="shared" si="134"/>
        <v>106.3</v>
      </c>
      <c r="AL256" s="57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2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2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2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2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2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2"/>
      <c r="GL256" s="11"/>
      <c r="GM256" s="11"/>
    </row>
    <row r="257" spans="1:195" s="2" customFormat="1" ht="15" customHeight="1" x14ac:dyDescent="0.2">
      <c r="A257" s="16" t="s">
        <v>255</v>
      </c>
      <c r="B257" s="26">
        <v>0</v>
      </c>
      <c r="C257" s="26">
        <v>0</v>
      </c>
      <c r="D257" s="4">
        <f t="shared" si="137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26">
        <v>146</v>
      </c>
      <c r="O257" s="26">
        <v>94.3</v>
      </c>
      <c r="P257" s="4">
        <f t="shared" si="138"/>
        <v>0.64589041095890409</v>
      </c>
      <c r="Q257" s="13">
        <v>20</v>
      </c>
      <c r="R257" s="22">
        <v>1</v>
      </c>
      <c r="S257" s="13">
        <v>15</v>
      </c>
      <c r="T257" s="26">
        <v>96</v>
      </c>
      <c r="U257" s="26">
        <v>109.4</v>
      </c>
      <c r="V257" s="4">
        <f t="shared" si="139"/>
        <v>1.1395833333333334</v>
      </c>
      <c r="W257" s="13">
        <v>30</v>
      </c>
      <c r="X257" s="26">
        <v>7.9</v>
      </c>
      <c r="Y257" s="26">
        <v>8</v>
      </c>
      <c r="Z257" s="4">
        <f t="shared" si="140"/>
        <v>1.0126582278481011</v>
      </c>
      <c r="AA257" s="13">
        <v>20</v>
      </c>
      <c r="AB257" s="20">
        <f t="shared" si="135"/>
        <v>0.96892320913106</v>
      </c>
      <c r="AC257" s="20">
        <f t="shared" si="141"/>
        <v>0.96892320913106</v>
      </c>
      <c r="AD257" s="24">
        <v>2825</v>
      </c>
      <c r="AE257" s="21">
        <f t="shared" si="132"/>
        <v>256.81818181818181</v>
      </c>
      <c r="AF257" s="21">
        <f t="shared" si="142"/>
        <v>248.8</v>
      </c>
      <c r="AG257" s="39">
        <f t="shared" si="133"/>
        <v>-8.0181818181818016</v>
      </c>
      <c r="AH257" s="90"/>
      <c r="AI257" s="39">
        <f t="shared" si="136"/>
        <v>248.8</v>
      </c>
      <c r="AJ257" s="26">
        <v>0</v>
      </c>
      <c r="AK257" s="99">
        <f t="shared" si="134"/>
        <v>248.8</v>
      </c>
      <c r="AL257" s="57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2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2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2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2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2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2"/>
      <c r="GL257" s="11"/>
      <c r="GM257" s="11"/>
    </row>
    <row r="258" spans="1:195" s="2" customFormat="1" ht="15" customHeight="1" x14ac:dyDescent="0.2">
      <c r="A258" s="16" t="s">
        <v>256</v>
      </c>
      <c r="B258" s="26">
        <v>0</v>
      </c>
      <c r="C258" s="26">
        <v>0</v>
      </c>
      <c r="D258" s="4">
        <f t="shared" si="137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26">
        <v>125.2</v>
      </c>
      <c r="O258" s="26">
        <v>42.7</v>
      </c>
      <c r="P258" s="4">
        <f t="shared" si="138"/>
        <v>0.34105431309904155</v>
      </c>
      <c r="Q258" s="13">
        <v>20</v>
      </c>
      <c r="R258" s="22">
        <v>1</v>
      </c>
      <c r="S258" s="13">
        <v>15</v>
      </c>
      <c r="T258" s="26">
        <v>8</v>
      </c>
      <c r="U258" s="26">
        <v>8</v>
      </c>
      <c r="V258" s="4">
        <f t="shared" si="139"/>
        <v>1</v>
      </c>
      <c r="W258" s="13">
        <v>20</v>
      </c>
      <c r="X258" s="26">
        <v>2.8</v>
      </c>
      <c r="Y258" s="26">
        <v>2.8</v>
      </c>
      <c r="Z258" s="4">
        <f t="shared" si="140"/>
        <v>1</v>
      </c>
      <c r="AA258" s="13">
        <v>30</v>
      </c>
      <c r="AB258" s="20">
        <f t="shared" si="135"/>
        <v>0.84495395602330403</v>
      </c>
      <c r="AC258" s="20">
        <f t="shared" si="141"/>
        <v>0.84495395602330403</v>
      </c>
      <c r="AD258" s="24">
        <v>1753</v>
      </c>
      <c r="AE258" s="21">
        <f t="shared" si="132"/>
        <v>159.36363636363637</v>
      </c>
      <c r="AF258" s="21">
        <f t="shared" si="142"/>
        <v>134.69999999999999</v>
      </c>
      <c r="AG258" s="39">
        <f t="shared" si="133"/>
        <v>-24.663636363636385</v>
      </c>
      <c r="AH258" s="90"/>
      <c r="AI258" s="39">
        <f t="shared" si="136"/>
        <v>134.69999999999999</v>
      </c>
      <c r="AJ258" s="26">
        <f>IF('[1]Расчет субсидий'!P169&gt;AI258,AI258,'[1]Расчет субсидий'!P169)</f>
        <v>0</v>
      </c>
      <c r="AK258" s="99">
        <f t="shared" si="134"/>
        <v>134.69999999999999</v>
      </c>
      <c r="AL258" s="57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2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2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2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2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2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2"/>
      <c r="GL258" s="11"/>
      <c r="GM258" s="11"/>
    </row>
    <row r="259" spans="1:195" s="2" customFormat="1" ht="15" customHeight="1" x14ac:dyDescent="0.2">
      <c r="A259" s="16" t="s">
        <v>257</v>
      </c>
      <c r="B259" s="26">
        <v>0</v>
      </c>
      <c r="C259" s="26">
        <v>0</v>
      </c>
      <c r="D259" s="4">
        <f t="shared" si="137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26">
        <v>120.1</v>
      </c>
      <c r="O259" s="26">
        <v>107</v>
      </c>
      <c r="P259" s="4">
        <f t="shared" si="138"/>
        <v>0.89092422980849295</v>
      </c>
      <c r="Q259" s="13">
        <v>20</v>
      </c>
      <c r="R259" s="22">
        <v>1</v>
      </c>
      <c r="S259" s="13">
        <v>15</v>
      </c>
      <c r="T259" s="26">
        <v>2</v>
      </c>
      <c r="U259" s="26">
        <v>3</v>
      </c>
      <c r="V259" s="4">
        <f t="shared" si="139"/>
        <v>1.5</v>
      </c>
      <c r="W259" s="13">
        <v>25</v>
      </c>
      <c r="X259" s="26">
        <v>0.5</v>
      </c>
      <c r="Y259" s="26">
        <v>1.1000000000000001</v>
      </c>
      <c r="Z259" s="4">
        <f t="shared" si="140"/>
        <v>2.2000000000000002</v>
      </c>
      <c r="AA259" s="13">
        <v>25</v>
      </c>
      <c r="AB259" s="20">
        <f t="shared" si="135"/>
        <v>1.4743351128961162</v>
      </c>
      <c r="AC259" s="20">
        <f t="shared" si="141"/>
        <v>1.2274335112896115</v>
      </c>
      <c r="AD259" s="24">
        <v>2005</v>
      </c>
      <c r="AE259" s="21">
        <f t="shared" si="132"/>
        <v>182.27272727272728</v>
      </c>
      <c r="AF259" s="21">
        <f t="shared" si="142"/>
        <v>223.7</v>
      </c>
      <c r="AG259" s="39">
        <f t="shared" si="133"/>
        <v>41.427272727272708</v>
      </c>
      <c r="AH259" s="90"/>
      <c r="AI259" s="39">
        <f t="shared" si="136"/>
        <v>223.7</v>
      </c>
      <c r="AJ259" s="26">
        <v>0</v>
      </c>
      <c r="AK259" s="99">
        <f t="shared" si="134"/>
        <v>223.7</v>
      </c>
      <c r="AL259" s="57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2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2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2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2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2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2"/>
      <c r="GL259" s="11"/>
      <c r="GM259" s="11"/>
    </row>
    <row r="260" spans="1:195" s="2" customFormat="1" ht="15" customHeight="1" x14ac:dyDescent="0.2">
      <c r="A260" s="16" t="s">
        <v>258</v>
      </c>
      <c r="B260" s="26">
        <v>1747</v>
      </c>
      <c r="C260" s="26">
        <v>1274</v>
      </c>
      <c r="D260" s="4">
        <f t="shared" si="137"/>
        <v>0.72925014310246139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26">
        <v>237.6</v>
      </c>
      <c r="O260" s="26">
        <v>88</v>
      </c>
      <c r="P260" s="4">
        <f t="shared" si="138"/>
        <v>0.37037037037037041</v>
      </c>
      <c r="Q260" s="13">
        <v>20</v>
      </c>
      <c r="R260" s="22">
        <v>1</v>
      </c>
      <c r="S260" s="13">
        <v>15</v>
      </c>
      <c r="T260" s="26">
        <v>214</v>
      </c>
      <c r="U260" s="26">
        <v>242.1</v>
      </c>
      <c r="V260" s="4">
        <f t="shared" si="139"/>
        <v>1.1313084112149532</v>
      </c>
      <c r="W260" s="13">
        <v>30</v>
      </c>
      <c r="X260" s="26">
        <v>7.7</v>
      </c>
      <c r="Y260" s="26">
        <v>7.8</v>
      </c>
      <c r="Z260" s="4">
        <f t="shared" si="140"/>
        <v>1.0129870129870129</v>
      </c>
      <c r="AA260" s="13">
        <v>20</v>
      </c>
      <c r="AB260" s="20">
        <f t="shared" si="135"/>
        <v>0.88314633089074612</v>
      </c>
      <c r="AC260" s="20">
        <f t="shared" si="141"/>
        <v>0.88314633089074612</v>
      </c>
      <c r="AD260" s="24">
        <v>75</v>
      </c>
      <c r="AE260" s="21">
        <f t="shared" si="132"/>
        <v>6.8181818181818183</v>
      </c>
      <c r="AF260" s="21">
        <f t="shared" si="142"/>
        <v>6</v>
      </c>
      <c r="AG260" s="39">
        <f t="shared" si="133"/>
        <v>-0.81818181818181834</v>
      </c>
      <c r="AH260" s="90"/>
      <c r="AI260" s="39">
        <f t="shared" si="136"/>
        <v>6</v>
      </c>
      <c r="AJ260" s="26">
        <v>0</v>
      </c>
      <c r="AK260" s="99">
        <f t="shared" si="134"/>
        <v>6</v>
      </c>
      <c r="AL260" s="57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2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2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2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2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2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2"/>
      <c r="GL260" s="11"/>
      <c r="GM260" s="11"/>
    </row>
    <row r="261" spans="1:195" s="2" customFormat="1" ht="15" customHeight="1" x14ac:dyDescent="0.2">
      <c r="A261" s="25" t="s">
        <v>259</v>
      </c>
      <c r="B261" s="26"/>
      <c r="C261" s="26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26"/>
      <c r="O261" s="26"/>
      <c r="P261" s="4"/>
      <c r="Q261" s="13"/>
      <c r="R261" s="22"/>
      <c r="S261" s="13"/>
      <c r="T261" s="26"/>
      <c r="U261" s="26"/>
      <c r="V261" s="4"/>
      <c r="W261" s="13"/>
      <c r="X261" s="26"/>
      <c r="Y261" s="26"/>
      <c r="Z261" s="4"/>
      <c r="AA261" s="13"/>
      <c r="AB261" s="20"/>
      <c r="AC261" s="20"/>
      <c r="AD261" s="24"/>
      <c r="AE261" s="21"/>
      <c r="AF261" s="21"/>
      <c r="AG261" s="39"/>
      <c r="AH261" s="90"/>
      <c r="AI261" s="39"/>
      <c r="AJ261" s="26"/>
      <c r="AK261" s="99"/>
      <c r="AL261" s="57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2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2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2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2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2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2"/>
      <c r="GL261" s="11"/>
      <c r="GM261" s="11"/>
    </row>
    <row r="262" spans="1:195" s="2" customFormat="1" ht="15" customHeight="1" x14ac:dyDescent="0.2">
      <c r="A262" s="16" t="s">
        <v>260</v>
      </c>
      <c r="B262" s="26">
        <v>0</v>
      </c>
      <c r="C262" s="26">
        <v>0</v>
      </c>
      <c r="D262" s="4">
        <f t="shared" ref="D262:D268" si="143">IF((E262=0),0,IF(B262=0,1,IF(C262&lt;0,0,C262/B262)))</f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26">
        <v>110.1</v>
      </c>
      <c r="O262" s="26">
        <v>5.7</v>
      </c>
      <c r="P262" s="4">
        <f t="shared" ref="P262:P268" si="144">IF((Q262=0),0,IF(N262=0,1,IF(O262&lt;0,0,O262/N262)))</f>
        <v>5.1771117166212535E-2</v>
      </c>
      <c r="Q262" s="13">
        <v>20</v>
      </c>
      <c r="R262" s="22">
        <v>1</v>
      </c>
      <c r="S262" s="13">
        <v>15</v>
      </c>
      <c r="T262" s="26">
        <v>11</v>
      </c>
      <c r="U262" s="26">
        <v>12.3</v>
      </c>
      <c r="V262" s="4">
        <f t="shared" ref="V262:V268" si="145">IF((W262=0),0,IF(T262=0,1,IF(U262&lt;0,0,U262/T262)))</f>
        <v>1.1181818181818182</v>
      </c>
      <c r="W262" s="13">
        <v>25</v>
      </c>
      <c r="X262" s="26">
        <v>1.5</v>
      </c>
      <c r="Y262" s="26">
        <v>1.5</v>
      </c>
      <c r="Z262" s="4">
        <f t="shared" ref="Z262:Z268" si="146">IF((AA262=0),0,IF(X262=0,1,IF(Y262&lt;0,0,Y262/X262)))</f>
        <v>1</v>
      </c>
      <c r="AA262" s="13">
        <v>25</v>
      </c>
      <c r="AB262" s="20">
        <f t="shared" si="135"/>
        <v>0.81164667997493756</v>
      </c>
      <c r="AC262" s="20">
        <f t="shared" ref="AC262:AC268" si="147">IF(AB262&gt;1.2,IF((AB262-1.2)*0.1+1.2&gt;1.3,1.3,(AB262-1.2)*0.1+1.2),AB262)</f>
        <v>0.81164667997493756</v>
      </c>
      <c r="AD262" s="24">
        <v>2339</v>
      </c>
      <c r="AE262" s="21">
        <f t="shared" si="132"/>
        <v>212.63636363636363</v>
      </c>
      <c r="AF262" s="21">
        <f t="shared" ref="AF262:AF268" si="148">ROUND(AC262*AE262,1)</f>
        <v>172.6</v>
      </c>
      <c r="AG262" s="39">
        <f t="shared" si="133"/>
        <v>-40.036363636363632</v>
      </c>
      <c r="AH262" s="90"/>
      <c r="AI262" s="39">
        <f t="shared" si="136"/>
        <v>172.6</v>
      </c>
      <c r="AJ262" s="26">
        <v>0</v>
      </c>
      <c r="AK262" s="99">
        <f t="shared" si="134"/>
        <v>172.6</v>
      </c>
      <c r="AL262" s="57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2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2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2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2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2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2"/>
      <c r="GL262" s="11"/>
      <c r="GM262" s="11"/>
    </row>
    <row r="263" spans="1:195" s="2" customFormat="1" ht="15" customHeight="1" x14ac:dyDescent="0.2">
      <c r="A263" s="16" t="s">
        <v>261</v>
      </c>
      <c r="B263" s="26">
        <v>0</v>
      </c>
      <c r="C263" s="26">
        <v>0</v>
      </c>
      <c r="D263" s="4">
        <f t="shared" si="143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26">
        <v>58</v>
      </c>
      <c r="O263" s="26">
        <v>7.9</v>
      </c>
      <c r="P263" s="4">
        <f t="shared" si="144"/>
        <v>0.13620689655172413</v>
      </c>
      <c r="Q263" s="13">
        <v>20</v>
      </c>
      <c r="R263" s="22">
        <v>1</v>
      </c>
      <c r="S263" s="13">
        <v>15</v>
      </c>
      <c r="T263" s="26">
        <v>1.5</v>
      </c>
      <c r="U263" s="26">
        <v>1.5</v>
      </c>
      <c r="V263" s="4">
        <f t="shared" si="145"/>
        <v>1</v>
      </c>
      <c r="W263" s="13">
        <v>15</v>
      </c>
      <c r="X263" s="26">
        <v>1</v>
      </c>
      <c r="Y263" s="26">
        <v>1.1000000000000001</v>
      </c>
      <c r="Z263" s="4">
        <f t="shared" si="146"/>
        <v>1.1000000000000001</v>
      </c>
      <c r="AA263" s="13">
        <v>35</v>
      </c>
      <c r="AB263" s="20">
        <f t="shared" si="135"/>
        <v>0.83793103448275852</v>
      </c>
      <c r="AC263" s="20">
        <f t="shared" si="147"/>
        <v>0.83793103448275852</v>
      </c>
      <c r="AD263" s="24">
        <v>839</v>
      </c>
      <c r="AE263" s="21">
        <f t="shared" si="132"/>
        <v>76.272727272727266</v>
      </c>
      <c r="AF263" s="21">
        <f t="shared" si="148"/>
        <v>63.9</v>
      </c>
      <c r="AG263" s="39">
        <f t="shared" si="133"/>
        <v>-12.372727272727268</v>
      </c>
      <c r="AH263" s="90"/>
      <c r="AI263" s="39">
        <f t="shared" si="136"/>
        <v>63.9</v>
      </c>
      <c r="AJ263" s="26">
        <f>IF('[1]Расчет субсидий'!P171&gt;AI263,AI263,'[1]Расчет субсидий'!P171)</f>
        <v>0</v>
      </c>
      <c r="AK263" s="99">
        <f t="shared" si="134"/>
        <v>63.9</v>
      </c>
      <c r="AL263" s="57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2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2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2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2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2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2"/>
      <c r="GL263" s="11"/>
      <c r="GM263" s="11"/>
    </row>
    <row r="264" spans="1:195" s="2" customFormat="1" ht="15" customHeight="1" x14ac:dyDescent="0.2">
      <c r="A264" s="16" t="s">
        <v>262</v>
      </c>
      <c r="B264" s="26">
        <v>0</v>
      </c>
      <c r="C264" s="26">
        <v>0</v>
      </c>
      <c r="D264" s="4">
        <f t="shared" si="143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26">
        <v>147.5</v>
      </c>
      <c r="O264" s="26">
        <v>48.9</v>
      </c>
      <c r="P264" s="4">
        <f t="shared" si="144"/>
        <v>0.33152542372881355</v>
      </c>
      <c r="Q264" s="13">
        <v>20</v>
      </c>
      <c r="R264" s="22">
        <v>1</v>
      </c>
      <c r="S264" s="13">
        <v>15</v>
      </c>
      <c r="T264" s="26">
        <v>9</v>
      </c>
      <c r="U264" s="26">
        <v>10.5</v>
      </c>
      <c r="V264" s="4">
        <f t="shared" si="145"/>
        <v>1.1666666666666667</v>
      </c>
      <c r="W264" s="13">
        <v>25</v>
      </c>
      <c r="X264" s="26">
        <v>3.5</v>
      </c>
      <c r="Y264" s="26">
        <v>3.6</v>
      </c>
      <c r="Z264" s="4">
        <f t="shared" si="146"/>
        <v>1.0285714285714287</v>
      </c>
      <c r="AA264" s="13">
        <v>25</v>
      </c>
      <c r="AB264" s="20">
        <f t="shared" si="135"/>
        <v>0.90013483359445479</v>
      </c>
      <c r="AC264" s="20">
        <f t="shared" si="147"/>
        <v>0.90013483359445479</v>
      </c>
      <c r="AD264" s="24">
        <v>3344</v>
      </c>
      <c r="AE264" s="21">
        <f t="shared" si="132"/>
        <v>304</v>
      </c>
      <c r="AF264" s="21">
        <f t="shared" si="148"/>
        <v>273.60000000000002</v>
      </c>
      <c r="AG264" s="39">
        <f t="shared" si="133"/>
        <v>-30.399999999999977</v>
      </c>
      <c r="AH264" s="90"/>
      <c r="AI264" s="39">
        <f t="shared" si="136"/>
        <v>273.60000000000002</v>
      </c>
      <c r="AJ264" s="26">
        <v>0</v>
      </c>
      <c r="AK264" s="99">
        <f t="shared" si="134"/>
        <v>273.60000000000002</v>
      </c>
      <c r="AL264" s="57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2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2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2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2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2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2"/>
      <c r="GL264" s="11"/>
      <c r="GM264" s="11"/>
    </row>
    <row r="265" spans="1:195" s="2" customFormat="1" ht="15" customHeight="1" x14ac:dyDescent="0.2">
      <c r="A265" s="16" t="s">
        <v>263</v>
      </c>
      <c r="B265" s="26">
        <v>3342</v>
      </c>
      <c r="C265" s="26">
        <v>3405.4</v>
      </c>
      <c r="D265" s="4">
        <f t="shared" si="143"/>
        <v>1.0189706762417714</v>
      </c>
      <c r="E265" s="13">
        <v>10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26">
        <v>273.3</v>
      </c>
      <c r="O265" s="26">
        <v>114.6</v>
      </c>
      <c r="P265" s="4">
        <f t="shared" si="144"/>
        <v>0.4193194291986827</v>
      </c>
      <c r="Q265" s="13">
        <v>20</v>
      </c>
      <c r="R265" s="22">
        <v>1</v>
      </c>
      <c r="S265" s="13">
        <v>15</v>
      </c>
      <c r="T265" s="26">
        <v>149</v>
      </c>
      <c r="U265" s="26">
        <v>151</v>
      </c>
      <c r="V265" s="4">
        <f t="shared" si="145"/>
        <v>1.0134228187919463</v>
      </c>
      <c r="W265" s="13">
        <v>10</v>
      </c>
      <c r="X265" s="26">
        <v>11</v>
      </c>
      <c r="Y265" s="26">
        <v>11</v>
      </c>
      <c r="Z265" s="4">
        <f t="shared" si="146"/>
        <v>1</v>
      </c>
      <c r="AA265" s="13">
        <v>40</v>
      </c>
      <c r="AB265" s="20">
        <f t="shared" si="135"/>
        <v>0.88116130036116669</v>
      </c>
      <c r="AC265" s="20">
        <f t="shared" si="147"/>
        <v>0.88116130036116669</v>
      </c>
      <c r="AD265" s="24">
        <v>5863</v>
      </c>
      <c r="AE265" s="21">
        <f t="shared" si="132"/>
        <v>533</v>
      </c>
      <c r="AF265" s="21">
        <f t="shared" si="148"/>
        <v>469.7</v>
      </c>
      <c r="AG265" s="39">
        <f t="shared" si="133"/>
        <v>-63.300000000000011</v>
      </c>
      <c r="AH265" s="90"/>
      <c r="AI265" s="39">
        <f t="shared" si="136"/>
        <v>469.7</v>
      </c>
      <c r="AJ265" s="26">
        <v>0</v>
      </c>
      <c r="AK265" s="99">
        <f t="shared" si="134"/>
        <v>469.7</v>
      </c>
      <c r="AL265" s="57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2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2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2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2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2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2"/>
      <c r="GL265" s="11"/>
      <c r="GM265" s="11"/>
    </row>
    <row r="266" spans="1:195" s="2" customFormat="1" ht="15" customHeight="1" x14ac:dyDescent="0.2">
      <c r="A266" s="16" t="s">
        <v>264</v>
      </c>
      <c r="B266" s="26">
        <v>1250</v>
      </c>
      <c r="C266" s="26">
        <v>1448</v>
      </c>
      <c r="D266" s="4">
        <f t="shared" si="143"/>
        <v>1.1584000000000001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26">
        <v>585.70000000000005</v>
      </c>
      <c r="O266" s="26">
        <v>209.3</v>
      </c>
      <c r="P266" s="4">
        <f t="shared" si="144"/>
        <v>0.35735017927266516</v>
      </c>
      <c r="Q266" s="13">
        <v>20</v>
      </c>
      <c r="R266" s="22">
        <v>1</v>
      </c>
      <c r="S266" s="13">
        <v>15</v>
      </c>
      <c r="T266" s="26">
        <v>35</v>
      </c>
      <c r="U266" s="26">
        <v>55.9</v>
      </c>
      <c r="V266" s="4">
        <f t="shared" si="145"/>
        <v>1.5971428571428572</v>
      </c>
      <c r="W266" s="13">
        <v>10</v>
      </c>
      <c r="X266" s="26">
        <v>12</v>
      </c>
      <c r="Y266" s="26">
        <v>12.1</v>
      </c>
      <c r="Z266" s="4">
        <f t="shared" si="146"/>
        <v>1.0083333333333333</v>
      </c>
      <c r="AA266" s="13">
        <v>40</v>
      </c>
      <c r="AB266" s="20">
        <f t="shared" si="135"/>
        <v>0.94774489989700228</v>
      </c>
      <c r="AC266" s="20">
        <f t="shared" si="147"/>
        <v>0.94774489989700228</v>
      </c>
      <c r="AD266" s="24">
        <v>4426</v>
      </c>
      <c r="AE266" s="21">
        <f t="shared" si="132"/>
        <v>402.36363636363637</v>
      </c>
      <c r="AF266" s="21">
        <f t="shared" si="148"/>
        <v>381.3</v>
      </c>
      <c r="AG266" s="39">
        <f t="shared" si="133"/>
        <v>-21.063636363636363</v>
      </c>
      <c r="AH266" s="90"/>
      <c r="AI266" s="39">
        <f t="shared" si="136"/>
        <v>381.3</v>
      </c>
      <c r="AJ266" s="26">
        <v>0</v>
      </c>
      <c r="AK266" s="99">
        <f t="shared" si="134"/>
        <v>381.3</v>
      </c>
      <c r="AL266" s="57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2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2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2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2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2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2"/>
      <c r="GL266" s="11"/>
      <c r="GM266" s="11"/>
    </row>
    <row r="267" spans="1:195" s="2" customFormat="1" ht="15" customHeight="1" x14ac:dyDescent="0.2">
      <c r="A267" s="16" t="s">
        <v>265</v>
      </c>
      <c r="B267" s="26">
        <v>3026</v>
      </c>
      <c r="C267" s="26">
        <v>3294.9</v>
      </c>
      <c r="D267" s="4">
        <f t="shared" si="143"/>
        <v>1.0888631857237276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26">
        <v>771</v>
      </c>
      <c r="O267" s="26">
        <v>614.9</v>
      </c>
      <c r="P267" s="4">
        <f t="shared" si="144"/>
        <v>0.79753566796368347</v>
      </c>
      <c r="Q267" s="13">
        <v>20</v>
      </c>
      <c r="R267" s="22">
        <v>1</v>
      </c>
      <c r="S267" s="13">
        <v>15</v>
      </c>
      <c r="T267" s="26">
        <v>10</v>
      </c>
      <c r="U267" s="26">
        <v>11.7</v>
      </c>
      <c r="V267" s="4">
        <f t="shared" si="145"/>
        <v>1.17</v>
      </c>
      <c r="W267" s="13">
        <v>25</v>
      </c>
      <c r="X267" s="26">
        <v>11</v>
      </c>
      <c r="Y267" s="26">
        <v>11.6</v>
      </c>
      <c r="Z267" s="4">
        <f t="shared" si="146"/>
        <v>1.0545454545454545</v>
      </c>
      <c r="AA267" s="13">
        <v>25</v>
      </c>
      <c r="AB267" s="20">
        <f t="shared" si="135"/>
        <v>1.0258208587383928</v>
      </c>
      <c r="AC267" s="20">
        <f t="shared" si="147"/>
        <v>1.0258208587383928</v>
      </c>
      <c r="AD267" s="24">
        <v>5844</v>
      </c>
      <c r="AE267" s="21">
        <f t="shared" si="132"/>
        <v>531.27272727272725</v>
      </c>
      <c r="AF267" s="21">
        <f t="shared" si="148"/>
        <v>545</v>
      </c>
      <c r="AG267" s="39">
        <f t="shared" si="133"/>
        <v>13.727272727272748</v>
      </c>
      <c r="AH267" s="90"/>
      <c r="AI267" s="39">
        <f t="shared" si="136"/>
        <v>545</v>
      </c>
      <c r="AJ267" s="26">
        <v>0</v>
      </c>
      <c r="AK267" s="99">
        <f t="shared" si="134"/>
        <v>545</v>
      </c>
      <c r="AL267" s="57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2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2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2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2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2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2"/>
      <c r="GL267" s="11"/>
      <c r="GM267" s="11"/>
    </row>
    <row r="268" spans="1:195" s="2" customFormat="1" ht="15" customHeight="1" x14ac:dyDescent="0.2">
      <c r="A268" s="16" t="s">
        <v>266</v>
      </c>
      <c r="B268" s="26">
        <v>5000</v>
      </c>
      <c r="C268" s="26">
        <v>4504</v>
      </c>
      <c r="D268" s="4">
        <f t="shared" si="143"/>
        <v>0.90080000000000005</v>
      </c>
      <c r="E268" s="13">
        <v>10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26">
        <v>499.9</v>
      </c>
      <c r="O268" s="26">
        <v>270.39999999999998</v>
      </c>
      <c r="P268" s="4">
        <f t="shared" si="144"/>
        <v>0.54090818163632726</v>
      </c>
      <c r="Q268" s="13">
        <v>20</v>
      </c>
      <c r="R268" s="22">
        <v>1</v>
      </c>
      <c r="S268" s="13">
        <v>15</v>
      </c>
      <c r="T268" s="26">
        <v>3</v>
      </c>
      <c r="U268" s="26">
        <v>3.2</v>
      </c>
      <c r="V268" s="4">
        <f t="shared" si="145"/>
        <v>1.0666666666666667</v>
      </c>
      <c r="W268" s="13">
        <v>15</v>
      </c>
      <c r="X268" s="26">
        <v>4</v>
      </c>
      <c r="Y268" s="26">
        <v>4.2</v>
      </c>
      <c r="Z268" s="4">
        <f t="shared" si="146"/>
        <v>1.05</v>
      </c>
      <c r="AA268" s="13">
        <v>35</v>
      </c>
      <c r="AB268" s="20">
        <f t="shared" si="135"/>
        <v>0.92185435402870053</v>
      </c>
      <c r="AC268" s="20">
        <f t="shared" si="147"/>
        <v>0.92185435402870053</v>
      </c>
      <c r="AD268" s="24">
        <v>894</v>
      </c>
      <c r="AE268" s="21">
        <f t="shared" si="132"/>
        <v>81.272727272727266</v>
      </c>
      <c r="AF268" s="21">
        <f t="shared" si="148"/>
        <v>74.900000000000006</v>
      </c>
      <c r="AG268" s="39">
        <f t="shared" si="133"/>
        <v>-6.3727272727272606</v>
      </c>
      <c r="AH268" s="90"/>
      <c r="AI268" s="39">
        <f t="shared" si="136"/>
        <v>74.900000000000006</v>
      </c>
      <c r="AJ268" s="26">
        <v>0</v>
      </c>
      <c r="AK268" s="99">
        <f t="shared" si="134"/>
        <v>74.900000000000006</v>
      </c>
      <c r="AL268" s="57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2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2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2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2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2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2"/>
      <c r="GL268" s="11"/>
      <c r="GM268" s="11"/>
    </row>
    <row r="269" spans="1:195" s="2" customFormat="1" ht="15" customHeight="1" x14ac:dyDescent="0.2">
      <c r="A269" s="25" t="s">
        <v>267</v>
      </c>
      <c r="B269" s="26"/>
      <c r="C269" s="26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26"/>
      <c r="O269" s="26"/>
      <c r="P269" s="4"/>
      <c r="Q269" s="13"/>
      <c r="R269" s="22"/>
      <c r="S269" s="13"/>
      <c r="T269" s="26"/>
      <c r="U269" s="26"/>
      <c r="V269" s="4"/>
      <c r="W269" s="13"/>
      <c r="X269" s="26"/>
      <c r="Y269" s="26"/>
      <c r="Z269" s="4"/>
      <c r="AA269" s="13"/>
      <c r="AB269" s="20"/>
      <c r="AC269" s="20"/>
      <c r="AD269" s="24"/>
      <c r="AE269" s="21"/>
      <c r="AF269" s="21"/>
      <c r="AG269" s="39"/>
      <c r="AH269" s="90"/>
      <c r="AI269" s="39"/>
      <c r="AJ269" s="26"/>
      <c r="AK269" s="99"/>
      <c r="AL269" s="57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2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2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2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2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2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2"/>
      <c r="GL269" s="11"/>
      <c r="GM269" s="11"/>
    </row>
    <row r="270" spans="1:195" s="2" customFormat="1" ht="15" customHeight="1" x14ac:dyDescent="0.2">
      <c r="A270" s="16" t="s">
        <v>268</v>
      </c>
      <c r="B270" s="26">
        <v>0</v>
      </c>
      <c r="C270" s="26">
        <v>0</v>
      </c>
      <c r="D270" s="4">
        <f t="shared" ref="D270:D286" si="149">IF((E270=0),0,IF(B270=0,1,IF(C270&lt;0,0,C270/B270)))</f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26">
        <v>124.7</v>
      </c>
      <c r="O270" s="26">
        <v>25</v>
      </c>
      <c r="P270" s="4">
        <f t="shared" ref="P270:P286" si="150">IF((Q270=0),0,IF(N270=0,1,IF(O270&lt;0,0,O270/N270)))</f>
        <v>0.20048115477145148</v>
      </c>
      <c r="Q270" s="13">
        <v>20</v>
      </c>
      <c r="R270" s="22">
        <v>1</v>
      </c>
      <c r="S270" s="13">
        <v>15</v>
      </c>
      <c r="T270" s="26">
        <v>0</v>
      </c>
      <c r="U270" s="26">
        <v>0</v>
      </c>
      <c r="V270" s="4">
        <f t="shared" ref="V270:V286" si="151">IF((W270=0),0,IF(T270=0,1,IF(U270&lt;0,0,U270/T270)))</f>
        <v>1</v>
      </c>
      <c r="W270" s="13">
        <v>10</v>
      </c>
      <c r="X270" s="26">
        <v>0</v>
      </c>
      <c r="Y270" s="26">
        <v>0</v>
      </c>
      <c r="Z270" s="4">
        <f t="shared" ref="Z270:Z286" si="152">IF((AA270=0),0,IF(X270=0,1,IF(Y270&lt;0,0,Y270/X270)))</f>
        <v>1</v>
      </c>
      <c r="AA270" s="13">
        <v>40</v>
      </c>
      <c r="AB270" s="20">
        <f t="shared" si="135"/>
        <v>0.81187791876975324</v>
      </c>
      <c r="AC270" s="20">
        <f t="shared" ref="AC270:AC286" si="153">IF(AB270&gt;1.2,IF((AB270-1.2)*0.1+1.2&gt;1.3,1.3,(AB270-1.2)*0.1+1.2),AB270)</f>
        <v>0.81187791876975324</v>
      </c>
      <c r="AD270" s="24">
        <v>580</v>
      </c>
      <c r="AE270" s="21">
        <f t="shared" si="132"/>
        <v>52.727272727272727</v>
      </c>
      <c r="AF270" s="21">
        <f t="shared" ref="AF270:AF286" si="154">ROUND(AC270*AE270,1)</f>
        <v>42.8</v>
      </c>
      <c r="AG270" s="39">
        <f t="shared" si="133"/>
        <v>-9.9272727272727295</v>
      </c>
      <c r="AH270" s="90"/>
      <c r="AI270" s="39">
        <f t="shared" si="136"/>
        <v>42.8</v>
      </c>
      <c r="AJ270" s="26">
        <v>0</v>
      </c>
      <c r="AK270" s="99">
        <f t="shared" si="134"/>
        <v>42.8</v>
      </c>
      <c r="AL270" s="57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2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2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2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2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2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2"/>
      <c r="GL270" s="11"/>
      <c r="GM270" s="11"/>
    </row>
    <row r="271" spans="1:195" s="2" customFormat="1" ht="15" customHeight="1" x14ac:dyDescent="0.2">
      <c r="A271" s="16" t="s">
        <v>269</v>
      </c>
      <c r="B271" s="26">
        <v>0</v>
      </c>
      <c r="C271" s="26">
        <v>0</v>
      </c>
      <c r="D271" s="4">
        <f t="shared" si="149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26">
        <v>364.4</v>
      </c>
      <c r="O271" s="26">
        <v>125.5</v>
      </c>
      <c r="P271" s="4">
        <f t="shared" si="150"/>
        <v>0.34440175631174536</v>
      </c>
      <c r="Q271" s="13">
        <v>20</v>
      </c>
      <c r="R271" s="22">
        <v>1</v>
      </c>
      <c r="S271" s="13">
        <v>15</v>
      </c>
      <c r="T271" s="26">
        <v>0</v>
      </c>
      <c r="U271" s="26">
        <v>0</v>
      </c>
      <c r="V271" s="4">
        <f t="shared" si="151"/>
        <v>1</v>
      </c>
      <c r="W271" s="13">
        <v>20</v>
      </c>
      <c r="X271" s="26">
        <v>0</v>
      </c>
      <c r="Y271" s="26">
        <v>0</v>
      </c>
      <c r="Z271" s="4">
        <f t="shared" si="152"/>
        <v>1</v>
      </c>
      <c r="AA271" s="13">
        <v>30</v>
      </c>
      <c r="AB271" s="20">
        <f t="shared" si="135"/>
        <v>0.84574158972041069</v>
      </c>
      <c r="AC271" s="20">
        <f t="shared" si="153"/>
        <v>0.84574158972041069</v>
      </c>
      <c r="AD271" s="24">
        <v>70</v>
      </c>
      <c r="AE271" s="21">
        <f t="shared" si="132"/>
        <v>6.3636363636363633</v>
      </c>
      <c r="AF271" s="21">
        <f t="shared" si="154"/>
        <v>5.4</v>
      </c>
      <c r="AG271" s="39">
        <f t="shared" si="133"/>
        <v>-0.96363636363636296</v>
      </c>
      <c r="AH271" s="90"/>
      <c r="AI271" s="39">
        <f t="shared" si="136"/>
        <v>5.4</v>
      </c>
      <c r="AJ271" s="26">
        <f>IF('[1]Расчет субсидий'!P173&gt;AI271,AI271,'[1]Расчет субсидий'!P173)</f>
        <v>0</v>
      </c>
      <c r="AK271" s="99">
        <f t="shared" si="134"/>
        <v>5.4</v>
      </c>
      <c r="AL271" s="57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2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2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2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2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2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2"/>
      <c r="GL271" s="11"/>
      <c r="GM271" s="11"/>
    </row>
    <row r="272" spans="1:195" s="2" customFormat="1" ht="15" customHeight="1" x14ac:dyDescent="0.2">
      <c r="A272" s="16" t="s">
        <v>270</v>
      </c>
      <c r="B272" s="26">
        <v>0</v>
      </c>
      <c r="C272" s="26">
        <v>0</v>
      </c>
      <c r="D272" s="4">
        <f t="shared" si="149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26">
        <v>497.1</v>
      </c>
      <c r="O272" s="26">
        <v>726.6</v>
      </c>
      <c r="P272" s="4">
        <f t="shared" si="150"/>
        <v>1.4616777308388653</v>
      </c>
      <c r="Q272" s="13">
        <v>20</v>
      </c>
      <c r="R272" s="22">
        <v>1</v>
      </c>
      <c r="S272" s="13">
        <v>15</v>
      </c>
      <c r="T272" s="26">
        <v>0</v>
      </c>
      <c r="U272" s="26">
        <v>0</v>
      </c>
      <c r="V272" s="4">
        <f t="shared" si="151"/>
        <v>1</v>
      </c>
      <c r="W272" s="13">
        <v>10</v>
      </c>
      <c r="X272" s="26">
        <v>1</v>
      </c>
      <c r="Y272" s="26">
        <v>1.1000000000000001</v>
      </c>
      <c r="Z272" s="4">
        <f t="shared" si="152"/>
        <v>1.1000000000000001</v>
      </c>
      <c r="AA272" s="13">
        <v>40</v>
      </c>
      <c r="AB272" s="20">
        <f t="shared" si="135"/>
        <v>1.1556888778444387</v>
      </c>
      <c r="AC272" s="20">
        <f t="shared" si="153"/>
        <v>1.1556888778444387</v>
      </c>
      <c r="AD272" s="24">
        <v>180</v>
      </c>
      <c r="AE272" s="21">
        <f t="shared" si="132"/>
        <v>16.363636363636363</v>
      </c>
      <c r="AF272" s="21">
        <f t="shared" si="154"/>
        <v>18.899999999999999</v>
      </c>
      <c r="AG272" s="39">
        <f t="shared" si="133"/>
        <v>2.5363636363636353</v>
      </c>
      <c r="AH272" s="90"/>
      <c r="AI272" s="39">
        <f t="shared" si="136"/>
        <v>18.899999999999999</v>
      </c>
      <c r="AJ272" s="26">
        <v>0</v>
      </c>
      <c r="AK272" s="99">
        <f t="shared" si="134"/>
        <v>18.899999999999999</v>
      </c>
      <c r="AL272" s="57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2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2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2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2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2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2"/>
      <c r="GL272" s="11"/>
      <c r="GM272" s="11"/>
    </row>
    <row r="273" spans="1:195" s="2" customFormat="1" ht="15" customHeight="1" x14ac:dyDescent="0.2">
      <c r="A273" s="16" t="s">
        <v>271</v>
      </c>
      <c r="B273" s="26">
        <v>0</v>
      </c>
      <c r="C273" s="26">
        <v>0</v>
      </c>
      <c r="D273" s="4">
        <f t="shared" si="149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26">
        <v>107.9</v>
      </c>
      <c r="O273" s="26">
        <v>50.4</v>
      </c>
      <c r="P273" s="4">
        <f t="shared" si="150"/>
        <v>0.46709916589434658</v>
      </c>
      <c r="Q273" s="13">
        <v>20</v>
      </c>
      <c r="R273" s="22">
        <v>1</v>
      </c>
      <c r="S273" s="13">
        <v>15</v>
      </c>
      <c r="T273" s="26">
        <v>13</v>
      </c>
      <c r="U273" s="26">
        <v>13.1</v>
      </c>
      <c r="V273" s="4">
        <f t="shared" si="151"/>
        <v>1.0076923076923077</v>
      </c>
      <c r="W273" s="13">
        <v>20</v>
      </c>
      <c r="X273" s="26">
        <v>0.5</v>
      </c>
      <c r="Y273" s="26">
        <v>0.6</v>
      </c>
      <c r="Z273" s="4">
        <f t="shared" si="152"/>
        <v>1.2</v>
      </c>
      <c r="AA273" s="13">
        <v>30</v>
      </c>
      <c r="AB273" s="20">
        <f t="shared" si="135"/>
        <v>0.94700975849097746</v>
      </c>
      <c r="AC273" s="20">
        <f t="shared" si="153"/>
        <v>0.94700975849097746</v>
      </c>
      <c r="AD273" s="24">
        <v>2100</v>
      </c>
      <c r="AE273" s="21">
        <f t="shared" si="132"/>
        <v>190.90909090909091</v>
      </c>
      <c r="AF273" s="21">
        <f t="shared" si="154"/>
        <v>180.8</v>
      </c>
      <c r="AG273" s="39">
        <f t="shared" si="133"/>
        <v>-10.109090909090895</v>
      </c>
      <c r="AH273" s="90"/>
      <c r="AI273" s="39">
        <f t="shared" si="136"/>
        <v>180.8</v>
      </c>
      <c r="AJ273" s="26">
        <v>0</v>
      </c>
      <c r="AK273" s="99">
        <f t="shared" si="134"/>
        <v>180.8</v>
      </c>
      <c r="AL273" s="57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2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2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2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2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2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2"/>
      <c r="GL273" s="11"/>
      <c r="GM273" s="11"/>
    </row>
    <row r="274" spans="1:195" s="2" customFormat="1" ht="15" customHeight="1" x14ac:dyDescent="0.2">
      <c r="A274" s="16" t="s">
        <v>272</v>
      </c>
      <c r="B274" s="26">
        <v>178</v>
      </c>
      <c r="C274" s="26">
        <v>134</v>
      </c>
      <c r="D274" s="4">
        <f t="shared" si="149"/>
        <v>0.7528089887640449</v>
      </c>
      <c r="E274" s="13">
        <v>10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26">
        <v>389.4</v>
      </c>
      <c r="O274" s="26">
        <v>226.9</v>
      </c>
      <c r="P274" s="4">
        <f t="shared" si="150"/>
        <v>0.58269131997945567</v>
      </c>
      <c r="Q274" s="13">
        <v>20</v>
      </c>
      <c r="R274" s="22">
        <v>1</v>
      </c>
      <c r="S274" s="13">
        <v>15</v>
      </c>
      <c r="T274" s="26">
        <v>0</v>
      </c>
      <c r="U274" s="26">
        <v>0</v>
      </c>
      <c r="V274" s="4">
        <f t="shared" si="151"/>
        <v>1</v>
      </c>
      <c r="W274" s="13">
        <v>20</v>
      </c>
      <c r="X274" s="26">
        <v>0.5</v>
      </c>
      <c r="Y274" s="26">
        <v>0</v>
      </c>
      <c r="Z274" s="4">
        <f t="shared" si="152"/>
        <v>0</v>
      </c>
      <c r="AA274" s="13">
        <v>30</v>
      </c>
      <c r="AB274" s="20">
        <f t="shared" si="135"/>
        <v>0.57033596091820593</v>
      </c>
      <c r="AC274" s="20">
        <f t="shared" si="153"/>
        <v>0.57033596091820593</v>
      </c>
      <c r="AD274" s="24">
        <v>96</v>
      </c>
      <c r="AE274" s="21">
        <f t="shared" si="132"/>
        <v>8.7272727272727266</v>
      </c>
      <c r="AF274" s="21">
        <f t="shared" si="154"/>
        <v>5</v>
      </c>
      <c r="AG274" s="39">
        <f t="shared" si="133"/>
        <v>-3.7272727272727266</v>
      </c>
      <c r="AH274" s="90"/>
      <c r="AI274" s="39">
        <f t="shared" si="136"/>
        <v>5</v>
      </c>
      <c r="AJ274" s="26">
        <f>IF('[1]Расчет субсидий'!P174&gt;AI274,AI274,'[1]Расчет субсидий'!P174)</f>
        <v>0</v>
      </c>
      <c r="AK274" s="99">
        <f t="shared" si="134"/>
        <v>5</v>
      </c>
      <c r="AL274" s="57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2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2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2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2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2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2"/>
      <c r="GL274" s="11"/>
      <c r="GM274" s="11"/>
    </row>
    <row r="275" spans="1:195" s="2" customFormat="1" ht="15" customHeight="1" x14ac:dyDescent="0.2">
      <c r="A275" s="16" t="s">
        <v>273</v>
      </c>
      <c r="B275" s="26">
        <v>0</v>
      </c>
      <c r="C275" s="26">
        <v>0</v>
      </c>
      <c r="D275" s="4">
        <f t="shared" si="149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26">
        <v>113.2</v>
      </c>
      <c r="O275" s="26">
        <v>84.7</v>
      </c>
      <c r="P275" s="4">
        <f t="shared" si="150"/>
        <v>0.74823321554770317</v>
      </c>
      <c r="Q275" s="13">
        <v>20</v>
      </c>
      <c r="R275" s="22">
        <v>1</v>
      </c>
      <c r="S275" s="13">
        <v>15</v>
      </c>
      <c r="T275" s="26">
        <v>13</v>
      </c>
      <c r="U275" s="26">
        <v>12.1</v>
      </c>
      <c r="V275" s="4">
        <f t="shared" si="151"/>
        <v>0.93076923076923079</v>
      </c>
      <c r="W275" s="13">
        <v>15</v>
      </c>
      <c r="X275" s="26">
        <v>1</v>
      </c>
      <c r="Y275" s="26">
        <v>0.9</v>
      </c>
      <c r="Z275" s="4">
        <f t="shared" si="152"/>
        <v>0.9</v>
      </c>
      <c r="AA275" s="13">
        <v>35</v>
      </c>
      <c r="AB275" s="20">
        <f t="shared" si="135"/>
        <v>0.88736709144108861</v>
      </c>
      <c r="AC275" s="20">
        <f t="shared" si="153"/>
        <v>0.88736709144108861</v>
      </c>
      <c r="AD275" s="24">
        <v>1505</v>
      </c>
      <c r="AE275" s="21">
        <f t="shared" si="132"/>
        <v>136.81818181818181</v>
      </c>
      <c r="AF275" s="21">
        <f t="shared" si="154"/>
        <v>121.4</v>
      </c>
      <c r="AG275" s="39">
        <f t="shared" si="133"/>
        <v>-15.418181818181807</v>
      </c>
      <c r="AH275" s="90"/>
      <c r="AI275" s="39">
        <f t="shared" si="136"/>
        <v>121.4</v>
      </c>
      <c r="AJ275" s="26">
        <v>0</v>
      </c>
      <c r="AK275" s="99">
        <f t="shared" si="134"/>
        <v>121.4</v>
      </c>
      <c r="AL275" s="57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2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2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2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2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2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2"/>
      <c r="GL275" s="11"/>
      <c r="GM275" s="11"/>
    </row>
    <row r="276" spans="1:195" s="2" customFormat="1" ht="15" customHeight="1" x14ac:dyDescent="0.2">
      <c r="A276" s="16" t="s">
        <v>274</v>
      </c>
      <c r="B276" s="26">
        <v>0</v>
      </c>
      <c r="C276" s="26">
        <v>0</v>
      </c>
      <c r="D276" s="4">
        <f t="shared" si="149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26">
        <v>118.7</v>
      </c>
      <c r="O276" s="26">
        <v>153.6</v>
      </c>
      <c r="P276" s="4">
        <f t="shared" si="150"/>
        <v>1.2940185341196293</v>
      </c>
      <c r="Q276" s="13">
        <v>20</v>
      </c>
      <c r="R276" s="22">
        <v>1</v>
      </c>
      <c r="S276" s="13">
        <v>15</v>
      </c>
      <c r="T276" s="26">
        <v>6</v>
      </c>
      <c r="U276" s="26">
        <v>6.2</v>
      </c>
      <c r="V276" s="4">
        <f t="shared" si="151"/>
        <v>1.0333333333333334</v>
      </c>
      <c r="W276" s="13">
        <v>20</v>
      </c>
      <c r="X276" s="26">
        <v>1</v>
      </c>
      <c r="Y276" s="26">
        <v>0.6</v>
      </c>
      <c r="Z276" s="4">
        <f t="shared" si="152"/>
        <v>0.6</v>
      </c>
      <c r="AA276" s="13">
        <v>30</v>
      </c>
      <c r="AB276" s="20">
        <f t="shared" si="135"/>
        <v>0.93584749822422653</v>
      </c>
      <c r="AC276" s="20">
        <f t="shared" si="153"/>
        <v>0.93584749822422653</v>
      </c>
      <c r="AD276" s="24">
        <v>1522</v>
      </c>
      <c r="AE276" s="21">
        <f t="shared" si="132"/>
        <v>138.36363636363637</v>
      </c>
      <c r="AF276" s="21">
        <f t="shared" si="154"/>
        <v>129.5</v>
      </c>
      <c r="AG276" s="39">
        <f t="shared" si="133"/>
        <v>-8.863636363636374</v>
      </c>
      <c r="AH276" s="90"/>
      <c r="AI276" s="39">
        <f t="shared" si="136"/>
        <v>129.5</v>
      </c>
      <c r="AJ276" s="26">
        <f>IF('[1]Расчет субсидий'!P175&gt;AI276,AI276,'[1]Расчет субсидий'!P175)</f>
        <v>0</v>
      </c>
      <c r="AK276" s="99">
        <f t="shared" si="134"/>
        <v>129.5</v>
      </c>
      <c r="AL276" s="57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2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2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2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2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2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2"/>
      <c r="GL276" s="11"/>
      <c r="GM276" s="11"/>
    </row>
    <row r="277" spans="1:195" s="2" customFormat="1" ht="15" customHeight="1" x14ac:dyDescent="0.2">
      <c r="A277" s="16" t="s">
        <v>275</v>
      </c>
      <c r="B277" s="26">
        <v>0</v>
      </c>
      <c r="C277" s="26">
        <v>0</v>
      </c>
      <c r="D277" s="4">
        <f t="shared" si="149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26">
        <v>91.8</v>
      </c>
      <c r="O277" s="26">
        <v>55.2</v>
      </c>
      <c r="P277" s="4">
        <f t="shared" si="150"/>
        <v>0.60130718954248374</v>
      </c>
      <c r="Q277" s="13">
        <v>20</v>
      </c>
      <c r="R277" s="22">
        <v>1</v>
      </c>
      <c r="S277" s="13">
        <v>15</v>
      </c>
      <c r="T277" s="26">
        <v>0</v>
      </c>
      <c r="U277" s="26">
        <v>0</v>
      </c>
      <c r="V277" s="4">
        <f t="shared" si="151"/>
        <v>1</v>
      </c>
      <c r="W277" s="13">
        <v>30</v>
      </c>
      <c r="X277" s="26">
        <v>0.5</v>
      </c>
      <c r="Y277" s="26">
        <v>0.5</v>
      </c>
      <c r="Z277" s="4">
        <f t="shared" si="152"/>
        <v>1</v>
      </c>
      <c r="AA277" s="13">
        <v>20</v>
      </c>
      <c r="AB277" s="20">
        <f t="shared" si="135"/>
        <v>0.90618992695117262</v>
      </c>
      <c r="AC277" s="20">
        <f t="shared" si="153"/>
        <v>0.90618992695117262</v>
      </c>
      <c r="AD277" s="24">
        <v>1658</v>
      </c>
      <c r="AE277" s="21">
        <f t="shared" si="132"/>
        <v>150.72727272727272</v>
      </c>
      <c r="AF277" s="21">
        <f t="shared" si="154"/>
        <v>136.6</v>
      </c>
      <c r="AG277" s="39">
        <f t="shared" si="133"/>
        <v>-14.127272727272725</v>
      </c>
      <c r="AH277" s="90"/>
      <c r="AI277" s="39">
        <f t="shared" si="136"/>
        <v>136.6</v>
      </c>
      <c r="AJ277" s="26">
        <v>0</v>
      </c>
      <c r="AK277" s="99">
        <f t="shared" si="134"/>
        <v>136.6</v>
      </c>
      <c r="AL277" s="57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2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2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2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2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2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2"/>
      <c r="GL277" s="11"/>
      <c r="GM277" s="11"/>
    </row>
    <row r="278" spans="1:195" s="2" customFormat="1" ht="15" customHeight="1" x14ac:dyDescent="0.2">
      <c r="A278" s="16" t="s">
        <v>276</v>
      </c>
      <c r="B278" s="26">
        <v>0</v>
      </c>
      <c r="C278" s="26">
        <v>0</v>
      </c>
      <c r="D278" s="4">
        <f t="shared" si="149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26">
        <v>26.6</v>
      </c>
      <c r="O278" s="26">
        <v>120.7</v>
      </c>
      <c r="P278" s="4">
        <f t="shared" si="150"/>
        <v>4.5375939849624061</v>
      </c>
      <c r="Q278" s="13">
        <v>20</v>
      </c>
      <c r="R278" s="22">
        <v>1</v>
      </c>
      <c r="S278" s="13">
        <v>15</v>
      </c>
      <c r="T278" s="26">
        <v>0</v>
      </c>
      <c r="U278" s="26">
        <v>0</v>
      </c>
      <c r="V278" s="4">
        <f t="shared" si="151"/>
        <v>1</v>
      </c>
      <c r="W278" s="13">
        <v>20</v>
      </c>
      <c r="X278" s="26">
        <v>0.5</v>
      </c>
      <c r="Y278" s="26">
        <v>0.6</v>
      </c>
      <c r="Z278" s="4">
        <f t="shared" si="152"/>
        <v>1.2</v>
      </c>
      <c r="AA278" s="13">
        <v>30</v>
      </c>
      <c r="AB278" s="20">
        <f t="shared" si="135"/>
        <v>1.9029632905793896</v>
      </c>
      <c r="AC278" s="20">
        <f t="shared" si="153"/>
        <v>1.270296329057939</v>
      </c>
      <c r="AD278" s="24">
        <v>1233</v>
      </c>
      <c r="AE278" s="21">
        <f t="shared" si="132"/>
        <v>112.09090909090909</v>
      </c>
      <c r="AF278" s="21">
        <f t="shared" si="154"/>
        <v>142.4</v>
      </c>
      <c r="AG278" s="39">
        <f t="shared" si="133"/>
        <v>30.309090909090912</v>
      </c>
      <c r="AH278" s="90"/>
      <c r="AI278" s="39">
        <f t="shared" si="136"/>
        <v>142.4</v>
      </c>
      <c r="AJ278" s="26">
        <f>IF('[1]Расчет субсидий'!P176&gt;AI278,AI278,'[1]Расчет субсидий'!P176)</f>
        <v>0</v>
      </c>
      <c r="AK278" s="99">
        <f t="shared" si="134"/>
        <v>142.4</v>
      </c>
      <c r="AL278" s="57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2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2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2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2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2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2"/>
      <c r="GL278" s="11"/>
      <c r="GM278" s="11"/>
    </row>
    <row r="279" spans="1:195" s="2" customFormat="1" ht="15" customHeight="1" x14ac:dyDescent="0.2">
      <c r="A279" s="16" t="s">
        <v>277</v>
      </c>
      <c r="B279" s="26">
        <v>0</v>
      </c>
      <c r="C279" s="26">
        <v>0</v>
      </c>
      <c r="D279" s="4">
        <f t="shared" si="149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26">
        <v>445.8</v>
      </c>
      <c r="O279" s="26">
        <v>74.7</v>
      </c>
      <c r="P279" s="4">
        <f t="shared" si="150"/>
        <v>0.16756393001345896</v>
      </c>
      <c r="Q279" s="13">
        <v>20</v>
      </c>
      <c r="R279" s="22">
        <v>1</v>
      </c>
      <c r="S279" s="13">
        <v>15</v>
      </c>
      <c r="T279" s="26">
        <v>12</v>
      </c>
      <c r="U279" s="26">
        <v>12</v>
      </c>
      <c r="V279" s="4">
        <f t="shared" si="151"/>
        <v>1</v>
      </c>
      <c r="W279" s="13">
        <v>15</v>
      </c>
      <c r="X279" s="26">
        <v>0.5</v>
      </c>
      <c r="Y279" s="26">
        <v>0.5</v>
      </c>
      <c r="Z279" s="4">
        <f t="shared" si="152"/>
        <v>1</v>
      </c>
      <c r="AA279" s="13">
        <v>35</v>
      </c>
      <c r="AB279" s="20">
        <f t="shared" si="135"/>
        <v>0.80413268941493155</v>
      </c>
      <c r="AC279" s="20">
        <f t="shared" si="153"/>
        <v>0.80413268941493155</v>
      </c>
      <c r="AD279" s="24">
        <v>678</v>
      </c>
      <c r="AE279" s="21">
        <f t="shared" si="132"/>
        <v>61.636363636363633</v>
      </c>
      <c r="AF279" s="21">
        <f t="shared" si="154"/>
        <v>49.6</v>
      </c>
      <c r="AG279" s="39">
        <f t="shared" si="133"/>
        <v>-12.036363636363632</v>
      </c>
      <c r="AH279" s="90"/>
      <c r="AI279" s="39">
        <f t="shared" si="136"/>
        <v>49.6</v>
      </c>
      <c r="AJ279" s="26">
        <f>IF('[1]Расчет субсидий'!P177&gt;AI279,AI279,'[1]Расчет субсидий'!P177)</f>
        <v>0</v>
      </c>
      <c r="AK279" s="99">
        <f t="shared" si="134"/>
        <v>49.6</v>
      </c>
      <c r="AL279" s="57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2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2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2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2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2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2"/>
      <c r="GL279" s="11"/>
      <c r="GM279" s="11"/>
    </row>
    <row r="280" spans="1:195" s="2" customFormat="1" ht="15" customHeight="1" x14ac:dyDescent="0.2">
      <c r="A280" s="16" t="s">
        <v>278</v>
      </c>
      <c r="B280" s="26">
        <v>0</v>
      </c>
      <c r="C280" s="26">
        <v>0</v>
      </c>
      <c r="D280" s="4">
        <f t="shared" si="149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26">
        <v>41.2</v>
      </c>
      <c r="O280" s="26">
        <v>227.8</v>
      </c>
      <c r="P280" s="4">
        <f t="shared" si="150"/>
        <v>5.5291262135922326</v>
      </c>
      <c r="Q280" s="13">
        <v>20</v>
      </c>
      <c r="R280" s="22">
        <v>1</v>
      </c>
      <c r="S280" s="13">
        <v>15</v>
      </c>
      <c r="T280" s="26">
        <v>35</v>
      </c>
      <c r="U280" s="26">
        <v>41.4</v>
      </c>
      <c r="V280" s="4">
        <f t="shared" si="151"/>
        <v>1.1828571428571428</v>
      </c>
      <c r="W280" s="13">
        <v>25</v>
      </c>
      <c r="X280" s="26">
        <v>0.5</v>
      </c>
      <c r="Y280" s="26">
        <v>1</v>
      </c>
      <c r="Z280" s="4">
        <f t="shared" si="152"/>
        <v>2</v>
      </c>
      <c r="AA280" s="13">
        <v>25</v>
      </c>
      <c r="AB280" s="20">
        <f t="shared" si="135"/>
        <v>2.413575915803214</v>
      </c>
      <c r="AC280" s="20">
        <f t="shared" si="153"/>
        <v>1.3</v>
      </c>
      <c r="AD280" s="24">
        <v>982</v>
      </c>
      <c r="AE280" s="21">
        <f t="shared" si="132"/>
        <v>89.272727272727266</v>
      </c>
      <c r="AF280" s="21">
        <f t="shared" si="154"/>
        <v>116.1</v>
      </c>
      <c r="AG280" s="39">
        <f t="shared" si="133"/>
        <v>26.827272727272728</v>
      </c>
      <c r="AH280" s="90"/>
      <c r="AI280" s="39">
        <f t="shared" si="136"/>
        <v>116.1</v>
      </c>
      <c r="AJ280" s="26">
        <f>IF('[1]Расчет субсидий'!P178&gt;AI280,AI280,'[1]Расчет субсидий'!P178)</f>
        <v>0</v>
      </c>
      <c r="AK280" s="99">
        <f t="shared" si="134"/>
        <v>116.1</v>
      </c>
      <c r="AL280" s="57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2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2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2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2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2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2"/>
      <c r="GL280" s="11"/>
      <c r="GM280" s="11"/>
    </row>
    <row r="281" spans="1:195" s="2" customFormat="1" ht="15" customHeight="1" x14ac:dyDescent="0.2">
      <c r="A281" s="16" t="s">
        <v>279</v>
      </c>
      <c r="B281" s="26">
        <v>0</v>
      </c>
      <c r="C281" s="26">
        <v>0</v>
      </c>
      <c r="D281" s="4">
        <f t="shared" si="149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26">
        <v>116.8</v>
      </c>
      <c r="O281" s="26">
        <v>501.6</v>
      </c>
      <c r="P281" s="4">
        <f t="shared" si="150"/>
        <v>4.294520547945206</v>
      </c>
      <c r="Q281" s="13">
        <v>20</v>
      </c>
      <c r="R281" s="22">
        <v>1</v>
      </c>
      <c r="S281" s="13">
        <v>15</v>
      </c>
      <c r="T281" s="26">
        <v>14</v>
      </c>
      <c r="U281" s="26">
        <v>15.2</v>
      </c>
      <c r="V281" s="4">
        <f t="shared" si="151"/>
        <v>1.0857142857142856</v>
      </c>
      <c r="W281" s="13">
        <v>20</v>
      </c>
      <c r="X281" s="26">
        <v>1.2</v>
      </c>
      <c r="Y281" s="26">
        <v>1.2</v>
      </c>
      <c r="Z281" s="4">
        <f t="shared" si="152"/>
        <v>1</v>
      </c>
      <c r="AA281" s="13">
        <v>30</v>
      </c>
      <c r="AB281" s="20">
        <f t="shared" si="135"/>
        <v>1.7953493726257628</v>
      </c>
      <c r="AC281" s="20">
        <f t="shared" si="153"/>
        <v>1.2595349372625761</v>
      </c>
      <c r="AD281" s="24">
        <v>445</v>
      </c>
      <c r="AE281" s="21">
        <f t="shared" si="132"/>
        <v>40.454545454545453</v>
      </c>
      <c r="AF281" s="21">
        <f t="shared" si="154"/>
        <v>51</v>
      </c>
      <c r="AG281" s="39">
        <f t="shared" si="133"/>
        <v>10.545454545454547</v>
      </c>
      <c r="AH281" s="90"/>
      <c r="AI281" s="39">
        <f t="shared" si="136"/>
        <v>51</v>
      </c>
      <c r="AJ281" s="26">
        <v>0</v>
      </c>
      <c r="AK281" s="99">
        <f t="shared" si="134"/>
        <v>51</v>
      </c>
      <c r="AL281" s="57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2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2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2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2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2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2"/>
      <c r="GL281" s="11"/>
      <c r="GM281" s="11"/>
    </row>
    <row r="282" spans="1:195" s="2" customFormat="1" ht="15" customHeight="1" x14ac:dyDescent="0.2">
      <c r="A282" s="16" t="s">
        <v>280</v>
      </c>
      <c r="B282" s="26">
        <v>6300</v>
      </c>
      <c r="C282" s="26">
        <v>5050.6000000000004</v>
      </c>
      <c r="D282" s="4">
        <f t="shared" si="149"/>
        <v>0.80168253968253977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26">
        <v>965.6</v>
      </c>
      <c r="O282" s="26">
        <v>1049.4000000000001</v>
      </c>
      <c r="P282" s="4">
        <f t="shared" si="150"/>
        <v>1.0867854183927093</v>
      </c>
      <c r="Q282" s="13">
        <v>20</v>
      </c>
      <c r="R282" s="22">
        <v>1</v>
      </c>
      <c r="S282" s="13">
        <v>15</v>
      </c>
      <c r="T282" s="26">
        <v>0</v>
      </c>
      <c r="U282" s="26">
        <v>0</v>
      </c>
      <c r="V282" s="4">
        <f t="shared" si="151"/>
        <v>1</v>
      </c>
      <c r="W282" s="13">
        <v>15</v>
      </c>
      <c r="X282" s="26">
        <v>0.6</v>
      </c>
      <c r="Y282" s="26">
        <v>0.4</v>
      </c>
      <c r="Z282" s="4">
        <f t="shared" si="152"/>
        <v>0.66666666666666674</v>
      </c>
      <c r="AA282" s="13">
        <v>35</v>
      </c>
      <c r="AB282" s="20">
        <f t="shared" si="135"/>
        <v>0.87458807471592559</v>
      </c>
      <c r="AC282" s="20">
        <f t="shared" si="153"/>
        <v>0.87458807471592559</v>
      </c>
      <c r="AD282" s="24">
        <v>2093</v>
      </c>
      <c r="AE282" s="21">
        <f t="shared" si="132"/>
        <v>190.27272727272728</v>
      </c>
      <c r="AF282" s="21">
        <f t="shared" si="154"/>
        <v>166.4</v>
      </c>
      <c r="AG282" s="39">
        <f t="shared" si="133"/>
        <v>-23.872727272727275</v>
      </c>
      <c r="AH282" s="90"/>
      <c r="AI282" s="39">
        <f t="shared" si="136"/>
        <v>166.4</v>
      </c>
      <c r="AJ282" s="26">
        <f>IF('[1]Расчет субсидий'!P179&gt;AI282,AI282,'[1]Расчет субсидий'!P179)</f>
        <v>134.625</v>
      </c>
      <c r="AK282" s="99">
        <f t="shared" si="134"/>
        <v>31.8</v>
      </c>
      <c r="AL282" s="57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2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2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2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2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2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2"/>
      <c r="GL282" s="11"/>
      <c r="GM282" s="11"/>
    </row>
    <row r="283" spans="1:195" s="2" customFormat="1" ht="15" customHeight="1" x14ac:dyDescent="0.2">
      <c r="A283" s="16" t="s">
        <v>281</v>
      </c>
      <c r="B283" s="26">
        <v>1237</v>
      </c>
      <c r="C283" s="26">
        <v>1163.0999999999999</v>
      </c>
      <c r="D283" s="4">
        <f t="shared" si="149"/>
        <v>0.94025869037995147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26">
        <v>261</v>
      </c>
      <c r="O283" s="26">
        <v>314.2</v>
      </c>
      <c r="P283" s="4">
        <f t="shared" si="150"/>
        <v>1.2038314176245211</v>
      </c>
      <c r="Q283" s="13">
        <v>20</v>
      </c>
      <c r="R283" s="22">
        <v>1</v>
      </c>
      <c r="S283" s="13">
        <v>15</v>
      </c>
      <c r="T283" s="26">
        <v>0</v>
      </c>
      <c r="U283" s="26">
        <v>0</v>
      </c>
      <c r="V283" s="4">
        <f t="shared" si="151"/>
        <v>1</v>
      </c>
      <c r="W283" s="13">
        <v>25</v>
      </c>
      <c r="X283" s="26">
        <v>0.2</v>
      </c>
      <c r="Y283" s="26">
        <v>0</v>
      </c>
      <c r="Z283" s="4">
        <f t="shared" si="152"/>
        <v>0</v>
      </c>
      <c r="AA283" s="13">
        <v>25</v>
      </c>
      <c r="AB283" s="20">
        <f t="shared" si="135"/>
        <v>0.77346542375042038</v>
      </c>
      <c r="AC283" s="20">
        <f t="shared" si="153"/>
        <v>0.77346542375042038</v>
      </c>
      <c r="AD283" s="24">
        <v>1707</v>
      </c>
      <c r="AE283" s="21">
        <f t="shared" si="132"/>
        <v>155.18181818181819</v>
      </c>
      <c r="AF283" s="21">
        <f t="shared" si="154"/>
        <v>120</v>
      </c>
      <c r="AG283" s="39">
        <f t="shared" si="133"/>
        <v>-35.181818181818187</v>
      </c>
      <c r="AH283" s="90"/>
      <c r="AI283" s="39">
        <f t="shared" si="136"/>
        <v>120</v>
      </c>
      <c r="AJ283" s="26">
        <f>IF('[1]Расчет субсидий'!P180&gt;AI283,AI283,'[1]Расчет субсидий'!P180)</f>
        <v>0</v>
      </c>
      <c r="AK283" s="99">
        <f t="shared" si="134"/>
        <v>120</v>
      </c>
      <c r="AL283" s="57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2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2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2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2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2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2"/>
      <c r="GL283" s="11"/>
      <c r="GM283" s="11"/>
    </row>
    <row r="284" spans="1:195" s="2" customFormat="1" ht="15" customHeight="1" x14ac:dyDescent="0.2">
      <c r="A284" s="16" t="s">
        <v>282</v>
      </c>
      <c r="B284" s="26">
        <v>32382</v>
      </c>
      <c r="C284" s="26">
        <v>47742.2</v>
      </c>
      <c r="D284" s="4">
        <f t="shared" si="149"/>
        <v>1.4743437712309306</v>
      </c>
      <c r="E284" s="13">
        <v>10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26">
        <v>524.29999999999995</v>
      </c>
      <c r="O284" s="26">
        <v>416.8</v>
      </c>
      <c r="P284" s="4">
        <f t="shared" si="150"/>
        <v>0.79496471485790587</v>
      </c>
      <c r="Q284" s="13">
        <v>20</v>
      </c>
      <c r="R284" s="22">
        <v>1</v>
      </c>
      <c r="S284" s="13">
        <v>15</v>
      </c>
      <c r="T284" s="26">
        <v>12</v>
      </c>
      <c r="U284" s="26">
        <v>12.6</v>
      </c>
      <c r="V284" s="4">
        <f t="shared" si="151"/>
        <v>1.05</v>
      </c>
      <c r="W284" s="13">
        <v>5</v>
      </c>
      <c r="X284" s="26">
        <v>1</v>
      </c>
      <c r="Y284" s="26">
        <v>1.6</v>
      </c>
      <c r="Z284" s="4">
        <f t="shared" si="152"/>
        <v>1.6</v>
      </c>
      <c r="AA284" s="13">
        <v>45</v>
      </c>
      <c r="AB284" s="20">
        <f t="shared" si="135"/>
        <v>1.293607705362815</v>
      </c>
      <c r="AC284" s="20">
        <f t="shared" si="153"/>
        <v>1.2093607705362814</v>
      </c>
      <c r="AD284" s="24">
        <v>2796</v>
      </c>
      <c r="AE284" s="21">
        <f t="shared" si="132"/>
        <v>254.18181818181819</v>
      </c>
      <c r="AF284" s="21">
        <f t="shared" si="154"/>
        <v>307.39999999999998</v>
      </c>
      <c r="AG284" s="39">
        <f t="shared" si="133"/>
        <v>53.21818181818179</v>
      </c>
      <c r="AH284" s="90"/>
      <c r="AI284" s="39">
        <f t="shared" si="136"/>
        <v>307.39999999999998</v>
      </c>
      <c r="AJ284" s="26">
        <v>0</v>
      </c>
      <c r="AK284" s="99">
        <f t="shared" si="134"/>
        <v>307.39999999999998</v>
      </c>
      <c r="AL284" s="57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2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2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2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2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2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2"/>
      <c r="GL284" s="11"/>
      <c r="GM284" s="11"/>
    </row>
    <row r="285" spans="1:195" s="2" customFormat="1" ht="15" customHeight="1" x14ac:dyDescent="0.2">
      <c r="A285" s="16" t="s">
        <v>283</v>
      </c>
      <c r="B285" s="26">
        <v>98700</v>
      </c>
      <c r="C285" s="26">
        <v>91985.3</v>
      </c>
      <c r="D285" s="4">
        <f t="shared" si="149"/>
        <v>0.93196859169199597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26">
        <v>3467.5</v>
      </c>
      <c r="O285" s="26">
        <v>2383.9</v>
      </c>
      <c r="P285" s="4">
        <f t="shared" si="150"/>
        <v>0.68749819754866626</v>
      </c>
      <c r="Q285" s="13">
        <v>20</v>
      </c>
      <c r="R285" s="22">
        <v>1</v>
      </c>
      <c r="S285" s="13">
        <v>15</v>
      </c>
      <c r="T285" s="26">
        <v>0</v>
      </c>
      <c r="U285" s="26">
        <v>0</v>
      </c>
      <c r="V285" s="4">
        <f t="shared" si="151"/>
        <v>1</v>
      </c>
      <c r="W285" s="13">
        <v>10</v>
      </c>
      <c r="X285" s="26">
        <v>0.1</v>
      </c>
      <c r="Y285" s="26">
        <v>0.2</v>
      </c>
      <c r="Z285" s="4">
        <f t="shared" si="152"/>
        <v>2</v>
      </c>
      <c r="AA285" s="13">
        <v>40</v>
      </c>
      <c r="AB285" s="20">
        <f t="shared" si="135"/>
        <v>1.3481015775567713</v>
      </c>
      <c r="AC285" s="20">
        <f t="shared" si="153"/>
        <v>1.2148101577556771</v>
      </c>
      <c r="AD285" s="24">
        <v>0</v>
      </c>
      <c r="AE285" s="21">
        <f t="shared" si="132"/>
        <v>0</v>
      </c>
      <c r="AF285" s="21">
        <f t="shared" si="154"/>
        <v>0</v>
      </c>
      <c r="AG285" s="39">
        <f t="shared" si="133"/>
        <v>0</v>
      </c>
      <c r="AH285" s="90"/>
      <c r="AI285" s="39">
        <f t="shared" si="136"/>
        <v>0</v>
      </c>
      <c r="AJ285" s="26">
        <v>0</v>
      </c>
      <c r="AK285" s="99">
        <f t="shared" si="134"/>
        <v>0</v>
      </c>
      <c r="AL285" s="57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2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2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2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2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2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2"/>
      <c r="GL285" s="11"/>
      <c r="GM285" s="11"/>
    </row>
    <row r="286" spans="1:195" s="2" customFormat="1" ht="15" customHeight="1" x14ac:dyDescent="0.2">
      <c r="A286" s="16" t="s">
        <v>171</v>
      </c>
      <c r="B286" s="26">
        <v>0</v>
      </c>
      <c r="C286" s="26">
        <v>0</v>
      </c>
      <c r="D286" s="4">
        <f t="shared" si="149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26">
        <v>458.1</v>
      </c>
      <c r="O286" s="26">
        <v>611.4</v>
      </c>
      <c r="P286" s="4">
        <f t="shared" si="150"/>
        <v>1.3346430910281597</v>
      </c>
      <c r="Q286" s="13">
        <v>20</v>
      </c>
      <c r="R286" s="22">
        <v>1</v>
      </c>
      <c r="S286" s="13">
        <v>15</v>
      </c>
      <c r="T286" s="26">
        <v>100</v>
      </c>
      <c r="U286" s="26">
        <v>104.2</v>
      </c>
      <c r="V286" s="4">
        <f t="shared" si="151"/>
        <v>1.042</v>
      </c>
      <c r="W286" s="13">
        <v>25</v>
      </c>
      <c r="X286" s="26">
        <v>2.5</v>
      </c>
      <c r="Y286" s="26">
        <v>2.6</v>
      </c>
      <c r="Z286" s="4">
        <f t="shared" si="152"/>
        <v>1.04</v>
      </c>
      <c r="AA286" s="13">
        <v>25</v>
      </c>
      <c r="AB286" s="20">
        <f t="shared" si="135"/>
        <v>1.1028571978889787</v>
      </c>
      <c r="AC286" s="20">
        <f t="shared" si="153"/>
        <v>1.1028571978889787</v>
      </c>
      <c r="AD286" s="24">
        <v>284</v>
      </c>
      <c r="AE286" s="21">
        <f t="shared" si="132"/>
        <v>25.818181818181817</v>
      </c>
      <c r="AF286" s="21">
        <f t="shared" si="154"/>
        <v>28.5</v>
      </c>
      <c r="AG286" s="39">
        <f t="shared" si="133"/>
        <v>2.6818181818181834</v>
      </c>
      <c r="AH286" s="90"/>
      <c r="AI286" s="39">
        <f t="shared" si="136"/>
        <v>28.5</v>
      </c>
      <c r="AJ286" s="26">
        <v>0</v>
      </c>
      <c r="AK286" s="99">
        <f t="shared" si="134"/>
        <v>28.5</v>
      </c>
      <c r="AL286" s="57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2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2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2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2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2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2"/>
      <c r="GL286" s="11"/>
      <c r="GM286" s="11"/>
    </row>
    <row r="287" spans="1:195" s="2" customFormat="1" ht="15" customHeight="1" x14ac:dyDescent="0.2">
      <c r="A287" s="25" t="s">
        <v>284</v>
      </c>
      <c r="B287" s="26"/>
      <c r="C287" s="26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26"/>
      <c r="O287" s="26"/>
      <c r="P287" s="4"/>
      <c r="Q287" s="13"/>
      <c r="R287" s="22"/>
      <c r="S287" s="13"/>
      <c r="T287" s="26"/>
      <c r="U287" s="26"/>
      <c r="V287" s="4"/>
      <c r="W287" s="13"/>
      <c r="X287" s="26"/>
      <c r="Y287" s="26"/>
      <c r="Z287" s="4"/>
      <c r="AA287" s="13"/>
      <c r="AB287" s="20"/>
      <c r="AC287" s="20"/>
      <c r="AD287" s="24"/>
      <c r="AE287" s="21"/>
      <c r="AF287" s="21"/>
      <c r="AG287" s="39"/>
      <c r="AH287" s="90"/>
      <c r="AI287" s="39"/>
      <c r="AJ287" s="26"/>
      <c r="AK287" s="99"/>
      <c r="AL287" s="57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2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2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2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2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2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2"/>
      <c r="GL287" s="11"/>
      <c r="GM287" s="11"/>
    </row>
    <row r="288" spans="1:195" s="2" customFormat="1" ht="15" customHeight="1" x14ac:dyDescent="0.2">
      <c r="A288" s="16" t="s">
        <v>74</v>
      </c>
      <c r="B288" s="26">
        <v>73000</v>
      </c>
      <c r="C288" s="26">
        <v>79744</v>
      </c>
      <c r="D288" s="4">
        <f t="shared" ref="D288:D311" si="155">IF((E288=0),0,IF(B288=0,1,IF(C288&lt;0,0,C288/B288)))</f>
        <v>1.0923835616438355</v>
      </c>
      <c r="E288" s="13">
        <v>10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26">
        <v>666.9</v>
      </c>
      <c r="O288" s="26">
        <v>134.5</v>
      </c>
      <c r="P288" s="4">
        <f t="shared" ref="P288:P311" si="156">IF((Q288=0),0,IF(N288=0,1,IF(O288&lt;0,0,O288/N288)))</f>
        <v>0.20167941220572799</v>
      </c>
      <c r="Q288" s="13">
        <v>20</v>
      </c>
      <c r="R288" s="22">
        <v>1</v>
      </c>
      <c r="S288" s="13">
        <v>15</v>
      </c>
      <c r="T288" s="26">
        <v>0</v>
      </c>
      <c r="U288" s="26">
        <v>0</v>
      </c>
      <c r="V288" s="4">
        <f t="shared" ref="V288:V311" si="157">IF((W288=0),0,IF(T288=0,1,IF(U288&lt;0,0,U288/T288)))</f>
        <v>1</v>
      </c>
      <c r="W288" s="13">
        <v>5</v>
      </c>
      <c r="X288" s="26">
        <v>850</v>
      </c>
      <c r="Y288" s="26">
        <v>1005.1</v>
      </c>
      <c r="Z288" s="4">
        <f t="shared" ref="Z288:Z311" si="158">IF((AA288=0),0,IF(X288=0,1,IF(Y288&lt;0,0,Y288/X288)))</f>
        <v>1.1824705882352942</v>
      </c>
      <c r="AA288" s="13">
        <v>45</v>
      </c>
      <c r="AB288" s="20">
        <f t="shared" si="135"/>
        <v>0.92809052980148576</v>
      </c>
      <c r="AC288" s="20">
        <f t="shared" ref="AC288:AC311" si="159">IF(AB288&gt;1.2,IF((AB288-1.2)*0.1+1.2&gt;1.3,1.3,(AB288-1.2)*0.1+1.2),AB288)</f>
        <v>0.92809052980148576</v>
      </c>
      <c r="AD288" s="24">
        <v>551</v>
      </c>
      <c r="AE288" s="21">
        <f t="shared" si="132"/>
        <v>50.090909090909093</v>
      </c>
      <c r="AF288" s="21">
        <f t="shared" ref="AF288:AF311" si="160">ROUND(AC288*AE288,1)</f>
        <v>46.5</v>
      </c>
      <c r="AG288" s="39">
        <f t="shared" si="133"/>
        <v>-3.5909090909090935</v>
      </c>
      <c r="AH288" s="90"/>
      <c r="AI288" s="39">
        <f t="shared" si="136"/>
        <v>46.5</v>
      </c>
      <c r="AJ288" s="26">
        <v>0</v>
      </c>
      <c r="AK288" s="99">
        <f t="shared" si="134"/>
        <v>46.5</v>
      </c>
      <c r="AL288" s="57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2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2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2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2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2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2"/>
      <c r="GL288" s="11"/>
      <c r="GM288" s="11"/>
    </row>
    <row r="289" spans="1:195" s="2" customFormat="1" ht="15" customHeight="1" x14ac:dyDescent="0.2">
      <c r="A289" s="16" t="s">
        <v>285</v>
      </c>
      <c r="B289" s="26">
        <v>15</v>
      </c>
      <c r="C289" s="26">
        <v>9.6</v>
      </c>
      <c r="D289" s="4">
        <f t="shared" si="155"/>
        <v>0.64</v>
      </c>
      <c r="E289" s="13">
        <v>10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26">
        <v>194.8</v>
      </c>
      <c r="O289" s="26">
        <v>85.5</v>
      </c>
      <c r="P289" s="4">
        <f t="shared" si="156"/>
        <v>0.43891170431211496</v>
      </c>
      <c r="Q289" s="13">
        <v>20</v>
      </c>
      <c r="R289" s="22">
        <v>1</v>
      </c>
      <c r="S289" s="13">
        <v>15</v>
      </c>
      <c r="T289" s="26">
        <v>0</v>
      </c>
      <c r="U289" s="26">
        <v>0</v>
      </c>
      <c r="V289" s="4">
        <f t="shared" si="157"/>
        <v>1</v>
      </c>
      <c r="W289" s="13">
        <v>20</v>
      </c>
      <c r="X289" s="26">
        <v>0</v>
      </c>
      <c r="Y289" s="26">
        <v>0</v>
      </c>
      <c r="Z289" s="4">
        <f t="shared" si="158"/>
        <v>1</v>
      </c>
      <c r="AA289" s="13">
        <v>30</v>
      </c>
      <c r="AB289" s="20">
        <f t="shared" si="135"/>
        <v>0.84398141143412941</v>
      </c>
      <c r="AC289" s="20">
        <f t="shared" si="159"/>
        <v>0.84398141143412941</v>
      </c>
      <c r="AD289" s="24">
        <v>53</v>
      </c>
      <c r="AE289" s="21">
        <f t="shared" si="132"/>
        <v>4.8181818181818183</v>
      </c>
      <c r="AF289" s="21">
        <f t="shared" si="160"/>
        <v>4.0999999999999996</v>
      </c>
      <c r="AG289" s="39">
        <f t="shared" si="133"/>
        <v>-0.7181818181818187</v>
      </c>
      <c r="AH289" s="90"/>
      <c r="AI289" s="39">
        <f t="shared" si="136"/>
        <v>4.0999999999999996</v>
      </c>
      <c r="AJ289" s="26">
        <v>0</v>
      </c>
      <c r="AK289" s="99">
        <f t="shared" si="134"/>
        <v>4.0999999999999996</v>
      </c>
      <c r="AL289" s="57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2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2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2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2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2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2"/>
      <c r="GL289" s="11"/>
      <c r="GM289" s="11"/>
    </row>
    <row r="290" spans="1:195" s="2" customFormat="1" ht="15" customHeight="1" x14ac:dyDescent="0.2">
      <c r="A290" s="104" t="s">
        <v>286</v>
      </c>
      <c r="B290" s="105">
        <v>2400</v>
      </c>
      <c r="C290" s="105">
        <v>0</v>
      </c>
      <c r="D290" s="106">
        <f t="shared" si="155"/>
        <v>0</v>
      </c>
      <c r="E290" s="107">
        <v>10</v>
      </c>
      <c r="F290" s="108" t="s">
        <v>373</v>
      </c>
      <c r="G290" s="108" t="s">
        <v>373</v>
      </c>
      <c r="H290" s="108" t="s">
        <v>373</v>
      </c>
      <c r="I290" s="107" t="s">
        <v>370</v>
      </c>
      <c r="J290" s="108" t="s">
        <v>373</v>
      </c>
      <c r="K290" s="108" t="s">
        <v>373</v>
      </c>
      <c r="L290" s="108" t="s">
        <v>373</v>
      </c>
      <c r="M290" s="107" t="s">
        <v>370</v>
      </c>
      <c r="N290" s="105">
        <v>349.9</v>
      </c>
      <c r="O290" s="105">
        <v>584.1</v>
      </c>
      <c r="P290" s="106">
        <f t="shared" si="156"/>
        <v>1.6693340954558447</v>
      </c>
      <c r="Q290" s="107">
        <v>20</v>
      </c>
      <c r="R290" s="109">
        <v>1</v>
      </c>
      <c r="S290" s="107">
        <v>15</v>
      </c>
      <c r="T290" s="105">
        <v>0</v>
      </c>
      <c r="U290" s="105">
        <v>0</v>
      </c>
      <c r="V290" s="106">
        <f t="shared" si="157"/>
        <v>1</v>
      </c>
      <c r="W290" s="107">
        <v>25</v>
      </c>
      <c r="X290" s="105">
        <v>0</v>
      </c>
      <c r="Y290" s="105">
        <v>0</v>
      </c>
      <c r="Z290" s="106">
        <f t="shared" si="158"/>
        <v>1</v>
      </c>
      <c r="AA290" s="107">
        <v>25</v>
      </c>
      <c r="AB290" s="110">
        <f t="shared" si="135"/>
        <v>1.0356492832538622</v>
      </c>
      <c r="AC290" s="110">
        <f t="shared" si="159"/>
        <v>1.0356492832538622</v>
      </c>
      <c r="AD290" s="111">
        <v>132</v>
      </c>
      <c r="AE290" s="112">
        <f t="shared" si="132"/>
        <v>12</v>
      </c>
      <c r="AF290" s="112">
        <f t="shared" si="160"/>
        <v>12.4</v>
      </c>
      <c r="AG290" s="113">
        <f t="shared" si="133"/>
        <v>0.40000000000000036</v>
      </c>
      <c r="AH290" s="114"/>
      <c r="AI290" s="113">
        <f t="shared" si="136"/>
        <v>12.4</v>
      </c>
      <c r="AJ290" s="105">
        <f>AI290</f>
        <v>12.4</v>
      </c>
      <c r="AK290" s="115">
        <f t="shared" si="134"/>
        <v>0</v>
      </c>
      <c r="AL290" s="57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2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2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2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2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2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2"/>
      <c r="GL290" s="11"/>
      <c r="GM290" s="11"/>
    </row>
    <row r="291" spans="1:195" s="2" customFormat="1" ht="15" customHeight="1" x14ac:dyDescent="0.2">
      <c r="A291" s="104" t="s">
        <v>55</v>
      </c>
      <c r="B291" s="105">
        <v>854784</v>
      </c>
      <c r="C291" s="105">
        <v>837549.8</v>
      </c>
      <c r="D291" s="106">
        <f t="shared" si="155"/>
        <v>0.97983794736448049</v>
      </c>
      <c r="E291" s="107">
        <v>10</v>
      </c>
      <c r="F291" s="108" t="s">
        <v>373</v>
      </c>
      <c r="G291" s="108" t="s">
        <v>373</v>
      </c>
      <c r="H291" s="108" t="s">
        <v>373</v>
      </c>
      <c r="I291" s="107" t="s">
        <v>370</v>
      </c>
      <c r="J291" s="108" t="s">
        <v>373</v>
      </c>
      <c r="K291" s="108" t="s">
        <v>373</v>
      </c>
      <c r="L291" s="108" t="s">
        <v>373</v>
      </c>
      <c r="M291" s="107" t="s">
        <v>370</v>
      </c>
      <c r="N291" s="105">
        <v>3769.6</v>
      </c>
      <c r="O291" s="105">
        <v>2109.8000000000002</v>
      </c>
      <c r="P291" s="106">
        <f t="shared" si="156"/>
        <v>0.55968803056027172</v>
      </c>
      <c r="Q291" s="107">
        <v>20</v>
      </c>
      <c r="R291" s="109">
        <v>1</v>
      </c>
      <c r="S291" s="107">
        <v>15</v>
      </c>
      <c r="T291" s="105">
        <v>366</v>
      </c>
      <c r="U291" s="105">
        <v>311.7</v>
      </c>
      <c r="V291" s="106">
        <f t="shared" si="157"/>
        <v>0.85163934426229504</v>
      </c>
      <c r="W291" s="107">
        <v>35</v>
      </c>
      <c r="X291" s="105">
        <v>0</v>
      </c>
      <c r="Y291" s="105">
        <v>0</v>
      </c>
      <c r="Z291" s="106">
        <f t="shared" si="158"/>
        <v>1</v>
      </c>
      <c r="AA291" s="107">
        <v>15</v>
      </c>
      <c r="AB291" s="110">
        <f t="shared" si="135"/>
        <v>0.85052123298979543</v>
      </c>
      <c r="AC291" s="110">
        <f t="shared" si="159"/>
        <v>0.85052123298979543</v>
      </c>
      <c r="AD291" s="111">
        <v>62</v>
      </c>
      <c r="AE291" s="112">
        <f t="shared" si="132"/>
        <v>5.6363636363636367</v>
      </c>
      <c r="AF291" s="112">
        <f t="shared" si="160"/>
        <v>4.8</v>
      </c>
      <c r="AG291" s="113">
        <f t="shared" si="133"/>
        <v>-0.83636363636363686</v>
      </c>
      <c r="AH291" s="114"/>
      <c r="AI291" s="113">
        <f t="shared" si="136"/>
        <v>4.8</v>
      </c>
      <c r="AJ291" s="105">
        <f>AI291</f>
        <v>4.8</v>
      </c>
      <c r="AK291" s="115">
        <f t="shared" si="134"/>
        <v>0</v>
      </c>
      <c r="AL291" s="57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2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2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2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2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2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2"/>
      <c r="GL291" s="11"/>
      <c r="GM291" s="11"/>
    </row>
    <row r="292" spans="1:195" s="2" customFormat="1" ht="15" customHeight="1" x14ac:dyDescent="0.2">
      <c r="A292" s="16" t="s">
        <v>287</v>
      </c>
      <c r="B292" s="26">
        <v>205</v>
      </c>
      <c r="C292" s="26">
        <v>222.6</v>
      </c>
      <c r="D292" s="4">
        <f t="shared" si="155"/>
        <v>1.0858536585365854</v>
      </c>
      <c r="E292" s="13">
        <v>10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26">
        <v>532.29999999999995</v>
      </c>
      <c r="O292" s="26">
        <v>235.3</v>
      </c>
      <c r="P292" s="4">
        <f t="shared" si="156"/>
        <v>0.44204396017283493</v>
      </c>
      <c r="Q292" s="13">
        <v>20</v>
      </c>
      <c r="R292" s="22">
        <v>1</v>
      </c>
      <c r="S292" s="13">
        <v>15</v>
      </c>
      <c r="T292" s="26">
        <v>15</v>
      </c>
      <c r="U292" s="26">
        <v>6.4</v>
      </c>
      <c r="V292" s="4">
        <f t="shared" si="157"/>
        <v>0.42666666666666669</v>
      </c>
      <c r="W292" s="13">
        <v>35</v>
      </c>
      <c r="X292" s="26">
        <v>0</v>
      </c>
      <c r="Y292" s="26">
        <v>0</v>
      </c>
      <c r="Z292" s="4">
        <f t="shared" si="158"/>
        <v>1</v>
      </c>
      <c r="AA292" s="13">
        <v>15</v>
      </c>
      <c r="AB292" s="20">
        <f t="shared" si="135"/>
        <v>0.68034472760164089</v>
      </c>
      <c r="AC292" s="20">
        <f t="shared" si="159"/>
        <v>0.68034472760164089</v>
      </c>
      <c r="AD292" s="24">
        <v>433</v>
      </c>
      <c r="AE292" s="21">
        <f t="shared" si="132"/>
        <v>39.363636363636367</v>
      </c>
      <c r="AF292" s="21">
        <f t="shared" si="160"/>
        <v>26.8</v>
      </c>
      <c r="AG292" s="39">
        <f t="shared" si="133"/>
        <v>-12.563636363636366</v>
      </c>
      <c r="AH292" s="90"/>
      <c r="AI292" s="39">
        <f t="shared" si="136"/>
        <v>26.8</v>
      </c>
      <c r="AJ292" s="26">
        <f>IF('[1]Расчет субсидий'!P184&gt;AI292,AI292,'[1]Расчет субсидий'!P184)</f>
        <v>0</v>
      </c>
      <c r="AK292" s="99">
        <f t="shared" si="134"/>
        <v>26.8</v>
      </c>
      <c r="AL292" s="57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2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2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2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2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2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2"/>
      <c r="GL292" s="11"/>
      <c r="GM292" s="11"/>
    </row>
    <row r="293" spans="1:195" s="2" customFormat="1" ht="15" customHeight="1" x14ac:dyDescent="0.2">
      <c r="A293" s="16" t="s">
        <v>288</v>
      </c>
      <c r="B293" s="26">
        <v>0</v>
      </c>
      <c r="C293" s="26">
        <v>0</v>
      </c>
      <c r="D293" s="4">
        <f t="shared" si="155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26">
        <v>359.6</v>
      </c>
      <c r="O293" s="26">
        <v>242.2</v>
      </c>
      <c r="P293" s="4">
        <f t="shared" si="156"/>
        <v>0.67352614015572854</v>
      </c>
      <c r="Q293" s="13">
        <v>20</v>
      </c>
      <c r="R293" s="22">
        <v>1</v>
      </c>
      <c r="S293" s="13">
        <v>15</v>
      </c>
      <c r="T293" s="26">
        <v>110</v>
      </c>
      <c r="U293" s="26">
        <v>145.9</v>
      </c>
      <c r="V293" s="4">
        <f t="shared" si="157"/>
        <v>1.3263636363636364</v>
      </c>
      <c r="W293" s="13">
        <v>30</v>
      </c>
      <c r="X293" s="26">
        <v>0</v>
      </c>
      <c r="Y293" s="26">
        <v>0</v>
      </c>
      <c r="Z293" s="4">
        <f t="shared" si="158"/>
        <v>1</v>
      </c>
      <c r="AA293" s="13">
        <v>20</v>
      </c>
      <c r="AB293" s="20">
        <f t="shared" si="135"/>
        <v>1.0383697869885136</v>
      </c>
      <c r="AC293" s="20">
        <f t="shared" si="159"/>
        <v>1.0383697869885136</v>
      </c>
      <c r="AD293" s="24">
        <v>69</v>
      </c>
      <c r="AE293" s="21">
        <f t="shared" si="132"/>
        <v>6.2727272727272725</v>
      </c>
      <c r="AF293" s="21">
        <f t="shared" si="160"/>
        <v>6.5</v>
      </c>
      <c r="AG293" s="39">
        <f t="shared" si="133"/>
        <v>0.22727272727272751</v>
      </c>
      <c r="AH293" s="90"/>
      <c r="AI293" s="39">
        <f t="shared" si="136"/>
        <v>6.5</v>
      </c>
      <c r="AJ293" s="26">
        <v>0</v>
      </c>
      <c r="AK293" s="99">
        <f t="shared" si="134"/>
        <v>6.5</v>
      </c>
      <c r="AL293" s="57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2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2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2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2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2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2"/>
      <c r="GL293" s="11"/>
      <c r="GM293" s="11"/>
    </row>
    <row r="294" spans="1:195" s="2" customFormat="1" ht="15" customHeight="1" x14ac:dyDescent="0.2">
      <c r="A294" s="16" t="s">
        <v>289</v>
      </c>
      <c r="B294" s="26">
        <v>0</v>
      </c>
      <c r="C294" s="26">
        <v>0</v>
      </c>
      <c r="D294" s="4">
        <f t="shared" si="155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26">
        <v>1767.5</v>
      </c>
      <c r="O294" s="26">
        <v>533.29999999999995</v>
      </c>
      <c r="P294" s="4">
        <f t="shared" si="156"/>
        <v>0.30172560113154168</v>
      </c>
      <c r="Q294" s="13">
        <v>20</v>
      </c>
      <c r="R294" s="22">
        <v>1</v>
      </c>
      <c r="S294" s="13">
        <v>15</v>
      </c>
      <c r="T294" s="26">
        <v>0</v>
      </c>
      <c r="U294" s="26">
        <v>0</v>
      </c>
      <c r="V294" s="4">
        <f t="shared" si="157"/>
        <v>1</v>
      </c>
      <c r="W294" s="13">
        <v>35</v>
      </c>
      <c r="X294" s="26">
        <v>0</v>
      </c>
      <c r="Y294" s="26">
        <v>0</v>
      </c>
      <c r="Z294" s="4">
        <f t="shared" si="158"/>
        <v>1</v>
      </c>
      <c r="AA294" s="13">
        <v>15</v>
      </c>
      <c r="AB294" s="20">
        <f t="shared" si="135"/>
        <v>0.83570014144271576</v>
      </c>
      <c r="AC294" s="20">
        <f t="shared" si="159"/>
        <v>0.83570014144271576</v>
      </c>
      <c r="AD294" s="24">
        <v>123</v>
      </c>
      <c r="AE294" s="21">
        <f t="shared" si="132"/>
        <v>11.181818181818182</v>
      </c>
      <c r="AF294" s="21">
        <f t="shared" si="160"/>
        <v>9.3000000000000007</v>
      </c>
      <c r="AG294" s="39">
        <f t="shared" si="133"/>
        <v>-1.8818181818181809</v>
      </c>
      <c r="AH294" s="90"/>
      <c r="AI294" s="39">
        <f t="shared" si="136"/>
        <v>9.3000000000000007</v>
      </c>
      <c r="AJ294" s="26">
        <v>0</v>
      </c>
      <c r="AK294" s="99">
        <f t="shared" si="134"/>
        <v>9.3000000000000007</v>
      </c>
      <c r="AL294" s="57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2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2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2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2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2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2"/>
      <c r="GL294" s="11"/>
      <c r="GM294" s="11"/>
    </row>
    <row r="295" spans="1:195" s="2" customFormat="1" ht="15" customHeight="1" x14ac:dyDescent="0.2">
      <c r="A295" s="16" t="s">
        <v>290</v>
      </c>
      <c r="B295" s="26">
        <v>0</v>
      </c>
      <c r="C295" s="26">
        <v>0</v>
      </c>
      <c r="D295" s="4">
        <f t="shared" si="155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26">
        <v>452.7</v>
      </c>
      <c r="O295" s="26">
        <v>297.5</v>
      </c>
      <c r="P295" s="4">
        <f t="shared" si="156"/>
        <v>0.65716810249613433</v>
      </c>
      <c r="Q295" s="13">
        <v>20</v>
      </c>
      <c r="R295" s="22">
        <v>1</v>
      </c>
      <c r="S295" s="13">
        <v>15</v>
      </c>
      <c r="T295" s="26">
        <v>130</v>
      </c>
      <c r="U295" s="26">
        <v>157.19999999999999</v>
      </c>
      <c r="V295" s="4">
        <f t="shared" si="157"/>
        <v>1.2092307692307691</v>
      </c>
      <c r="W295" s="13">
        <v>40</v>
      </c>
      <c r="X295" s="26">
        <v>0</v>
      </c>
      <c r="Y295" s="26">
        <v>0</v>
      </c>
      <c r="Z295" s="4">
        <f t="shared" si="158"/>
        <v>1</v>
      </c>
      <c r="AA295" s="13">
        <v>10</v>
      </c>
      <c r="AB295" s="20">
        <f t="shared" si="135"/>
        <v>1.0177952096370995</v>
      </c>
      <c r="AC295" s="20">
        <f t="shared" si="159"/>
        <v>1.0177952096370995</v>
      </c>
      <c r="AD295" s="24">
        <v>146</v>
      </c>
      <c r="AE295" s="21">
        <f t="shared" si="132"/>
        <v>13.272727272727273</v>
      </c>
      <c r="AF295" s="21">
        <f t="shared" si="160"/>
        <v>13.5</v>
      </c>
      <c r="AG295" s="39">
        <f t="shared" si="133"/>
        <v>0.22727272727272663</v>
      </c>
      <c r="AH295" s="90"/>
      <c r="AI295" s="39">
        <f t="shared" si="136"/>
        <v>13.5</v>
      </c>
      <c r="AJ295" s="26">
        <v>0</v>
      </c>
      <c r="AK295" s="99">
        <f t="shared" si="134"/>
        <v>13.5</v>
      </c>
      <c r="AL295" s="57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2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2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2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2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2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2"/>
      <c r="GL295" s="11"/>
      <c r="GM295" s="11"/>
    </row>
    <row r="296" spans="1:195" s="2" customFormat="1" ht="15" customHeight="1" x14ac:dyDescent="0.2">
      <c r="A296" s="16" t="s">
        <v>291</v>
      </c>
      <c r="B296" s="26">
        <v>0</v>
      </c>
      <c r="C296" s="26">
        <v>0</v>
      </c>
      <c r="D296" s="4">
        <f t="shared" si="155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26">
        <v>142.80000000000001</v>
      </c>
      <c r="O296" s="26">
        <v>107.4</v>
      </c>
      <c r="P296" s="4">
        <f t="shared" si="156"/>
        <v>0.75210084033613445</v>
      </c>
      <c r="Q296" s="13">
        <v>20</v>
      </c>
      <c r="R296" s="22">
        <v>1</v>
      </c>
      <c r="S296" s="13">
        <v>15</v>
      </c>
      <c r="T296" s="26">
        <v>0</v>
      </c>
      <c r="U296" s="26">
        <v>0</v>
      </c>
      <c r="V296" s="4">
        <f t="shared" si="157"/>
        <v>1</v>
      </c>
      <c r="W296" s="13">
        <v>40</v>
      </c>
      <c r="X296" s="26">
        <v>0</v>
      </c>
      <c r="Y296" s="26">
        <v>0</v>
      </c>
      <c r="Z296" s="4">
        <f t="shared" si="158"/>
        <v>1</v>
      </c>
      <c r="AA296" s="13">
        <v>10</v>
      </c>
      <c r="AB296" s="20">
        <f t="shared" si="135"/>
        <v>0.94167078596144338</v>
      </c>
      <c r="AC296" s="20">
        <f t="shared" si="159"/>
        <v>0.94167078596144338</v>
      </c>
      <c r="AD296" s="24">
        <v>143</v>
      </c>
      <c r="AE296" s="21">
        <f t="shared" si="132"/>
        <v>13</v>
      </c>
      <c r="AF296" s="21">
        <f t="shared" si="160"/>
        <v>12.2</v>
      </c>
      <c r="AG296" s="39">
        <f t="shared" si="133"/>
        <v>-0.80000000000000071</v>
      </c>
      <c r="AH296" s="90"/>
      <c r="AI296" s="39">
        <f t="shared" si="136"/>
        <v>12.2</v>
      </c>
      <c r="AJ296" s="26">
        <f>IF('[1]Расчет субсидий'!P185&gt;AI296,AI296,'[1]Расчет субсидий'!P185)</f>
        <v>0</v>
      </c>
      <c r="AK296" s="99">
        <f t="shared" si="134"/>
        <v>12.2</v>
      </c>
      <c r="AL296" s="57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2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2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2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2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2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2"/>
      <c r="GL296" s="11"/>
      <c r="GM296" s="11"/>
    </row>
    <row r="297" spans="1:195" s="2" customFormat="1" ht="15" customHeight="1" x14ac:dyDescent="0.2">
      <c r="A297" s="16" t="s">
        <v>292</v>
      </c>
      <c r="B297" s="26">
        <v>1000</v>
      </c>
      <c r="C297" s="26">
        <v>786.6</v>
      </c>
      <c r="D297" s="4">
        <f t="shared" si="155"/>
        <v>0.78660000000000008</v>
      </c>
      <c r="E297" s="13">
        <v>10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26">
        <v>755.8</v>
      </c>
      <c r="O297" s="26">
        <v>427.5</v>
      </c>
      <c r="P297" s="4">
        <f t="shared" si="156"/>
        <v>0.56562582693834351</v>
      </c>
      <c r="Q297" s="13">
        <v>20</v>
      </c>
      <c r="R297" s="22">
        <v>1</v>
      </c>
      <c r="S297" s="13">
        <v>15</v>
      </c>
      <c r="T297" s="26">
        <v>271</v>
      </c>
      <c r="U297" s="26">
        <v>282.10000000000002</v>
      </c>
      <c r="V297" s="4">
        <f t="shared" si="157"/>
        <v>1.0409594095940959</v>
      </c>
      <c r="W297" s="13">
        <v>35</v>
      </c>
      <c r="X297" s="26">
        <v>0</v>
      </c>
      <c r="Y297" s="26">
        <v>0</v>
      </c>
      <c r="Z297" s="4">
        <f t="shared" si="158"/>
        <v>1</v>
      </c>
      <c r="AA297" s="13">
        <v>15</v>
      </c>
      <c r="AB297" s="20">
        <f t="shared" si="135"/>
        <v>0.90117995657431815</v>
      </c>
      <c r="AC297" s="20">
        <f t="shared" si="159"/>
        <v>0.90117995657431815</v>
      </c>
      <c r="AD297" s="24">
        <v>652</v>
      </c>
      <c r="AE297" s="21">
        <f t="shared" si="132"/>
        <v>59.272727272727273</v>
      </c>
      <c r="AF297" s="21">
        <f t="shared" si="160"/>
        <v>53.4</v>
      </c>
      <c r="AG297" s="39">
        <f t="shared" si="133"/>
        <v>-5.8727272727272748</v>
      </c>
      <c r="AH297" s="90"/>
      <c r="AI297" s="39">
        <f t="shared" si="136"/>
        <v>53.4</v>
      </c>
      <c r="AJ297" s="26">
        <v>0</v>
      </c>
      <c r="AK297" s="99">
        <f t="shared" si="134"/>
        <v>53.4</v>
      </c>
      <c r="AL297" s="57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2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2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2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2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2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2"/>
      <c r="GL297" s="11"/>
      <c r="GM297" s="11"/>
    </row>
    <row r="298" spans="1:195" s="2" customFormat="1" ht="15" customHeight="1" x14ac:dyDescent="0.2">
      <c r="A298" s="16" t="s">
        <v>293</v>
      </c>
      <c r="B298" s="26">
        <v>0</v>
      </c>
      <c r="C298" s="26">
        <v>0</v>
      </c>
      <c r="D298" s="4">
        <f t="shared" si="155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26">
        <v>454.7</v>
      </c>
      <c r="O298" s="26">
        <v>275.39999999999998</v>
      </c>
      <c r="P298" s="4">
        <f t="shared" si="156"/>
        <v>0.60567407081592251</v>
      </c>
      <c r="Q298" s="13">
        <v>20</v>
      </c>
      <c r="R298" s="22">
        <v>1</v>
      </c>
      <c r="S298" s="13">
        <v>15</v>
      </c>
      <c r="T298" s="26">
        <v>0</v>
      </c>
      <c r="U298" s="26">
        <v>9.6</v>
      </c>
      <c r="V298" s="4">
        <f t="shared" si="157"/>
        <v>1</v>
      </c>
      <c r="W298" s="13">
        <v>40</v>
      </c>
      <c r="X298" s="26">
        <v>0</v>
      </c>
      <c r="Y298" s="26">
        <v>0</v>
      </c>
      <c r="Z298" s="4">
        <f t="shared" si="158"/>
        <v>1</v>
      </c>
      <c r="AA298" s="13">
        <v>10</v>
      </c>
      <c r="AB298" s="20">
        <f t="shared" si="135"/>
        <v>0.90721742842727593</v>
      </c>
      <c r="AC298" s="20">
        <f t="shared" si="159"/>
        <v>0.90721742842727593</v>
      </c>
      <c r="AD298" s="24">
        <v>168</v>
      </c>
      <c r="AE298" s="21">
        <f t="shared" si="132"/>
        <v>15.272727272727273</v>
      </c>
      <c r="AF298" s="21">
        <f t="shared" si="160"/>
        <v>13.9</v>
      </c>
      <c r="AG298" s="39">
        <f t="shared" si="133"/>
        <v>-1.372727272727273</v>
      </c>
      <c r="AH298" s="90"/>
      <c r="AI298" s="39">
        <f t="shared" si="136"/>
        <v>13.9</v>
      </c>
      <c r="AJ298" s="26">
        <v>0</v>
      </c>
      <c r="AK298" s="99">
        <f t="shared" si="134"/>
        <v>13.9</v>
      </c>
      <c r="AL298" s="57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2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2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2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2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2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2"/>
      <c r="GL298" s="11"/>
      <c r="GM298" s="11"/>
    </row>
    <row r="299" spans="1:195" s="2" customFormat="1" ht="15" customHeight="1" x14ac:dyDescent="0.2">
      <c r="A299" s="104" t="s">
        <v>294</v>
      </c>
      <c r="B299" s="105">
        <v>900</v>
      </c>
      <c r="C299" s="105">
        <v>1019</v>
      </c>
      <c r="D299" s="106">
        <f t="shared" si="155"/>
        <v>1.1322222222222222</v>
      </c>
      <c r="E299" s="107">
        <v>10</v>
      </c>
      <c r="F299" s="108" t="s">
        <v>373</v>
      </c>
      <c r="G299" s="108" t="s">
        <v>373</v>
      </c>
      <c r="H299" s="108" t="s">
        <v>373</v>
      </c>
      <c r="I299" s="107" t="s">
        <v>370</v>
      </c>
      <c r="J299" s="108" t="s">
        <v>373</v>
      </c>
      <c r="K299" s="108" t="s">
        <v>373</v>
      </c>
      <c r="L299" s="108" t="s">
        <v>373</v>
      </c>
      <c r="M299" s="107" t="s">
        <v>370</v>
      </c>
      <c r="N299" s="105">
        <v>1023.3</v>
      </c>
      <c r="O299" s="105">
        <v>724.6</v>
      </c>
      <c r="P299" s="106">
        <f t="shared" si="156"/>
        <v>0.7081012410827715</v>
      </c>
      <c r="Q299" s="107">
        <v>20</v>
      </c>
      <c r="R299" s="109">
        <v>1</v>
      </c>
      <c r="S299" s="107">
        <v>15</v>
      </c>
      <c r="T299" s="105">
        <v>0</v>
      </c>
      <c r="U299" s="105">
        <v>201.3</v>
      </c>
      <c r="V299" s="106">
        <f t="shared" si="157"/>
        <v>1</v>
      </c>
      <c r="W299" s="107">
        <v>30</v>
      </c>
      <c r="X299" s="105">
        <v>0</v>
      </c>
      <c r="Y299" s="105">
        <v>0</v>
      </c>
      <c r="Z299" s="106">
        <f t="shared" si="158"/>
        <v>1</v>
      </c>
      <c r="AA299" s="107">
        <v>20</v>
      </c>
      <c r="AB299" s="110">
        <f t="shared" si="135"/>
        <v>0.95246575835660674</v>
      </c>
      <c r="AC299" s="110">
        <f t="shared" si="159"/>
        <v>0.95246575835660674</v>
      </c>
      <c r="AD299" s="111">
        <v>74</v>
      </c>
      <c r="AE299" s="112">
        <f t="shared" si="132"/>
        <v>6.7272727272727275</v>
      </c>
      <c r="AF299" s="112">
        <f t="shared" si="160"/>
        <v>6.4</v>
      </c>
      <c r="AG299" s="113">
        <f t="shared" si="133"/>
        <v>-0.32727272727272716</v>
      </c>
      <c r="AH299" s="114"/>
      <c r="AI299" s="113">
        <f t="shared" si="136"/>
        <v>6.4</v>
      </c>
      <c r="AJ299" s="105">
        <f>AI299</f>
        <v>6.4</v>
      </c>
      <c r="AK299" s="115">
        <f t="shared" si="134"/>
        <v>0</v>
      </c>
      <c r="AL299" s="57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2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2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2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2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2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2"/>
      <c r="GL299" s="11"/>
      <c r="GM299" s="11"/>
    </row>
    <row r="300" spans="1:195" s="2" customFormat="1" ht="15" customHeight="1" x14ac:dyDescent="0.2">
      <c r="A300" s="16" t="s">
        <v>295</v>
      </c>
      <c r="B300" s="26">
        <v>400</v>
      </c>
      <c r="C300" s="26">
        <v>162</v>
      </c>
      <c r="D300" s="4">
        <f t="shared" si="155"/>
        <v>0.40500000000000003</v>
      </c>
      <c r="E300" s="13">
        <v>10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26">
        <v>173</v>
      </c>
      <c r="O300" s="26">
        <v>170</v>
      </c>
      <c r="P300" s="4">
        <f t="shared" si="156"/>
        <v>0.98265895953757221</v>
      </c>
      <c r="Q300" s="13">
        <v>20</v>
      </c>
      <c r="R300" s="22">
        <v>1</v>
      </c>
      <c r="S300" s="13">
        <v>15</v>
      </c>
      <c r="T300" s="26">
        <v>0</v>
      </c>
      <c r="U300" s="26">
        <v>21.4</v>
      </c>
      <c r="V300" s="4">
        <f t="shared" si="157"/>
        <v>1</v>
      </c>
      <c r="W300" s="13">
        <v>30</v>
      </c>
      <c r="X300" s="26">
        <v>0</v>
      </c>
      <c r="Y300" s="26">
        <v>0</v>
      </c>
      <c r="Z300" s="4">
        <f t="shared" si="158"/>
        <v>1</v>
      </c>
      <c r="AA300" s="13">
        <v>20</v>
      </c>
      <c r="AB300" s="20">
        <f t="shared" si="135"/>
        <v>0.93371767569212039</v>
      </c>
      <c r="AC300" s="20">
        <f t="shared" si="159"/>
        <v>0.93371767569212039</v>
      </c>
      <c r="AD300" s="24">
        <v>181</v>
      </c>
      <c r="AE300" s="21">
        <f t="shared" si="132"/>
        <v>16.454545454545453</v>
      </c>
      <c r="AF300" s="21">
        <f t="shared" si="160"/>
        <v>15.4</v>
      </c>
      <c r="AG300" s="39">
        <f t="shared" si="133"/>
        <v>-1.0545454545454529</v>
      </c>
      <c r="AH300" s="90"/>
      <c r="AI300" s="39">
        <f t="shared" si="136"/>
        <v>15.4</v>
      </c>
      <c r="AJ300" s="26">
        <v>0</v>
      </c>
      <c r="AK300" s="99">
        <f t="shared" si="134"/>
        <v>15.4</v>
      </c>
      <c r="AL300" s="57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2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2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2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2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2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2"/>
      <c r="GL300" s="11"/>
      <c r="GM300" s="11"/>
    </row>
    <row r="301" spans="1:195" s="2" customFormat="1" ht="15" customHeight="1" x14ac:dyDescent="0.2">
      <c r="A301" s="16" t="s">
        <v>296</v>
      </c>
      <c r="B301" s="26">
        <v>0</v>
      </c>
      <c r="C301" s="26">
        <v>0</v>
      </c>
      <c r="D301" s="4">
        <f t="shared" si="155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26">
        <v>540</v>
      </c>
      <c r="O301" s="26">
        <v>230.6</v>
      </c>
      <c r="P301" s="4">
        <f t="shared" si="156"/>
        <v>0.42703703703703705</v>
      </c>
      <c r="Q301" s="13">
        <v>20</v>
      </c>
      <c r="R301" s="22">
        <v>1</v>
      </c>
      <c r="S301" s="13">
        <v>15</v>
      </c>
      <c r="T301" s="26">
        <v>0</v>
      </c>
      <c r="U301" s="26">
        <v>0</v>
      </c>
      <c r="V301" s="4">
        <f t="shared" si="157"/>
        <v>1</v>
      </c>
      <c r="W301" s="13">
        <v>20</v>
      </c>
      <c r="X301" s="26">
        <v>0</v>
      </c>
      <c r="Y301" s="26">
        <v>0</v>
      </c>
      <c r="Z301" s="4">
        <f t="shared" si="158"/>
        <v>1</v>
      </c>
      <c r="AA301" s="13">
        <v>30</v>
      </c>
      <c r="AB301" s="20">
        <f t="shared" si="135"/>
        <v>0.86518518518518528</v>
      </c>
      <c r="AC301" s="20">
        <f t="shared" si="159"/>
        <v>0.86518518518518528</v>
      </c>
      <c r="AD301" s="24">
        <v>42</v>
      </c>
      <c r="AE301" s="21">
        <f t="shared" si="132"/>
        <v>3.8181818181818183</v>
      </c>
      <c r="AF301" s="21">
        <f t="shared" si="160"/>
        <v>3.3</v>
      </c>
      <c r="AG301" s="39">
        <f t="shared" si="133"/>
        <v>-0.51818181818181852</v>
      </c>
      <c r="AH301" s="90"/>
      <c r="AI301" s="39">
        <f t="shared" si="136"/>
        <v>3.3</v>
      </c>
      <c r="AJ301" s="26">
        <f>IF('[1]Расчет субсидий'!P187&gt;AI301,AI301,'[1]Расчет субсидий'!P187)</f>
        <v>0</v>
      </c>
      <c r="AK301" s="99">
        <f t="shared" si="134"/>
        <v>3.3</v>
      </c>
      <c r="AL301" s="57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2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2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2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2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2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2"/>
      <c r="GL301" s="11"/>
      <c r="GM301" s="11"/>
    </row>
    <row r="302" spans="1:195" s="2" customFormat="1" ht="15" customHeight="1" x14ac:dyDescent="0.2">
      <c r="A302" s="16" t="s">
        <v>297</v>
      </c>
      <c r="B302" s="26">
        <v>2630</v>
      </c>
      <c r="C302" s="26">
        <v>3468</v>
      </c>
      <c r="D302" s="4">
        <f t="shared" si="155"/>
        <v>1.3186311787072242</v>
      </c>
      <c r="E302" s="13">
        <v>10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26">
        <v>671.3</v>
      </c>
      <c r="O302" s="26">
        <v>498</v>
      </c>
      <c r="P302" s="4">
        <f t="shared" si="156"/>
        <v>0.74184418292864596</v>
      </c>
      <c r="Q302" s="13">
        <v>20</v>
      </c>
      <c r="R302" s="22">
        <v>1</v>
      </c>
      <c r="S302" s="13">
        <v>15</v>
      </c>
      <c r="T302" s="26">
        <v>0</v>
      </c>
      <c r="U302" s="26">
        <v>0</v>
      </c>
      <c r="V302" s="4">
        <f t="shared" si="157"/>
        <v>1</v>
      </c>
      <c r="W302" s="13">
        <v>20</v>
      </c>
      <c r="X302" s="26">
        <v>0</v>
      </c>
      <c r="Y302" s="26">
        <v>0</v>
      </c>
      <c r="Z302" s="4">
        <f t="shared" si="158"/>
        <v>1</v>
      </c>
      <c r="AA302" s="13">
        <v>30</v>
      </c>
      <c r="AB302" s="20">
        <f t="shared" si="135"/>
        <v>0.97919153100679113</v>
      </c>
      <c r="AC302" s="20">
        <f t="shared" si="159"/>
        <v>0.97919153100679113</v>
      </c>
      <c r="AD302" s="24">
        <v>144</v>
      </c>
      <c r="AE302" s="21">
        <f t="shared" si="132"/>
        <v>13.090909090909092</v>
      </c>
      <c r="AF302" s="21">
        <f t="shared" si="160"/>
        <v>12.8</v>
      </c>
      <c r="AG302" s="39">
        <f t="shared" si="133"/>
        <v>-0.29090909090909101</v>
      </c>
      <c r="AH302" s="90"/>
      <c r="AI302" s="39">
        <f t="shared" si="136"/>
        <v>12.8</v>
      </c>
      <c r="AJ302" s="26">
        <f>IF('[1]Расчет субсидий'!P188&gt;AI302,AI302,'[1]Расчет субсидий'!P188)</f>
        <v>0</v>
      </c>
      <c r="AK302" s="99">
        <f t="shared" si="134"/>
        <v>12.8</v>
      </c>
      <c r="AL302" s="57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2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2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2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2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2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2"/>
      <c r="GL302" s="11"/>
      <c r="GM302" s="11"/>
    </row>
    <row r="303" spans="1:195" s="2" customFormat="1" ht="15" customHeight="1" x14ac:dyDescent="0.2">
      <c r="A303" s="104" t="s">
        <v>298</v>
      </c>
      <c r="B303" s="105">
        <v>110000</v>
      </c>
      <c r="C303" s="105">
        <v>81765.5</v>
      </c>
      <c r="D303" s="106">
        <f t="shared" si="155"/>
        <v>0.7433227272727273</v>
      </c>
      <c r="E303" s="107">
        <v>10</v>
      </c>
      <c r="F303" s="108" t="s">
        <v>373</v>
      </c>
      <c r="G303" s="108" t="s">
        <v>373</v>
      </c>
      <c r="H303" s="108" t="s">
        <v>373</v>
      </c>
      <c r="I303" s="107" t="s">
        <v>370</v>
      </c>
      <c r="J303" s="108" t="s">
        <v>373</v>
      </c>
      <c r="K303" s="108" t="s">
        <v>373</v>
      </c>
      <c r="L303" s="108" t="s">
        <v>373</v>
      </c>
      <c r="M303" s="107" t="s">
        <v>370</v>
      </c>
      <c r="N303" s="105">
        <v>5206.8</v>
      </c>
      <c r="O303" s="105">
        <v>1887.7</v>
      </c>
      <c r="P303" s="106">
        <f t="shared" si="156"/>
        <v>0.36254513328723975</v>
      </c>
      <c r="Q303" s="107">
        <v>20</v>
      </c>
      <c r="R303" s="109">
        <v>1</v>
      </c>
      <c r="S303" s="107">
        <v>15</v>
      </c>
      <c r="T303" s="105">
        <v>89</v>
      </c>
      <c r="U303" s="105">
        <v>7.5</v>
      </c>
      <c r="V303" s="106">
        <f t="shared" si="157"/>
        <v>8.4269662921348312E-2</v>
      </c>
      <c r="W303" s="107">
        <v>40</v>
      </c>
      <c r="X303" s="105">
        <v>0</v>
      </c>
      <c r="Y303" s="105">
        <v>0</v>
      </c>
      <c r="Z303" s="106">
        <f t="shared" si="158"/>
        <v>1</v>
      </c>
      <c r="AA303" s="107">
        <v>10</v>
      </c>
      <c r="AB303" s="110">
        <f t="shared" si="135"/>
        <v>0.45320964689816845</v>
      </c>
      <c r="AC303" s="110">
        <f t="shared" si="159"/>
        <v>0.45320964689816845</v>
      </c>
      <c r="AD303" s="111">
        <v>24</v>
      </c>
      <c r="AE303" s="112">
        <f t="shared" ref="AE303:AE366" si="161">AD303/11</f>
        <v>2.1818181818181817</v>
      </c>
      <c r="AF303" s="112">
        <f t="shared" si="160"/>
        <v>1</v>
      </c>
      <c r="AG303" s="113">
        <f t="shared" ref="AG303:AG366" si="162">AF303-AE303</f>
        <v>-1.1818181818181817</v>
      </c>
      <c r="AH303" s="114"/>
      <c r="AI303" s="113">
        <f t="shared" si="136"/>
        <v>1</v>
      </c>
      <c r="AJ303" s="105">
        <f>AI303</f>
        <v>1</v>
      </c>
      <c r="AK303" s="115">
        <f t="shared" ref="AK303:AK366" si="163">ROUND(AI303-AJ303,1)</f>
        <v>0</v>
      </c>
      <c r="AL303" s="57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2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2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2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2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2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2"/>
      <c r="GL303" s="11"/>
      <c r="GM303" s="11"/>
    </row>
    <row r="304" spans="1:195" s="2" customFormat="1" ht="15" customHeight="1" x14ac:dyDescent="0.2">
      <c r="A304" s="104" t="s">
        <v>299</v>
      </c>
      <c r="B304" s="105">
        <v>2730</v>
      </c>
      <c r="C304" s="105">
        <v>2726.7</v>
      </c>
      <c r="D304" s="106">
        <f t="shared" si="155"/>
        <v>0.99879120879120875</v>
      </c>
      <c r="E304" s="107">
        <v>10</v>
      </c>
      <c r="F304" s="108" t="s">
        <v>373</v>
      </c>
      <c r="G304" s="108" t="s">
        <v>373</v>
      </c>
      <c r="H304" s="108" t="s">
        <v>373</v>
      </c>
      <c r="I304" s="107" t="s">
        <v>370</v>
      </c>
      <c r="J304" s="108" t="s">
        <v>373</v>
      </c>
      <c r="K304" s="108" t="s">
        <v>373</v>
      </c>
      <c r="L304" s="108" t="s">
        <v>373</v>
      </c>
      <c r="M304" s="107" t="s">
        <v>370</v>
      </c>
      <c r="N304" s="105">
        <v>3060</v>
      </c>
      <c r="O304" s="105">
        <v>4609.5</v>
      </c>
      <c r="P304" s="106">
        <f t="shared" si="156"/>
        <v>1.5063725490196078</v>
      </c>
      <c r="Q304" s="107">
        <v>20</v>
      </c>
      <c r="R304" s="109">
        <v>1</v>
      </c>
      <c r="S304" s="107">
        <v>15</v>
      </c>
      <c r="T304" s="105">
        <v>0</v>
      </c>
      <c r="U304" s="105">
        <v>0</v>
      </c>
      <c r="V304" s="106">
        <f t="shared" si="157"/>
        <v>1</v>
      </c>
      <c r="W304" s="107">
        <v>10</v>
      </c>
      <c r="X304" s="105">
        <v>0</v>
      </c>
      <c r="Y304" s="105">
        <v>0</v>
      </c>
      <c r="Z304" s="106">
        <f t="shared" si="158"/>
        <v>1</v>
      </c>
      <c r="AA304" s="107">
        <v>40</v>
      </c>
      <c r="AB304" s="110">
        <f t="shared" ref="AB304:AB367" si="164">((D304*E304)+(P304*Q304)+(R304*S304)+(V304*W304)+(Z304*AA304))/(E304+Q304+S304+W304+AA304)</f>
        <v>1.1064775059821499</v>
      </c>
      <c r="AC304" s="110">
        <f t="shared" si="159"/>
        <v>1.1064775059821499</v>
      </c>
      <c r="AD304" s="111">
        <v>13</v>
      </c>
      <c r="AE304" s="112">
        <f t="shared" si="161"/>
        <v>1.1818181818181819</v>
      </c>
      <c r="AF304" s="112">
        <f t="shared" si="160"/>
        <v>1.3</v>
      </c>
      <c r="AG304" s="113">
        <f t="shared" si="162"/>
        <v>0.11818181818181817</v>
      </c>
      <c r="AH304" s="114"/>
      <c r="AI304" s="113">
        <f t="shared" ref="AI304:AI367" si="165">AF304+AH304</f>
        <v>1.3</v>
      </c>
      <c r="AJ304" s="105">
        <f>AI304</f>
        <v>1.3</v>
      </c>
      <c r="AK304" s="115">
        <f t="shared" si="163"/>
        <v>0</v>
      </c>
      <c r="AL304" s="57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2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2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2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2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2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2"/>
      <c r="GL304" s="11"/>
      <c r="GM304" s="11"/>
    </row>
    <row r="305" spans="1:195" s="2" customFormat="1" ht="15" customHeight="1" x14ac:dyDescent="0.2">
      <c r="A305" s="16" t="s">
        <v>300</v>
      </c>
      <c r="B305" s="26">
        <v>0</v>
      </c>
      <c r="C305" s="26">
        <v>0</v>
      </c>
      <c r="D305" s="4">
        <f t="shared" si="155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26">
        <v>117.4</v>
      </c>
      <c r="O305" s="26">
        <v>81.099999999999994</v>
      </c>
      <c r="P305" s="4">
        <f t="shared" si="156"/>
        <v>0.69080068143100504</v>
      </c>
      <c r="Q305" s="13">
        <v>20</v>
      </c>
      <c r="R305" s="22">
        <v>1</v>
      </c>
      <c r="S305" s="13">
        <v>15</v>
      </c>
      <c r="T305" s="26">
        <v>0</v>
      </c>
      <c r="U305" s="26">
        <v>0</v>
      </c>
      <c r="V305" s="4">
        <f t="shared" si="157"/>
        <v>1</v>
      </c>
      <c r="W305" s="13">
        <v>30</v>
      </c>
      <c r="X305" s="26">
        <v>0</v>
      </c>
      <c r="Y305" s="26">
        <v>0</v>
      </c>
      <c r="Z305" s="4">
        <f t="shared" si="158"/>
        <v>1</v>
      </c>
      <c r="AA305" s="13">
        <v>20</v>
      </c>
      <c r="AB305" s="20">
        <f t="shared" si="164"/>
        <v>0.92724721916023645</v>
      </c>
      <c r="AC305" s="20">
        <f t="shared" si="159"/>
        <v>0.92724721916023645</v>
      </c>
      <c r="AD305" s="24">
        <v>81</v>
      </c>
      <c r="AE305" s="21">
        <f t="shared" si="161"/>
        <v>7.3636363636363633</v>
      </c>
      <c r="AF305" s="21">
        <f t="shared" si="160"/>
        <v>6.8</v>
      </c>
      <c r="AG305" s="39">
        <f t="shared" si="162"/>
        <v>-0.56363636363636349</v>
      </c>
      <c r="AH305" s="90"/>
      <c r="AI305" s="39">
        <f t="shared" si="165"/>
        <v>6.8</v>
      </c>
      <c r="AJ305" s="26">
        <f>IF('[1]Расчет субсидий'!P191&gt;AI305,AI305,'[1]Расчет субсидий'!P191)</f>
        <v>4.9500000000000011</v>
      </c>
      <c r="AK305" s="99">
        <f t="shared" si="163"/>
        <v>1.9</v>
      </c>
      <c r="AL305" s="57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2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2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2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2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2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2"/>
      <c r="GL305" s="11"/>
      <c r="GM305" s="11"/>
    </row>
    <row r="306" spans="1:195" s="2" customFormat="1" ht="15" customHeight="1" x14ac:dyDescent="0.2">
      <c r="A306" s="16" t="s">
        <v>301</v>
      </c>
      <c r="B306" s="26">
        <v>450</v>
      </c>
      <c r="C306" s="26">
        <v>561</v>
      </c>
      <c r="D306" s="4">
        <f t="shared" si="155"/>
        <v>1.2466666666666666</v>
      </c>
      <c r="E306" s="13">
        <v>10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26">
        <v>393.9</v>
      </c>
      <c r="O306" s="26">
        <v>126</v>
      </c>
      <c r="P306" s="4">
        <f t="shared" si="156"/>
        <v>0.31987814166031991</v>
      </c>
      <c r="Q306" s="13">
        <v>20</v>
      </c>
      <c r="R306" s="22">
        <v>1</v>
      </c>
      <c r="S306" s="13">
        <v>15</v>
      </c>
      <c r="T306" s="26">
        <v>0</v>
      </c>
      <c r="U306" s="26">
        <v>0</v>
      </c>
      <c r="V306" s="4">
        <f t="shared" si="157"/>
        <v>1</v>
      </c>
      <c r="W306" s="13">
        <v>35</v>
      </c>
      <c r="X306" s="26">
        <v>0</v>
      </c>
      <c r="Y306" s="26">
        <v>0</v>
      </c>
      <c r="Z306" s="4">
        <f t="shared" si="158"/>
        <v>1</v>
      </c>
      <c r="AA306" s="13">
        <v>15</v>
      </c>
      <c r="AB306" s="20">
        <f t="shared" si="164"/>
        <v>0.88278136315655853</v>
      </c>
      <c r="AC306" s="20">
        <f t="shared" si="159"/>
        <v>0.88278136315655853</v>
      </c>
      <c r="AD306" s="24">
        <v>109</v>
      </c>
      <c r="AE306" s="21">
        <f t="shared" si="161"/>
        <v>9.9090909090909083</v>
      </c>
      <c r="AF306" s="21">
        <f t="shared" si="160"/>
        <v>8.6999999999999993</v>
      </c>
      <c r="AG306" s="39">
        <f t="shared" si="162"/>
        <v>-1.209090909090909</v>
      </c>
      <c r="AH306" s="90"/>
      <c r="AI306" s="39">
        <f t="shared" si="165"/>
        <v>8.6999999999999993</v>
      </c>
      <c r="AJ306" s="26">
        <v>0</v>
      </c>
      <c r="AK306" s="99">
        <f t="shared" si="163"/>
        <v>8.6999999999999993</v>
      </c>
      <c r="AL306" s="57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2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2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2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2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2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2"/>
      <c r="GL306" s="11"/>
      <c r="GM306" s="11"/>
    </row>
    <row r="307" spans="1:195" s="2" customFormat="1" ht="15" customHeight="1" x14ac:dyDescent="0.2">
      <c r="A307" s="104" t="s">
        <v>302</v>
      </c>
      <c r="B307" s="105">
        <v>6600</v>
      </c>
      <c r="C307" s="105">
        <v>5186.5</v>
      </c>
      <c r="D307" s="106">
        <f t="shared" si="155"/>
        <v>0.78583333333333338</v>
      </c>
      <c r="E307" s="107">
        <v>10</v>
      </c>
      <c r="F307" s="108" t="s">
        <v>373</v>
      </c>
      <c r="G307" s="108" t="s">
        <v>373</v>
      </c>
      <c r="H307" s="108" t="s">
        <v>373</v>
      </c>
      <c r="I307" s="107" t="s">
        <v>370</v>
      </c>
      <c r="J307" s="108" t="s">
        <v>373</v>
      </c>
      <c r="K307" s="108" t="s">
        <v>373</v>
      </c>
      <c r="L307" s="108" t="s">
        <v>373</v>
      </c>
      <c r="M307" s="107" t="s">
        <v>370</v>
      </c>
      <c r="N307" s="105">
        <v>363.9</v>
      </c>
      <c r="O307" s="105">
        <v>301.5</v>
      </c>
      <c r="P307" s="106">
        <f t="shared" si="156"/>
        <v>0.82852431986809572</v>
      </c>
      <c r="Q307" s="107">
        <v>20</v>
      </c>
      <c r="R307" s="109">
        <v>1</v>
      </c>
      <c r="S307" s="107">
        <v>15</v>
      </c>
      <c r="T307" s="105">
        <v>0</v>
      </c>
      <c r="U307" s="105">
        <v>0</v>
      </c>
      <c r="V307" s="106">
        <f t="shared" si="157"/>
        <v>1</v>
      </c>
      <c r="W307" s="107">
        <v>20</v>
      </c>
      <c r="X307" s="105">
        <v>0</v>
      </c>
      <c r="Y307" s="105">
        <v>0</v>
      </c>
      <c r="Z307" s="106">
        <f t="shared" si="158"/>
        <v>1</v>
      </c>
      <c r="AA307" s="107">
        <v>30</v>
      </c>
      <c r="AB307" s="110">
        <f t="shared" si="164"/>
        <v>0.94135599716521323</v>
      </c>
      <c r="AC307" s="110">
        <f t="shared" si="159"/>
        <v>0.94135599716521323</v>
      </c>
      <c r="AD307" s="111">
        <v>100</v>
      </c>
      <c r="AE307" s="112">
        <f t="shared" si="161"/>
        <v>9.0909090909090917</v>
      </c>
      <c r="AF307" s="112">
        <f t="shared" si="160"/>
        <v>8.6</v>
      </c>
      <c r="AG307" s="113">
        <f t="shared" si="162"/>
        <v>-0.49090909090909207</v>
      </c>
      <c r="AH307" s="114"/>
      <c r="AI307" s="113">
        <f t="shared" si="165"/>
        <v>8.6</v>
      </c>
      <c r="AJ307" s="105">
        <f>AI307</f>
        <v>8.6</v>
      </c>
      <c r="AK307" s="115">
        <f t="shared" si="163"/>
        <v>0</v>
      </c>
      <c r="AL307" s="57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2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2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2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2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2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2"/>
      <c r="GL307" s="11"/>
      <c r="GM307" s="11"/>
    </row>
    <row r="308" spans="1:195" s="2" customFormat="1" ht="15" customHeight="1" x14ac:dyDescent="0.2">
      <c r="A308" s="104" t="s">
        <v>303</v>
      </c>
      <c r="B308" s="105">
        <v>73301</v>
      </c>
      <c r="C308" s="105">
        <v>59338</v>
      </c>
      <c r="D308" s="106">
        <f t="shared" si="155"/>
        <v>0.80951146641928484</v>
      </c>
      <c r="E308" s="107">
        <v>10</v>
      </c>
      <c r="F308" s="108" t="s">
        <v>373</v>
      </c>
      <c r="G308" s="108" t="s">
        <v>373</v>
      </c>
      <c r="H308" s="108" t="s">
        <v>373</v>
      </c>
      <c r="I308" s="107" t="s">
        <v>370</v>
      </c>
      <c r="J308" s="108" t="s">
        <v>373</v>
      </c>
      <c r="K308" s="108" t="s">
        <v>373</v>
      </c>
      <c r="L308" s="108" t="s">
        <v>373</v>
      </c>
      <c r="M308" s="107" t="s">
        <v>370</v>
      </c>
      <c r="N308" s="105">
        <v>4735.3999999999996</v>
      </c>
      <c r="O308" s="105">
        <v>1700.5</v>
      </c>
      <c r="P308" s="106">
        <f t="shared" si="156"/>
        <v>0.35910377159268492</v>
      </c>
      <c r="Q308" s="107">
        <v>20</v>
      </c>
      <c r="R308" s="109">
        <v>1</v>
      </c>
      <c r="S308" s="107">
        <v>15</v>
      </c>
      <c r="T308" s="105">
        <v>232</v>
      </c>
      <c r="U308" s="105">
        <v>0</v>
      </c>
      <c r="V308" s="106">
        <f t="shared" si="157"/>
        <v>0</v>
      </c>
      <c r="W308" s="107">
        <v>40</v>
      </c>
      <c r="X308" s="105">
        <v>0</v>
      </c>
      <c r="Y308" s="105">
        <v>0</v>
      </c>
      <c r="Z308" s="106">
        <f t="shared" si="158"/>
        <v>1</v>
      </c>
      <c r="AA308" s="107">
        <v>10</v>
      </c>
      <c r="AB308" s="110">
        <f t="shared" si="164"/>
        <v>0.42397042206364788</v>
      </c>
      <c r="AC308" s="110">
        <f t="shared" si="159"/>
        <v>0.42397042206364788</v>
      </c>
      <c r="AD308" s="111">
        <v>65</v>
      </c>
      <c r="AE308" s="112">
        <f t="shared" si="161"/>
        <v>5.9090909090909092</v>
      </c>
      <c r="AF308" s="112">
        <f t="shared" si="160"/>
        <v>2.5</v>
      </c>
      <c r="AG308" s="113">
        <f t="shared" si="162"/>
        <v>-3.4090909090909092</v>
      </c>
      <c r="AH308" s="114"/>
      <c r="AI308" s="113">
        <f t="shared" si="165"/>
        <v>2.5</v>
      </c>
      <c r="AJ308" s="105">
        <f>AI308</f>
        <v>2.5</v>
      </c>
      <c r="AK308" s="115">
        <f t="shared" si="163"/>
        <v>0</v>
      </c>
      <c r="AL308" s="57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2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2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2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2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2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2"/>
      <c r="GL308" s="11"/>
      <c r="GM308" s="11"/>
    </row>
    <row r="309" spans="1:195" s="2" customFormat="1" ht="15" customHeight="1" x14ac:dyDescent="0.2">
      <c r="A309" s="16" t="s">
        <v>304</v>
      </c>
      <c r="B309" s="26">
        <v>9525</v>
      </c>
      <c r="C309" s="26">
        <v>7279.9</v>
      </c>
      <c r="D309" s="4">
        <f t="shared" si="155"/>
        <v>0.76429396325459309</v>
      </c>
      <c r="E309" s="13">
        <v>10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26">
        <v>702.7</v>
      </c>
      <c r="O309" s="26">
        <v>291.39999999999998</v>
      </c>
      <c r="P309" s="4">
        <f t="shared" si="156"/>
        <v>0.41468621033157815</v>
      </c>
      <c r="Q309" s="13">
        <v>20</v>
      </c>
      <c r="R309" s="22">
        <v>1</v>
      </c>
      <c r="S309" s="13">
        <v>15</v>
      </c>
      <c r="T309" s="26">
        <v>96</v>
      </c>
      <c r="U309" s="26">
        <v>116.8</v>
      </c>
      <c r="V309" s="4">
        <f t="shared" si="157"/>
        <v>1.2166666666666666</v>
      </c>
      <c r="W309" s="13">
        <v>30</v>
      </c>
      <c r="X309" s="26">
        <v>0</v>
      </c>
      <c r="Y309" s="26">
        <v>0</v>
      </c>
      <c r="Z309" s="4">
        <f t="shared" si="158"/>
        <v>1</v>
      </c>
      <c r="AA309" s="13">
        <v>20</v>
      </c>
      <c r="AB309" s="20">
        <f t="shared" si="164"/>
        <v>0.92038593514923683</v>
      </c>
      <c r="AC309" s="20">
        <f t="shared" si="159"/>
        <v>0.92038593514923683</v>
      </c>
      <c r="AD309" s="24">
        <v>114</v>
      </c>
      <c r="AE309" s="21">
        <f t="shared" si="161"/>
        <v>10.363636363636363</v>
      </c>
      <c r="AF309" s="21">
        <f t="shared" si="160"/>
        <v>9.5</v>
      </c>
      <c r="AG309" s="39">
        <f t="shared" si="162"/>
        <v>-0.86363636363636331</v>
      </c>
      <c r="AH309" s="90"/>
      <c r="AI309" s="39">
        <f t="shared" si="165"/>
        <v>9.5</v>
      </c>
      <c r="AJ309" s="26">
        <v>0</v>
      </c>
      <c r="AK309" s="99">
        <f t="shared" si="163"/>
        <v>9.5</v>
      </c>
      <c r="AL309" s="57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2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2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2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2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2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2"/>
      <c r="GL309" s="11"/>
      <c r="GM309" s="11"/>
    </row>
    <row r="310" spans="1:195" s="2" customFormat="1" ht="15" customHeight="1" x14ac:dyDescent="0.2">
      <c r="A310" s="16" t="s">
        <v>305</v>
      </c>
      <c r="B310" s="26">
        <v>21192</v>
      </c>
      <c r="C310" s="26">
        <v>11324</v>
      </c>
      <c r="D310" s="4">
        <f t="shared" si="155"/>
        <v>0.53435258588146473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26">
        <v>574.9</v>
      </c>
      <c r="O310" s="26">
        <v>307.39999999999998</v>
      </c>
      <c r="P310" s="4">
        <f t="shared" si="156"/>
        <v>0.53470168724995648</v>
      </c>
      <c r="Q310" s="13">
        <v>20</v>
      </c>
      <c r="R310" s="22">
        <v>1</v>
      </c>
      <c r="S310" s="13">
        <v>15</v>
      </c>
      <c r="T310" s="26">
        <v>99</v>
      </c>
      <c r="U310" s="26">
        <v>182.6</v>
      </c>
      <c r="V310" s="4">
        <f t="shared" si="157"/>
        <v>1.8444444444444443</v>
      </c>
      <c r="W310" s="13">
        <v>30</v>
      </c>
      <c r="X310" s="26">
        <v>0</v>
      </c>
      <c r="Y310" s="26">
        <v>0</v>
      </c>
      <c r="Z310" s="4">
        <f t="shared" si="158"/>
        <v>1</v>
      </c>
      <c r="AA310" s="13">
        <v>20</v>
      </c>
      <c r="AB310" s="20">
        <f t="shared" si="164"/>
        <v>1.1196936098647063</v>
      </c>
      <c r="AC310" s="20">
        <f t="shared" si="159"/>
        <v>1.1196936098647063</v>
      </c>
      <c r="AD310" s="24">
        <v>795</v>
      </c>
      <c r="AE310" s="21">
        <f t="shared" si="161"/>
        <v>72.272727272727266</v>
      </c>
      <c r="AF310" s="21">
        <f t="shared" si="160"/>
        <v>80.900000000000006</v>
      </c>
      <c r="AG310" s="39">
        <f t="shared" si="162"/>
        <v>8.6272727272727394</v>
      </c>
      <c r="AH310" s="90"/>
      <c r="AI310" s="39">
        <f t="shared" si="165"/>
        <v>80.900000000000006</v>
      </c>
      <c r="AJ310" s="26">
        <f>IF('[1]Расчет субсидий'!P194&gt;AI310,AI310,'[1]Расчет субсидий'!P194)</f>
        <v>0</v>
      </c>
      <c r="AK310" s="99">
        <f t="shared" si="163"/>
        <v>80.900000000000006</v>
      </c>
      <c r="AL310" s="57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2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2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2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2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2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2"/>
      <c r="GL310" s="11"/>
      <c r="GM310" s="11"/>
    </row>
    <row r="311" spans="1:195" s="2" customFormat="1" ht="15" customHeight="1" x14ac:dyDescent="0.2">
      <c r="A311" s="104" t="s">
        <v>306</v>
      </c>
      <c r="B311" s="105">
        <v>65000</v>
      </c>
      <c r="C311" s="105">
        <v>50816.3</v>
      </c>
      <c r="D311" s="106">
        <f t="shared" si="155"/>
        <v>0.78178923076923079</v>
      </c>
      <c r="E311" s="107">
        <v>10</v>
      </c>
      <c r="F311" s="108" t="s">
        <v>373</v>
      </c>
      <c r="G311" s="108" t="s">
        <v>373</v>
      </c>
      <c r="H311" s="108" t="s">
        <v>373</v>
      </c>
      <c r="I311" s="107" t="s">
        <v>370</v>
      </c>
      <c r="J311" s="108" t="s">
        <v>373</v>
      </c>
      <c r="K311" s="108" t="s">
        <v>373</v>
      </c>
      <c r="L311" s="108" t="s">
        <v>373</v>
      </c>
      <c r="M311" s="107" t="s">
        <v>370</v>
      </c>
      <c r="N311" s="105">
        <v>2539.5</v>
      </c>
      <c r="O311" s="105">
        <v>1188.5999999999999</v>
      </c>
      <c r="P311" s="106">
        <f t="shared" si="156"/>
        <v>0.46804489072652095</v>
      </c>
      <c r="Q311" s="107">
        <v>20</v>
      </c>
      <c r="R311" s="109">
        <v>1</v>
      </c>
      <c r="S311" s="107">
        <v>15</v>
      </c>
      <c r="T311" s="105">
        <v>17</v>
      </c>
      <c r="U311" s="105">
        <v>9.1999999999999993</v>
      </c>
      <c r="V311" s="106">
        <f t="shared" si="157"/>
        <v>0.54117647058823526</v>
      </c>
      <c r="W311" s="107">
        <v>35</v>
      </c>
      <c r="X311" s="105">
        <v>0</v>
      </c>
      <c r="Y311" s="105">
        <v>0</v>
      </c>
      <c r="Z311" s="106">
        <f t="shared" si="158"/>
        <v>1</v>
      </c>
      <c r="AA311" s="107">
        <v>15</v>
      </c>
      <c r="AB311" s="110">
        <f t="shared" si="164"/>
        <v>0.69599964834537864</v>
      </c>
      <c r="AC311" s="110">
        <f t="shared" si="159"/>
        <v>0.69599964834537864</v>
      </c>
      <c r="AD311" s="111">
        <v>48</v>
      </c>
      <c r="AE311" s="112">
        <f t="shared" si="161"/>
        <v>4.3636363636363633</v>
      </c>
      <c r="AF311" s="112">
        <f t="shared" si="160"/>
        <v>3</v>
      </c>
      <c r="AG311" s="113">
        <f t="shared" si="162"/>
        <v>-1.3636363636363633</v>
      </c>
      <c r="AH311" s="114"/>
      <c r="AI311" s="113">
        <f t="shared" si="165"/>
        <v>3</v>
      </c>
      <c r="AJ311" s="105">
        <f>AI311</f>
        <v>3</v>
      </c>
      <c r="AK311" s="115">
        <f t="shared" si="163"/>
        <v>0</v>
      </c>
      <c r="AL311" s="57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2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2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2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2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2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2"/>
      <c r="GL311" s="11"/>
      <c r="GM311" s="11"/>
    </row>
    <row r="312" spans="1:195" s="2" customFormat="1" ht="15" customHeight="1" x14ac:dyDescent="0.2">
      <c r="A312" s="25" t="s">
        <v>307</v>
      </c>
      <c r="B312" s="26"/>
      <c r="C312" s="26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26"/>
      <c r="O312" s="26"/>
      <c r="P312" s="4"/>
      <c r="Q312" s="13"/>
      <c r="R312" s="22"/>
      <c r="S312" s="13"/>
      <c r="T312" s="26"/>
      <c r="U312" s="26"/>
      <c r="V312" s="4"/>
      <c r="W312" s="13"/>
      <c r="X312" s="26"/>
      <c r="Y312" s="26"/>
      <c r="Z312" s="4"/>
      <c r="AA312" s="13"/>
      <c r="AB312" s="20"/>
      <c r="AC312" s="20"/>
      <c r="AD312" s="24"/>
      <c r="AE312" s="21"/>
      <c r="AF312" s="21"/>
      <c r="AG312" s="39"/>
      <c r="AH312" s="90"/>
      <c r="AI312" s="39"/>
      <c r="AJ312" s="26"/>
      <c r="AK312" s="99"/>
      <c r="AL312" s="57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2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2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2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2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2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2"/>
      <c r="GL312" s="11"/>
      <c r="GM312" s="11"/>
    </row>
    <row r="313" spans="1:195" s="2" customFormat="1" ht="15" customHeight="1" x14ac:dyDescent="0.2">
      <c r="A313" s="16" t="s">
        <v>308</v>
      </c>
      <c r="B313" s="26">
        <v>1181</v>
      </c>
      <c r="C313" s="26">
        <v>1430</v>
      </c>
      <c r="D313" s="4">
        <f t="shared" ref="D313:D327" si="166">IF((E313=0),0,IF(B313=0,1,IF(C313&lt;0,0,C313/B313)))</f>
        <v>1.2108382726502964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26">
        <v>290.39999999999998</v>
      </c>
      <c r="O313" s="26">
        <v>204.3</v>
      </c>
      <c r="P313" s="4">
        <f t="shared" ref="P313:P327" si="167">IF((Q313=0),0,IF(N313=0,1,IF(O313&lt;0,0,O313/N313)))</f>
        <v>0.70351239669421495</v>
      </c>
      <c r="Q313" s="13">
        <v>20</v>
      </c>
      <c r="R313" s="22">
        <v>1</v>
      </c>
      <c r="S313" s="13">
        <v>15</v>
      </c>
      <c r="T313" s="26">
        <v>0</v>
      </c>
      <c r="U313" s="26">
        <v>0</v>
      </c>
      <c r="V313" s="4">
        <f t="shared" ref="V313:V327" si="168">IF((W313=0),0,IF(T313=0,1,IF(U313&lt;0,0,U313/T313)))</f>
        <v>1</v>
      </c>
      <c r="W313" s="13">
        <v>20</v>
      </c>
      <c r="X313" s="26">
        <v>0</v>
      </c>
      <c r="Y313" s="26">
        <v>0</v>
      </c>
      <c r="Z313" s="4">
        <f t="shared" ref="Z313:Z327" si="169">IF((AA313=0),0,IF(X313=0,1,IF(Y313&lt;0,0,Y313/X313)))</f>
        <v>1</v>
      </c>
      <c r="AA313" s="13">
        <v>30</v>
      </c>
      <c r="AB313" s="20">
        <f t="shared" si="164"/>
        <v>0.95977505958302378</v>
      </c>
      <c r="AC313" s="20">
        <f t="shared" ref="AC313:AC327" si="170">IF(AB313&gt;1.2,IF((AB313-1.2)*0.1+1.2&gt;1.3,1.3,(AB313-1.2)*0.1+1.2),AB313)</f>
        <v>0.95977505958302378</v>
      </c>
      <c r="AD313" s="24">
        <v>305</v>
      </c>
      <c r="AE313" s="21">
        <f t="shared" si="161"/>
        <v>27.727272727272727</v>
      </c>
      <c r="AF313" s="21">
        <f t="shared" ref="AF313:AF327" si="171">ROUND(AC313*AE313,1)</f>
        <v>26.6</v>
      </c>
      <c r="AG313" s="39">
        <f t="shared" si="162"/>
        <v>-1.1272727272727252</v>
      </c>
      <c r="AH313" s="90"/>
      <c r="AI313" s="39">
        <f t="shared" si="165"/>
        <v>26.6</v>
      </c>
      <c r="AJ313" s="26">
        <v>0</v>
      </c>
      <c r="AK313" s="99">
        <f t="shared" si="163"/>
        <v>26.6</v>
      </c>
      <c r="AL313" s="57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2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2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2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2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2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2"/>
      <c r="GL313" s="11"/>
      <c r="GM313" s="11"/>
    </row>
    <row r="314" spans="1:195" s="2" customFormat="1" ht="15" customHeight="1" x14ac:dyDescent="0.2">
      <c r="A314" s="16" t="s">
        <v>309</v>
      </c>
      <c r="B314" s="26">
        <v>7430</v>
      </c>
      <c r="C314" s="26">
        <v>8086.6</v>
      </c>
      <c r="D314" s="4">
        <f t="shared" si="166"/>
        <v>1.088371467025572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26">
        <v>1110.4000000000001</v>
      </c>
      <c r="O314" s="26">
        <v>873.6</v>
      </c>
      <c r="P314" s="4">
        <f t="shared" si="167"/>
        <v>0.78674351585014402</v>
      </c>
      <c r="Q314" s="13">
        <v>20</v>
      </c>
      <c r="R314" s="22">
        <v>1</v>
      </c>
      <c r="S314" s="13">
        <v>15</v>
      </c>
      <c r="T314" s="26">
        <v>45</v>
      </c>
      <c r="U314" s="26">
        <v>48.8</v>
      </c>
      <c r="V314" s="4">
        <f t="shared" si="168"/>
        <v>1.0844444444444443</v>
      </c>
      <c r="W314" s="13">
        <v>15</v>
      </c>
      <c r="X314" s="26">
        <v>3</v>
      </c>
      <c r="Y314" s="26">
        <v>5.5</v>
      </c>
      <c r="Z314" s="4">
        <f t="shared" si="169"/>
        <v>1.8333333333333333</v>
      </c>
      <c r="AA314" s="13">
        <v>35</v>
      </c>
      <c r="AB314" s="20">
        <f t="shared" si="164"/>
        <v>1.2847570349535993</v>
      </c>
      <c r="AC314" s="20">
        <f t="shared" si="170"/>
        <v>1.2084757034953599</v>
      </c>
      <c r="AD314" s="24">
        <v>80</v>
      </c>
      <c r="AE314" s="21">
        <f t="shared" si="161"/>
        <v>7.2727272727272725</v>
      </c>
      <c r="AF314" s="21">
        <f t="shared" si="171"/>
        <v>8.8000000000000007</v>
      </c>
      <c r="AG314" s="39">
        <f t="shared" si="162"/>
        <v>1.5272727272727282</v>
      </c>
      <c r="AH314" s="90"/>
      <c r="AI314" s="39">
        <f t="shared" si="165"/>
        <v>8.8000000000000007</v>
      </c>
      <c r="AJ314" s="26">
        <v>0</v>
      </c>
      <c r="AK314" s="99">
        <f t="shared" si="163"/>
        <v>8.8000000000000007</v>
      </c>
      <c r="AL314" s="57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2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2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2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2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2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2"/>
      <c r="GL314" s="11"/>
      <c r="GM314" s="11"/>
    </row>
    <row r="315" spans="1:195" s="2" customFormat="1" ht="15" customHeight="1" x14ac:dyDescent="0.2">
      <c r="A315" s="16" t="s">
        <v>310</v>
      </c>
      <c r="B315" s="26">
        <v>441</v>
      </c>
      <c r="C315" s="26">
        <v>447</v>
      </c>
      <c r="D315" s="4">
        <f t="shared" si="166"/>
        <v>1.0136054421768708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26">
        <v>639.1</v>
      </c>
      <c r="O315" s="26">
        <v>1022.4</v>
      </c>
      <c r="P315" s="4">
        <f t="shared" si="167"/>
        <v>1.5997496479424189</v>
      </c>
      <c r="Q315" s="13">
        <v>20</v>
      </c>
      <c r="R315" s="22">
        <v>1</v>
      </c>
      <c r="S315" s="13">
        <v>15</v>
      </c>
      <c r="T315" s="26">
        <v>0</v>
      </c>
      <c r="U315" s="26">
        <v>0.4</v>
      </c>
      <c r="V315" s="4">
        <f t="shared" si="168"/>
        <v>1</v>
      </c>
      <c r="W315" s="13">
        <v>10</v>
      </c>
      <c r="X315" s="26">
        <v>5</v>
      </c>
      <c r="Y315" s="26">
        <v>6.1</v>
      </c>
      <c r="Z315" s="4">
        <f t="shared" si="169"/>
        <v>1.22</v>
      </c>
      <c r="AA315" s="13">
        <v>40</v>
      </c>
      <c r="AB315" s="20">
        <f t="shared" si="164"/>
        <v>1.2203268145328114</v>
      </c>
      <c r="AC315" s="20">
        <f t="shared" si="170"/>
        <v>1.2020326814532811</v>
      </c>
      <c r="AD315" s="24">
        <v>168</v>
      </c>
      <c r="AE315" s="21">
        <f t="shared" si="161"/>
        <v>15.272727272727273</v>
      </c>
      <c r="AF315" s="21">
        <f t="shared" si="171"/>
        <v>18.399999999999999</v>
      </c>
      <c r="AG315" s="39">
        <f t="shared" si="162"/>
        <v>3.1272727272727252</v>
      </c>
      <c r="AH315" s="90"/>
      <c r="AI315" s="39">
        <f t="shared" si="165"/>
        <v>18.399999999999999</v>
      </c>
      <c r="AJ315" s="26">
        <v>0</v>
      </c>
      <c r="AK315" s="99">
        <f t="shared" si="163"/>
        <v>18.399999999999999</v>
      </c>
      <c r="AL315" s="57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2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2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2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2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2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2"/>
      <c r="GL315" s="11"/>
      <c r="GM315" s="11"/>
    </row>
    <row r="316" spans="1:195" s="2" customFormat="1" ht="15" customHeight="1" x14ac:dyDescent="0.2">
      <c r="A316" s="16" t="s">
        <v>311</v>
      </c>
      <c r="B316" s="26">
        <v>818</v>
      </c>
      <c r="C316" s="26">
        <v>681</v>
      </c>
      <c r="D316" s="4">
        <f t="shared" si="166"/>
        <v>0.83251833740831294</v>
      </c>
      <c r="E316" s="13">
        <v>10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26">
        <v>110.2</v>
      </c>
      <c r="O316" s="26">
        <v>66.400000000000006</v>
      </c>
      <c r="P316" s="4">
        <f t="shared" si="167"/>
        <v>0.60254083484573506</v>
      </c>
      <c r="Q316" s="13">
        <v>20</v>
      </c>
      <c r="R316" s="22">
        <v>1</v>
      </c>
      <c r="S316" s="13">
        <v>15</v>
      </c>
      <c r="T316" s="26">
        <v>59</v>
      </c>
      <c r="U316" s="26">
        <v>70.5</v>
      </c>
      <c r="V316" s="4">
        <f t="shared" si="168"/>
        <v>1.1949152542372881</v>
      </c>
      <c r="W316" s="13">
        <v>20</v>
      </c>
      <c r="X316" s="26">
        <v>2</v>
      </c>
      <c r="Y316" s="26">
        <v>2</v>
      </c>
      <c r="Z316" s="4">
        <f t="shared" si="169"/>
        <v>1</v>
      </c>
      <c r="AA316" s="13">
        <v>30</v>
      </c>
      <c r="AB316" s="20">
        <f t="shared" si="164"/>
        <v>0.93972952795519571</v>
      </c>
      <c r="AC316" s="20">
        <f t="shared" si="170"/>
        <v>0.93972952795519571</v>
      </c>
      <c r="AD316" s="24">
        <v>1045</v>
      </c>
      <c r="AE316" s="21">
        <f t="shared" si="161"/>
        <v>95</v>
      </c>
      <c r="AF316" s="21">
        <f t="shared" si="171"/>
        <v>89.3</v>
      </c>
      <c r="AG316" s="39">
        <f t="shared" si="162"/>
        <v>-5.7000000000000028</v>
      </c>
      <c r="AH316" s="90"/>
      <c r="AI316" s="39">
        <f t="shared" si="165"/>
        <v>89.3</v>
      </c>
      <c r="AJ316" s="26">
        <f>IF('[1]Расчет субсидий'!P197&gt;AI316,AI316,'[1]Расчет субсидий'!P197)</f>
        <v>75.799999999999983</v>
      </c>
      <c r="AK316" s="99">
        <f t="shared" si="163"/>
        <v>13.5</v>
      </c>
      <c r="AL316" s="57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2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2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2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2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2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2"/>
      <c r="GL316" s="11"/>
      <c r="GM316" s="11"/>
    </row>
    <row r="317" spans="1:195" s="2" customFormat="1" ht="15" customHeight="1" x14ac:dyDescent="0.2">
      <c r="A317" s="16" t="s">
        <v>312</v>
      </c>
      <c r="B317" s="26">
        <v>0</v>
      </c>
      <c r="C317" s="26">
        <v>0</v>
      </c>
      <c r="D317" s="4">
        <f t="shared" si="166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26">
        <v>309.60000000000002</v>
      </c>
      <c r="O317" s="26">
        <v>83.3</v>
      </c>
      <c r="P317" s="4">
        <f t="shared" si="167"/>
        <v>0.26905684754521964</v>
      </c>
      <c r="Q317" s="13">
        <v>20</v>
      </c>
      <c r="R317" s="22">
        <v>1</v>
      </c>
      <c r="S317" s="13">
        <v>15</v>
      </c>
      <c r="T317" s="26">
        <v>16</v>
      </c>
      <c r="U317" s="26">
        <v>18.2</v>
      </c>
      <c r="V317" s="4">
        <f t="shared" si="168"/>
        <v>1.1375</v>
      </c>
      <c r="W317" s="13">
        <v>20</v>
      </c>
      <c r="X317" s="26">
        <v>1</v>
      </c>
      <c r="Y317" s="26">
        <v>1.6</v>
      </c>
      <c r="Z317" s="4">
        <f t="shared" si="169"/>
        <v>1.6</v>
      </c>
      <c r="AA317" s="13">
        <v>30</v>
      </c>
      <c r="AB317" s="20">
        <f t="shared" si="164"/>
        <v>1.0721310229518164</v>
      </c>
      <c r="AC317" s="20">
        <f t="shared" si="170"/>
        <v>1.0721310229518164</v>
      </c>
      <c r="AD317" s="24">
        <v>83</v>
      </c>
      <c r="AE317" s="21">
        <f t="shared" si="161"/>
        <v>7.5454545454545459</v>
      </c>
      <c r="AF317" s="21">
        <f t="shared" si="171"/>
        <v>8.1</v>
      </c>
      <c r="AG317" s="39">
        <f t="shared" si="162"/>
        <v>0.55454545454545379</v>
      </c>
      <c r="AH317" s="90"/>
      <c r="AI317" s="39">
        <f t="shared" si="165"/>
        <v>8.1</v>
      </c>
      <c r="AJ317" s="26">
        <v>0</v>
      </c>
      <c r="AK317" s="99">
        <f t="shared" si="163"/>
        <v>8.1</v>
      </c>
      <c r="AL317" s="57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2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2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2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2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2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2"/>
      <c r="GL317" s="11"/>
      <c r="GM317" s="11"/>
    </row>
    <row r="318" spans="1:195" s="2" customFormat="1" ht="15" customHeight="1" x14ac:dyDescent="0.2">
      <c r="A318" s="16" t="s">
        <v>313</v>
      </c>
      <c r="B318" s="26">
        <v>0</v>
      </c>
      <c r="C318" s="26">
        <v>0</v>
      </c>
      <c r="D318" s="4">
        <f t="shared" si="166"/>
        <v>0</v>
      </c>
      <c r="E318" s="13">
        <v>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26">
        <v>99.3</v>
      </c>
      <c r="O318" s="26">
        <v>89.1</v>
      </c>
      <c r="P318" s="4">
        <f t="shared" si="167"/>
        <v>0.89728096676737157</v>
      </c>
      <c r="Q318" s="13">
        <v>20</v>
      </c>
      <c r="R318" s="22">
        <v>1</v>
      </c>
      <c r="S318" s="13">
        <v>15</v>
      </c>
      <c r="T318" s="26">
        <v>23</v>
      </c>
      <c r="U318" s="26">
        <v>20.9</v>
      </c>
      <c r="V318" s="4">
        <f t="shared" si="168"/>
        <v>0.90869565217391302</v>
      </c>
      <c r="W318" s="13">
        <v>20</v>
      </c>
      <c r="X318" s="26">
        <v>5</v>
      </c>
      <c r="Y318" s="26">
        <v>6.5</v>
      </c>
      <c r="Z318" s="4">
        <f t="shared" si="169"/>
        <v>1.3</v>
      </c>
      <c r="AA318" s="13">
        <v>30</v>
      </c>
      <c r="AB318" s="20">
        <f t="shared" si="164"/>
        <v>1.060229792692067</v>
      </c>
      <c r="AC318" s="20">
        <f t="shared" si="170"/>
        <v>1.060229792692067</v>
      </c>
      <c r="AD318" s="24">
        <v>464</v>
      </c>
      <c r="AE318" s="21">
        <f t="shared" si="161"/>
        <v>42.18181818181818</v>
      </c>
      <c r="AF318" s="21">
        <f t="shared" si="171"/>
        <v>44.7</v>
      </c>
      <c r="AG318" s="39">
        <f t="shared" si="162"/>
        <v>2.518181818181823</v>
      </c>
      <c r="AH318" s="90"/>
      <c r="AI318" s="39">
        <f t="shared" si="165"/>
        <v>44.7</v>
      </c>
      <c r="AJ318" s="26">
        <v>0</v>
      </c>
      <c r="AK318" s="99">
        <f t="shared" si="163"/>
        <v>44.7</v>
      </c>
      <c r="AL318" s="57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2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2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2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2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2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2"/>
      <c r="GL318" s="11"/>
      <c r="GM318" s="11"/>
    </row>
    <row r="319" spans="1:195" s="2" customFormat="1" ht="15" customHeight="1" x14ac:dyDescent="0.2">
      <c r="A319" s="16" t="s">
        <v>314</v>
      </c>
      <c r="B319" s="26">
        <v>4112</v>
      </c>
      <c r="C319" s="26">
        <v>2974.5</v>
      </c>
      <c r="D319" s="4">
        <f t="shared" si="166"/>
        <v>0.72337062256809337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26">
        <v>1862.6</v>
      </c>
      <c r="O319" s="26">
        <v>1064.7</v>
      </c>
      <c r="P319" s="4">
        <f t="shared" si="167"/>
        <v>0.5716203156877484</v>
      </c>
      <c r="Q319" s="13">
        <v>20</v>
      </c>
      <c r="R319" s="22">
        <v>1</v>
      </c>
      <c r="S319" s="13">
        <v>15</v>
      </c>
      <c r="T319" s="26">
        <v>0</v>
      </c>
      <c r="U319" s="26">
        <v>0</v>
      </c>
      <c r="V319" s="4">
        <f t="shared" si="168"/>
        <v>1</v>
      </c>
      <c r="W319" s="13">
        <v>20</v>
      </c>
      <c r="X319" s="26">
        <v>0</v>
      </c>
      <c r="Y319" s="26">
        <v>0</v>
      </c>
      <c r="Z319" s="4">
        <f t="shared" si="169"/>
        <v>1</v>
      </c>
      <c r="AA319" s="13">
        <v>30</v>
      </c>
      <c r="AB319" s="20">
        <f t="shared" si="164"/>
        <v>0.88069592146774633</v>
      </c>
      <c r="AC319" s="20">
        <f t="shared" si="170"/>
        <v>0.88069592146774633</v>
      </c>
      <c r="AD319" s="24">
        <v>1037</v>
      </c>
      <c r="AE319" s="21">
        <f t="shared" si="161"/>
        <v>94.272727272727266</v>
      </c>
      <c r="AF319" s="21">
        <f t="shared" si="171"/>
        <v>83</v>
      </c>
      <c r="AG319" s="39">
        <f t="shared" si="162"/>
        <v>-11.272727272727266</v>
      </c>
      <c r="AH319" s="90"/>
      <c r="AI319" s="39">
        <f t="shared" si="165"/>
        <v>83</v>
      </c>
      <c r="AJ319" s="26">
        <v>0</v>
      </c>
      <c r="AK319" s="99">
        <f t="shared" si="163"/>
        <v>83</v>
      </c>
      <c r="AL319" s="57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2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2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2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2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2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2"/>
      <c r="GL319" s="11"/>
      <c r="GM319" s="11"/>
    </row>
    <row r="320" spans="1:195" s="2" customFormat="1" ht="15" customHeight="1" x14ac:dyDescent="0.2">
      <c r="A320" s="104" t="s">
        <v>315</v>
      </c>
      <c r="B320" s="105">
        <v>2283</v>
      </c>
      <c r="C320" s="105">
        <v>1563</v>
      </c>
      <c r="D320" s="106">
        <f t="shared" si="166"/>
        <v>0.68462549277266749</v>
      </c>
      <c r="E320" s="107">
        <v>10</v>
      </c>
      <c r="F320" s="108" t="s">
        <v>373</v>
      </c>
      <c r="G320" s="108" t="s">
        <v>373</v>
      </c>
      <c r="H320" s="108" t="s">
        <v>373</v>
      </c>
      <c r="I320" s="107" t="s">
        <v>370</v>
      </c>
      <c r="J320" s="108" t="s">
        <v>373</v>
      </c>
      <c r="K320" s="108" t="s">
        <v>373</v>
      </c>
      <c r="L320" s="108" t="s">
        <v>373</v>
      </c>
      <c r="M320" s="107" t="s">
        <v>370</v>
      </c>
      <c r="N320" s="105">
        <v>207.9</v>
      </c>
      <c r="O320" s="105">
        <v>176.2</v>
      </c>
      <c r="P320" s="106">
        <f t="shared" si="167"/>
        <v>0.84752284752284746</v>
      </c>
      <c r="Q320" s="107">
        <v>20</v>
      </c>
      <c r="R320" s="109">
        <v>1</v>
      </c>
      <c r="S320" s="107">
        <v>15</v>
      </c>
      <c r="T320" s="105">
        <v>22</v>
      </c>
      <c r="U320" s="105">
        <v>23.4</v>
      </c>
      <c r="V320" s="106">
        <f t="shared" si="168"/>
        <v>1.0636363636363635</v>
      </c>
      <c r="W320" s="107">
        <v>30</v>
      </c>
      <c r="X320" s="105">
        <v>0</v>
      </c>
      <c r="Y320" s="105">
        <v>0</v>
      </c>
      <c r="Z320" s="106">
        <f t="shared" si="169"/>
        <v>1</v>
      </c>
      <c r="AA320" s="107">
        <v>20</v>
      </c>
      <c r="AB320" s="110">
        <f t="shared" si="164"/>
        <v>0.95479792407657404</v>
      </c>
      <c r="AC320" s="110">
        <f t="shared" si="170"/>
        <v>0.95479792407657404</v>
      </c>
      <c r="AD320" s="111">
        <v>229</v>
      </c>
      <c r="AE320" s="112">
        <f t="shared" si="161"/>
        <v>20.818181818181817</v>
      </c>
      <c r="AF320" s="112">
        <f t="shared" si="171"/>
        <v>19.899999999999999</v>
      </c>
      <c r="AG320" s="113">
        <f t="shared" si="162"/>
        <v>-0.91818181818181799</v>
      </c>
      <c r="AH320" s="114"/>
      <c r="AI320" s="113">
        <f t="shared" si="165"/>
        <v>19.899999999999999</v>
      </c>
      <c r="AJ320" s="105">
        <f>AI320</f>
        <v>19.899999999999999</v>
      </c>
      <c r="AK320" s="115">
        <f t="shared" si="163"/>
        <v>0</v>
      </c>
      <c r="AL320" s="57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2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2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2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2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2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2"/>
      <c r="GL320" s="11"/>
      <c r="GM320" s="11"/>
    </row>
    <row r="321" spans="1:195" s="2" customFormat="1" ht="15" customHeight="1" x14ac:dyDescent="0.2">
      <c r="A321" s="104" t="s">
        <v>316</v>
      </c>
      <c r="B321" s="105">
        <v>0</v>
      </c>
      <c r="C321" s="105">
        <v>0</v>
      </c>
      <c r="D321" s="106">
        <f t="shared" si="166"/>
        <v>0</v>
      </c>
      <c r="E321" s="107">
        <v>0</v>
      </c>
      <c r="F321" s="108" t="s">
        <v>373</v>
      </c>
      <c r="G321" s="108" t="s">
        <v>373</v>
      </c>
      <c r="H321" s="108" t="s">
        <v>373</v>
      </c>
      <c r="I321" s="107" t="s">
        <v>370</v>
      </c>
      <c r="J321" s="108" t="s">
        <v>373</v>
      </c>
      <c r="K321" s="108" t="s">
        <v>373</v>
      </c>
      <c r="L321" s="108" t="s">
        <v>373</v>
      </c>
      <c r="M321" s="107" t="s">
        <v>370</v>
      </c>
      <c r="N321" s="105">
        <v>164.6</v>
      </c>
      <c r="O321" s="105">
        <v>168.7</v>
      </c>
      <c r="P321" s="106">
        <f t="shared" si="167"/>
        <v>1.0249088699878492</v>
      </c>
      <c r="Q321" s="107">
        <v>20</v>
      </c>
      <c r="R321" s="109">
        <v>1</v>
      </c>
      <c r="S321" s="107">
        <v>15</v>
      </c>
      <c r="T321" s="105">
        <v>20</v>
      </c>
      <c r="U321" s="105">
        <v>23.5</v>
      </c>
      <c r="V321" s="106">
        <f t="shared" si="168"/>
        <v>1.175</v>
      </c>
      <c r="W321" s="107">
        <v>10</v>
      </c>
      <c r="X321" s="105">
        <v>0</v>
      </c>
      <c r="Y321" s="105">
        <v>0</v>
      </c>
      <c r="Z321" s="106">
        <f t="shared" si="169"/>
        <v>1</v>
      </c>
      <c r="AA321" s="107">
        <v>40</v>
      </c>
      <c r="AB321" s="110">
        <f t="shared" si="164"/>
        <v>1.026449145879494</v>
      </c>
      <c r="AC321" s="110">
        <f t="shared" si="170"/>
        <v>1.026449145879494</v>
      </c>
      <c r="AD321" s="111">
        <v>16</v>
      </c>
      <c r="AE321" s="112">
        <f t="shared" si="161"/>
        <v>1.4545454545454546</v>
      </c>
      <c r="AF321" s="112">
        <f t="shared" si="171"/>
        <v>1.5</v>
      </c>
      <c r="AG321" s="113">
        <f t="shared" si="162"/>
        <v>4.5454545454545414E-2</v>
      </c>
      <c r="AH321" s="114"/>
      <c r="AI321" s="113">
        <f t="shared" si="165"/>
        <v>1.5</v>
      </c>
      <c r="AJ321" s="105">
        <f t="shared" ref="AJ321:AJ322" si="172">AI321</f>
        <v>1.5</v>
      </c>
      <c r="AK321" s="115">
        <f t="shared" si="163"/>
        <v>0</v>
      </c>
      <c r="AL321" s="57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2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2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2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2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2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2"/>
      <c r="GL321" s="11"/>
      <c r="GM321" s="11"/>
    </row>
    <row r="322" spans="1:195" s="2" customFormat="1" ht="15" customHeight="1" x14ac:dyDescent="0.2">
      <c r="A322" s="104" t="s">
        <v>317</v>
      </c>
      <c r="B322" s="105">
        <v>0</v>
      </c>
      <c r="C322" s="105">
        <v>0</v>
      </c>
      <c r="D322" s="106">
        <f t="shared" si="166"/>
        <v>0</v>
      </c>
      <c r="E322" s="107">
        <v>0</v>
      </c>
      <c r="F322" s="108" t="s">
        <v>373</v>
      </c>
      <c r="G322" s="108" t="s">
        <v>373</v>
      </c>
      <c r="H322" s="108" t="s">
        <v>373</v>
      </c>
      <c r="I322" s="107" t="s">
        <v>370</v>
      </c>
      <c r="J322" s="108" t="s">
        <v>373</v>
      </c>
      <c r="K322" s="108" t="s">
        <v>373</v>
      </c>
      <c r="L322" s="108" t="s">
        <v>373</v>
      </c>
      <c r="M322" s="107" t="s">
        <v>370</v>
      </c>
      <c r="N322" s="105">
        <v>412.8</v>
      </c>
      <c r="O322" s="105">
        <v>219.7</v>
      </c>
      <c r="P322" s="106">
        <f t="shared" si="167"/>
        <v>0.53221899224806202</v>
      </c>
      <c r="Q322" s="107">
        <v>20</v>
      </c>
      <c r="R322" s="109">
        <v>1</v>
      </c>
      <c r="S322" s="107">
        <v>15</v>
      </c>
      <c r="T322" s="105">
        <v>130</v>
      </c>
      <c r="U322" s="105">
        <v>153.9</v>
      </c>
      <c r="V322" s="106">
        <f t="shared" si="168"/>
        <v>1.183846153846154</v>
      </c>
      <c r="W322" s="107">
        <v>40</v>
      </c>
      <c r="X322" s="105">
        <v>0</v>
      </c>
      <c r="Y322" s="105">
        <v>0</v>
      </c>
      <c r="Z322" s="106">
        <f t="shared" si="169"/>
        <v>1</v>
      </c>
      <c r="AA322" s="107">
        <v>10</v>
      </c>
      <c r="AB322" s="110">
        <f t="shared" si="164"/>
        <v>0.97644971763302824</v>
      </c>
      <c r="AC322" s="110">
        <f t="shared" si="170"/>
        <v>0.97644971763302824</v>
      </c>
      <c r="AD322" s="111">
        <v>8</v>
      </c>
      <c r="AE322" s="112">
        <f t="shared" si="161"/>
        <v>0.72727272727272729</v>
      </c>
      <c r="AF322" s="112">
        <f t="shared" si="171"/>
        <v>0.7</v>
      </c>
      <c r="AG322" s="113">
        <f t="shared" si="162"/>
        <v>-2.7272727272727337E-2</v>
      </c>
      <c r="AH322" s="114"/>
      <c r="AI322" s="113">
        <f t="shared" si="165"/>
        <v>0.7</v>
      </c>
      <c r="AJ322" s="105">
        <f t="shared" si="172"/>
        <v>0.7</v>
      </c>
      <c r="AK322" s="115">
        <f t="shared" si="163"/>
        <v>0</v>
      </c>
      <c r="AL322" s="57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2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2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2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2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2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2"/>
      <c r="GL322" s="11"/>
      <c r="GM322" s="11"/>
    </row>
    <row r="323" spans="1:195" s="2" customFormat="1" ht="15" customHeight="1" x14ac:dyDescent="0.2">
      <c r="A323" s="16" t="s">
        <v>318</v>
      </c>
      <c r="B323" s="26">
        <v>128</v>
      </c>
      <c r="C323" s="26">
        <v>25.9</v>
      </c>
      <c r="D323" s="4">
        <f t="shared" si="166"/>
        <v>0.20234374999999999</v>
      </c>
      <c r="E323" s="13">
        <v>10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26">
        <v>106.5</v>
      </c>
      <c r="O323" s="26">
        <v>47</v>
      </c>
      <c r="P323" s="4">
        <f t="shared" si="167"/>
        <v>0.44131455399061031</v>
      </c>
      <c r="Q323" s="13">
        <v>20</v>
      </c>
      <c r="R323" s="22">
        <v>1</v>
      </c>
      <c r="S323" s="13">
        <v>15</v>
      </c>
      <c r="T323" s="26">
        <v>0</v>
      </c>
      <c r="U323" s="26">
        <v>0.1</v>
      </c>
      <c r="V323" s="4">
        <f t="shared" si="168"/>
        <v>1</v>
      </c>
      <c r="W323" s="13">
        <v>15</v>
      </c>
      <c r="X323" s="26">
        <v>0</v>
      </c>
      <c r="Y323" s="26">
        <v>0.1</v>
      </c>
      <c r="Z323" s="4">
        <f t="shared" si="169"/>
        <v>1</v>
      </c>
      <c r="AA323" s="13">
        <v>35</v>
      </c>
      <c r="AB323" s="20">
        <f t="shared" si="164"/>
        <v>0.79841819557697058</v>
      </c>
      <c r="AC323" s="20">
        <f t="shared" si="170"/>
        <v>0.79841819557697058</v>
      </c>
      <c r="AD323" s="24">
        <v>593</v>
      </c>
      <c r="AE323" s="21">
        <f t="shared" si="161"/>
        <v>53.909090909090907</v>
      </c>
      <c r="AF323" s="21">
        <f t="shared" si="171"/>
        <v>43</v>
      </c>
      <c r="AG323" s="39">
        <f t="shared" si="162"/>
        <v>-10.909090909090907</v>
      </c>
      <c r="AH323" s="90"/>
      <c r="AI323" s="39">
        <f t="shared" si="165"/>
        <v>43</v>
      </c>
      <c r="AJ323" s="26">
        <f>IF('[1]Расчет субсидий'!P201&gt;AI323,AI323,'[1]Расчет субсидий'!P201)</f>
        <v>42.900000000000034</v>
      </c>
      <c r="AK323" s="99">
        <f t="shared" si="163"/>
        <v>0.1</v>
      </c>
      <c r="AL323" s="57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2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2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2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2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2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2"/>
      <c r="GL323" s="11"/>
      <c r="GM323" s="11"/>
    </row>
    <row r="324" spans="1:195" s="2" customFormat="1" ht="15" customHeight="1" x14ac:dyDescent="0.2">
      <c r="A324" s="104" t="s">
        <v>319</v>
      </c>
      <c r="B324" s="105">
        <v>1595</v>
      </c>
      <c r="C324" s="105">
        <v>832.8</v>
      </c>
      <c r="D324" s="106">
        <f t="shared" si="166"/>
        <v>0.52213166144200629</v>
      </c>
      <c r="E324" s="107">
        <v>10</v>
      </c>
      <c r="F324" s="108" t="s">
        <v>373</v>
      </c>
      <c r="G324" s="108" t="s">
        <v>373</v>
      </c>
      <c r="H324" s="108" t="s">
        <v>373</v>
      </c>
      <c r="I324" s="107" t="s">
        <v>370</v>
      </c>
      <c r="J324" s="108" t="s">
        <v>373</v>
      </c>
      <c r="K324" s="108" t="s">
        <v>373</v>
      </c>
      <c r="L324" s="108" t="s">
        <v>373</v>
      </c>
      <c r="M324" s="107" t="s">
        <v>370</v>
      </c>
      <c r="N324" s="105">
        <v>215</v>
      </c>
      <c r="O324" s="105">
        <v>222.9</v>
      </c>
      <c r="P324" s="106">
        <f t="shared" si="167"/>
        <v>1.0367441860465116</v>
      </c>
      <c r="Q324" s="107">
        <v>20</v>
      </c>
      <c r="R324" s="109">
        <v>1</v>
      </c>
      <c r="S324" s="107">
        <v>15</v>
      </c>
      <c r="T324" s="105">
        <v>12</v>
      </c>
      <c r="U324" s="105">
        <v>14</v>
      </c>
      <c r="V324" s="106">
        <f t="shared" si="168"/>
        <v>1.1666666666666667</v>
      </c>
      <c r="W324" s="107">
        <v>20</v>
      </c>
      <c r="X324" s="105">
        <v>0</v>
      </c>
      <c r="Y324" s="105">
        <v>0</v>
      </c>
      <c r="Z324" s="106">
        <f t="shared" si="169"/>
        <v>1</v>
      </c>
      <c r="AA324" s="107">
        <v>30</v>
      </c>
      <c r="AB324" s="110">
        <f t="shared" si="164"/>
        <v>0.99252140703877512</v>
      </c>
      <c r="AC324" s="110">
        <f t="shared" si="170"/>
        <v>0.99252140703877512</v>
      </c>
      <c r="AD324" s="111">
        <v>30</v>
      </c>
      <c r="AE324" s="112">
        <f t="shared" si="161"/>
        <v>2.7272727272727271</v>
      </c>
      <c r="AF324" s="112">
        <f t="shared" si="171"/>
        <v>2.7</v>
      </c>
      <c r="AG324" s="113">
        <f t="shared" si="162"/>
        <v>-2.7272727272726893E-2</v>
      </c>
      <c r="AH324" s="114"/>
      <c r="AI324" s="113">
        <f t="shared" si="165"/>
        <v>2.7</v>
      </c>
      <c r="AJ324" s="105">
        <f>AI324</f>
        <v>2.7</v>
      </c>
      <c r="AK324" s="115">
        <f t="shared" si="163"/>
        <v>0</v>
      </c>
      <c r="AL324" s="57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2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2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2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2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2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2"/>
      <c r="GL324" s="11"/>
      <c r="GM324" s="11"/>
    </row>
    <row r="325" spans="1:195" s="2" customFormat="1" ht="15" customHeight="1" x14ac:dyDescent="0.2">
      <c r="A325" s="16" t="s">
        <v>320</v>
      </c>
      <c r="B325" s="26">
        <v>0</v>
      </c>
      <c r="C325" s="26">
        <v>0</v>
      </c>
      <c r="D325" s="4">
        <f t="shared" si="166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26">
        <v>95.2</v>
      </c>
      <c r="O325" s="26">
        <v>56.9</v>
      </c>
      <c r="P325" s="4">
        <f t="shared" si="167"/>
        <v>0.59768907563025209</v>
      </c>
      <c r="Q325" s="13">
        <v>20</v>
      </c>
      <c r="R325" s="22">
        <v>1</v>
      </c>
      <c r="S325" s="13">
        <v>15</v>
      </c>
      <c r="T325" s="26">
        <v>0</v>
      </c>
      <c r="U325" s="26">
        <v>0</v>
      </c>
      <c r="V325" s="4">
        <f t="shared" si="168"/>
        <v>1</v>
      </c>
      <c r="W325" s="13">
        <v>20</v>
      </c>
      <c r="X325" s="26">
        <v>0</v>
      </c>
      <c r="Y325" s="26">
        <v>0</v>
      </c>
      <c r="Z325" s="4">
        <f t="shared" si="169"/>
        <v>1</v>
      </c>
      <c r="AA325" s="13">
        <v>30</v>
      </c>
      <c r="AB325" s="20">
        <f t="shared" si="164"/>
        <v>0.90533860603064764</v>
      </c>
      <c r="AC325" s="20">
        <f t="shared" si="170"/>
        <v>0.90533860603064764</v>
      </c>
      <c r="AD325" s="24">
        <v>917</v>
      </c>
      <c r="AE325" s="21">
        <f t="shared" si="161"/>
        <v>83.36363636363636</v>
      </c>
      <c r="AF325" s="21">
        <f t="shared" si="171"/>
        <v>75.5</v>
      </c>
      <c r="AG325" s="39">
        <f t="shared" si="162"/>
        <v>-7.8636363636363598</v>
      </c>
      <c r="AH325" s="90"/>
      <c r="AI325" s="39">
        <f t="shared" si="165"/>
        <v>75.5</v>
      </c>
      <c r="AJ325" s="26">
        <f>IF('[1]Расчет субсидий'!P203&gt;AI325,AI325,'[1]Расчет субсидий'!P203)</f>
        <v>0</v>
      </c>
      <c r="AK325" s="99">
        <f t="shared" si="163"/>
        <v>75.5</v>
      </c>
      <c r="AL325" s="57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2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2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2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2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2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2"/>
      <c r="GL325" s="11"/>
      <c r="GM325" s="11"/>
    </row>
    <row r="326" spans="1:195" s="2" customFormat="1" ht="15" customHeight="1" x14ac:dyDescent="0.2">
      <c r="A326" s="16" t="s">
        <v>321</v>
      </c>
      <c r="B326" s="26">
        <v>1650</v>
      </c>
      <c r="C326" s="26">
        <v>1948</v>
      </c>
      <c r="D326" s="4">
        <f t="shared" si="166"/>
        <v>1.1806060606060607</v>
      </c>
      <c r="E326" s="13">
        <v>10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26">
        <v>184.6</v>
      </c>
      <c r="O326" s="26">
        <v>495.5</v>
      </c>
      <c r="P326" s="4">
        <f t="shared" si="167"/>
        <v>2.6841820151679308</v>
      </c>
      <c r="Q326" s="13">
        <v>20</v>
      </c>
      <c r="R326" s="22">
        <v>1</v>
      </c>
      <c r="S326" s="13">
        <v>15</v>
      </c>
      <c r="T326" s="26">
        <v>328</v>
      </c>
      <c r="U326" s="26">
        <v>328.6</v>
      </c>
      <c r="V326" s="4">
        <f t="shared" si="168"/>
        <v>1.001829268292683</v>
      </c>
      <c r="W326" s="13">
        <v>40</v>
      </c>
      <c r="X326" s="26">
        <v>1</v>
      </c>
      <c r="Y326" s="26">
        <v>1.2</v>
      </c>
      <c r="Z326" s="4">
        <f t="shared" si="169"/>
        <v>1.2</v>
      </c>
      <c r="AA326" s="13">
        <v>10</v>
      </c>
      <c r="AB326" s="20">
        <f t="shared" si="164"/>
        <v>1.3953986488539636</v>
      </c>
      <c r="AC326" s="20">
        <f t="shared" si="170"/>
        <v>1.2195398648853963</v>
      </c>
      <c r="AD326" s="24">
        <v>1705</v>
      </c>
      <c r="AE326" s="21">
        <f t="shared" si="161"/>
        <v>155</v>
      </c>
      <c r="AF326" s="21">
        <f t="shared" si="171"/>
        <v>189</v>
      </c>
      <c r="AG326" s="39">
        <f t="shared" si="162"/>
        <v>34</v>
      </c>
      <c r="AH326" s="90"/>
      <c r="AI326" s="39">
        <f t="shared" si="165"/>
        <v>189</v>
      </c>
      <c r="AJ326" s="26">
        <f>IF('[1]Расчет субсидий'!P204&gt;AI326,AI326,'[1]Расчет субсидий'!P204)</f>
        <v>0</v>
      </c>
      <c r="AK326" s="99">
        <f t="shared" si="163"/>
        <v>189</v>
      </c>
      <c r="AL326" s="57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2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2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2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2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2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2"/>
      <c r="GL326" s="11"/>
      <c r="GM326" s="11"/>
    </row>
    <row r="327" spans="1:195" s="2" customFormat="1" ht="15" customHeight="1" x14ac:dyDescent="0.2">
      <c r="A327" s="16" t="s">
        <v>322</v>
      </c>
      <c r="B327" s="26">
        <v>0</v>
      </c>
      <c r="C327" s="26">
        <v>0</v>
      </c>
      <c r="D327" s="4">
        <f t="shared" si="166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26">
        <v>78.7</v>
      </c>
      <c r="O327" s="26">
        <v>36.200000000000003</v>
      </c>
      <c r="P327" s="4">
        <f t="shared" si="167"/>
        <v>0.45997458703939009</v>
      </c>
      <c r="Q327" s="13">
        <v>20</v>
      </c>
      <c r="R327" s="22">
        <v>1</v>
      </c>
      <c r="S327" s="13">
        <v>15</v>
      </c>
      <c r="T327" s="26">
        <v>0</v>
      </c>
      <c r="U327" s="26">
        <v>0</v>
      </c>
      <c r="V327" s="4">
        <f t="shared" si="168"/>
        <v>1</v>
      </c>
      <c r="W327" s="13">
        <v>25</v>
      </c>
      <c r="X327" s="26">
        <v>0</v>
      </c>
      <c r="Y327" s="26">
        <v>0</v>
      </c>
      <c r="Z327" s="4">
        <f t="shared" si="169"/>
        <v>1</v>
      </c>
      <c r="AA327" s="13">
        <v>25</v>
      </c>
      <c r="AB327" s="20">
        <f t="shared" si="164"/>
        <v>0.87293519695044475</v>
      </c>
      <c r="AC327" s="20">
        <f t="shared" si="170"/>
        <v>0.87293519695044475</v>
      </c>
      <c r="AD327" s="24">
        <v>478</v>
      </c>
      <c r="AE327" s="21">
        <f t="shared" si="161"/>
        <v>43.454545454545453</v>
      </c>
      <c r="AF327" s="21">
        <f t="shared" si="171"/>
        <v>37.9</v>
      </c>
      <c r="AG327" s="39">
        <f t="shared" si="162"/>
        <v>-5.5545454545454547</v>
      </c>
      <c r="AH327" s="90"/>
      <c r="AI327" s="39">
        <f t="shared" si="165"/>
        <v>37.9</v>
      </c>
      <c r="AJ327" s="26">
        <f>IF('[1]Расчет субсидий'!P205&gt;AI327,AI327,'[1]Расчет субсидий'!P205)</f>
        <v>0</v>
      </c>
      <c r="AK327" s="99">
        <f t="shared" si="163"/>
        <v>37.9</v>
      </c>
      <c r="AL327" s="57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2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2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2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2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2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2"/>
      <c r="GL327" s="11"/>
      <c r="GM327" s="11"/>
    </row>
    <row r="328" spans="1:195" s="2" customFormat="1" ht="19.5" customHeight="1" x14ac:dyDescent="0.2">
      <c r="A328" s="25" t="s">
        <v>323</v>
      </c>
      <c r="B328" s="26"/>
      <c r="C328" s="26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26"/>
      <c r="O328" s="26"/>
      <c r="P328" s="4"/>
      <c r="Q328" s="13"/>
      <c r="R328" s="22"/>
      <c r="S328" s="13"/>
      <c r="T328" s="26"/>
      <c r="U328" s="26"/>
      <c r="V328" s="4"/>
      <c r="W328" s="13"/>
      <c r="X328" s="26"/>
      <c r="Y328" s="26"/>
      <c r="Z328" s="4"/>
      <c r="AA328" s="13"/>
      <c r="AB328" s="20"/>
      <c r="AC328" s="20"/>
      <c r="AD328" s="24"/>
      <c r="AE328" s="21"/>
      <c r="AF328" s="21"/>
      <c r="AG328" s="39"/>
      <c r="AH328" s="90"/>
      <c r="AI328" s="39"/>
      <c r="AJ328" s="26"/>
      <c r="AK328" s="99"/>
      <c r="AL328" s="57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2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2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2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2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2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2"/>
      <c r="GL328" s="11"/>
      <c r="GM328" s="11"/>
    </row>
    <row r="329" spans="1:195" s="2" customFormat="1" ht="15" customHeight="1" x14ac:dyDescent="0.2">
      <c r="A329" s="16" t="s">
        <v>324</v>
      </c>
      <c r="B329" s="26">
        <v>150</v>
      </c>
      <c r="C329" s="26">
        <v>62.1</v>
      </c>
      <c r="D329" s="4">
        <f t="shared" ref="D329:D339" si="173">IF((E329=0),0,IF(B329=0,1,IF(C329&lt;0,0,C329/B329)))</f>
        <v>0.41400000000000003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26">
        <v>36.1</v>
      </c>
      <c r="O329" s="26">
        <v>0</v>
      </c>
      <c r="P329" s="4">
        <f t="shared" ref="P329:P339" si="174">IF((Q329=0),0,IF(N329=0,1,IF(O329&lt;0,0,O329/N329)))</f>
        <v>0</v>
      </c>
      <c r="Q329" s="13">
        <v>20</v>
      </c>
      <c r="R329" s="22">
        <v>1</v>
      </c>
      <c r="S329" s="13">
        <v>15</v>
      </c>
      <c r="T329" s="26">
        <v>5</v>
      </c>
      <c r="U329" s="26">
        <v>5.8</v>
      </c>
      <c r="V329" s="4">
        <f t="shared" ref="V329:V339" si="175">IF((W329=0),0,IF(T329=0,1,IF(U329&lt;0,0,U329/T329)))</f>
        <v>1.1599999999999999</v>
      </c>
      <c r="W329" s="13">
        <v>30</v>
      </c>
      <c r="X329" s="26">
        <v>1</v>
      </c>
      <c r="Y329" s="26">
        <v>0</v>
      </c>
      <c r="Z329" s="4">
        <f t="shared" ref="Z329:Z339" si="176">IF((AA329=0),0,IF(X329=0,1,IF(Y329&lt;0,0,Y329/X329)))</f>
        <v>0</v>
      </c>
      <c r="AA329" s="13">
        <v>20</v>
      </c>
      <c r="AB329" s="20">
        <f t="shared" si="164"/>
        <v>0.56778947368421051</v>
      </c>
      <c r="AC329" s="20">
        <f t="shared" ref="AC329:AC339" si="177">IF(AB329&gt;1.2,IF((AB329-1.2)*0.1+1.2&gt;1.3,1.3,(AB329-1.2)*0.1+1.2),AB329)</f>
        <v>0.56778947368421051</v>
      </c>
      <c r="AD329" s="24">
        <v>921</v>
      </c>
      <c r="AE329" s="21">
        <f t="shared" si="161"/>
        <v>83.727272727272734</v>
      </c>
      <c r="AF329" s="21">
        <f t="shared" ref="AF329:AF339" si="178">ROUND(AC329*AE329,1)</f>
        <v>47.5</v>
      </c>
      <c r="AG329" s="39">
        <f t="shared" si="162"/>
        <v>-36.227272727272734</v>
      </c>
      <c r="AH329" s="90"/>
      <c r="AI329" s="39">
        <f t="shared" si="165"/>
        <v>47.5</v>
      </c>
      <c r="AJ329" s="26">
        <f>IF('[1]Расчет субсидий'!P207&gt;AI329,AI329,'[1]Расчет субсидий'!P207)</f>
        <v>0</v>
      </c>
      <c r="AK329" s="99">
        <f t="shared" si="163"/>
        <v>47.5</v>
      </c>
      <c r="AL329" s="57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2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2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2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2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2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2"/>
      <c r="GL329" s="11"/>
      <c r="GM329" s="11"/>
    </row>
    <row r="330" spans="1:195" s="2" customFormat="1" ht="15" customHeight="1" x14ac:dyDescent="0.2">
      <c r="A330" s="16" t="s">
        <v>325</v>
      </c>
      <c r="B330" s="26">
        <v>66</v>
      </c>
      <c r="C330" s="26">
        <v>67</v>
      </c>
      <c r="D330" s="4">
        <f t="shared" si="173"/>
        <v>1.0151515151515151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26">
        <v>105.3</v>
      </c>
      <c r="O330" s="26">
        <v>29.3</v>
      </c>
      <c r="P330" s="4">
        <f t="shared" si="174"/>
        <v>0.27825261158594494</v>
      </c>
      <c r="Q330" s="13">
        <v>20</v>
      </c>
      <c r="R330" s="22">
        <v>1</v>
      </c>
      <c r="S330" s="13">
        <v>15</v>
      </c>
      <c r="T330" s="26">
        <v>55</v>
      </c>
      <c r="U330" s="26">
        <v>61.2</v>
      </c>
      <c r="V330" s="4">
        <f t="shared" si="175"/>
        <v>1.1127272727272728</v>
      </c>
      <c r="W330" s="13">
        <v>20</v>
      </c>
      <c r="X330" s="26">
        <v>2</v>
      </c>
      <c r="Y330" s="26">
        <v>2.2999999999999998</v>
      </c>
      <c r="Z330" s="4">
        <f t="shared" si="176"/>
        <v>1.1499999999999999</v>
      </c>
      <c r="AA330" s="13">
        <v>30</v>
      </c>
      <c r="AB330" s="20">
        <f t="shared" si="164"/>
        <v>0.92074855618715279</v>
      </c>
      <c r="AC330" s="20">
        <f t="shared" si="177"/>
        <v>0.92074855618715279</v>
      </c>
      <c r="AD330" s="24">
        <v>1149</v>
      </c>
      <c r="AE330" s="21">
        <f t="shared" si="161"/>
        <v>104.45454545454545</v>
      </c>
      <c r="AF330" s="21">
        <f t="shared" si="178"/>
        <v>96.2</v>
      </c>
      <c r="AG330" s="39">
        <f t="shared" si="162"/>
        <v>-8.2545454545454504</v>
      </c>
      <c r="AH330" s="90"/>
      <c r="AI330" s="39">
        <f t="shared" si="165"/>
        <v>96.2</v>
      </c>
      <c r="AJ330" s="26">
        <f>IF('[1]Расчет субсидий'!P208&gt;AI330,AI330,'[1]Расчет субсидий'!P208)</f>
        <v>0</v>
      </c>
      <c r="AK330" s="99">
        <f t="shared" si="163"/>
        <v>96.2</v>
      </c>
      <c r="AL330" s="57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2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2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2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2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2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2"/>
      <c r="GL330" s="11"/>
      <c r="GM330" s="11"/>
    </row>
    <row r="331" spans="1:195" s="2" customFormat="1" ht="15" customHeight="1" x14ac:dyDescent="0.2">
      <c r="A331" s="16" t="s">
        <v>278</v>
      </c>
      <c r="B331" s="26">
        <v>56</v>
      </c>
      <c r="C331" s="26">
        <v>46.9</v>
      </c>
      <c r="D331" s="4">
        <f t="shared" si="173"/>
        <v>0.83750000000000002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26">
        <v>31</v>
      </c>
      <c r="O331" s="26">
        <v>11.6</v>
      </c>
      <c r="P331" s="4">
        <f t="shared" si="174"/>
        <v>0.37419354838709679</v>
      </c>
      <c r="Q331" s="13">
        <v>20</v>
      </c>
      <c r="R331" s="22">
        <v>1</v>
      </c>
      <c r="S331" s="13">
        <v>15</v>
      </c>
      <c r="T331" s="26">
        <v>9</v>
      </c>
      <c r="U331" s="26">
        <v>31.1</v>
      </c>
      <c r="V331" s="4">
        <f t="shared" si="175"/>
        <v>3.4555555555555557</v>
      </c>
      <c r="W331" s="13">
        <v>30</v>
      </c>
      <c r="X331" s="26">
        <v>1</v>
      </c>
      <c r="Y331" s="26">
        <v>1.2</v>
      </c>
      <c r="Z331" s="4">
        <f t="shared" si="176"/>
        <v>1.2</v>
      </c>
      <c r="AA331" s="13">
        <v>20</v>
      </c>
      <c r="AB331" s="20">
        <f t="shared" si="164"/>
        <v>1.6686898698358801</v>
      </c>
      <c r="AC331" s="20">
        <f t="shared" si="177"/>
        <v>1.2468689869835881</v>
      </c>
      <c r="AD331" s="24">
        <v>721</v>
      </c>
      <c r="AE331" s="21">
        <f t="shared" si="161"/>
        <v>65.545454545454547</v>
      </c>
      <c r="AF331" s="21">
        <f t="shared" si="178"/>
        <v>81.7</v>
      </c>
      <c r="AG331" s="39">
        <f t="shared" si="162"/>
        <v>16.154545454545456</v>
      </c>
      <c r="AH331" s="90"/>
      <c r="AI331" s="39">
        <f t="shared" si="165"/>
        <v>81.7</v>
      </c>
      <c r="AJ331" s="26">
        <f>IF('[1]Расчет субсидий'!P209&gt;AI331,AI331,'[1]Расчет субсидий'!P209)</f>
        <v>0</v>
      </c>
      <c r="AK331" s="99">
        <f t="shared" si="163"/>
        <v>81.7</v>
      </c>
      <c r="AL331" s="57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2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2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2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2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2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2"/>
      <c r="GL331" s="11"/>
      <c r="GM331" s="11"/>
    </row>
    <row r="332" spans="1:195" s="2" customFormat="1" ht="15" customHeight="1" x14ac:dyDescent="0.2">
      <c r="A332" s="16" t="s">
        <v>326</v>
      </c>
      <c r="B332" s="26">
        <v>104</v>
      </c>
      <c r="C332" s="26">
        <v>105.2</v>
      </c>
      <c r="D332" s="4">
        <f t="shared" si="173"/>
        <v>1.0115384615384615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26">
        <v>66.599999999999994</v>
      </c>
      <c r="O332" s="26">
        <v>49.3</v>
      </c>
      <c r="P332" s="4">
        <f t="shared" si="174"/>
        <v>0.74024024024024027</v>
      </c>
      <c r="Q332" s="13">
        <v>20</v>
      </c>
      <c r="R332" s="22">
        <v>1</v>
      </c>
      <c r="S332" s="13">
        <v>15</v>
      </c>
      <c r="T332" s="26">
        <v>5</v>
      </c>
      <c r="U332" s="26">
        <v>5.4</v>
      </c>
      <c r="V332" s="4">
        <f t="shared" si="175"/>
        <v>1.08</v>
      </c>
      <c r="W332" s="13">
        <v>35</v>
      </c>
      <c r="X332" s="26">
        <v>0</v>
      </c>
      <c r="Y332" s="26">
        <v>0</v>
      </c>
      <c r="Z332" s="4">
        <f t="shared" si="176"/>
        <v>1</v>
      </c>
      <c r="AA332" s="13">
        <v>15</v>
      </c>
      <c r="AB332" s="20">
        <f t="shared" si="164"/>
        <v>0.97600199389673081</v>
      </c>
      <c r="AC332" s="20">
        <f t="shared" si="177"/>
        <v>0.97600199389673081</v>
      </c>
      <c r="AD332" s="24">
        <v>1688</v>
      </c>
      <c r="AE332" s="21">
        <f t="shared" si="161"/>
        <v>153.45454545454547</v>
      </c>
      <c r="AF332" s="21">
        <f t="shared" si="178"/>
        <v>149.80000000000001</v>
      </c>
      <c r="AG332" s="39">
        <f t="shared" si="162"/>
        <v>-3.6545454545454561</v>
      </c>
      <c r="AH332" s="90"/>
      <c r="AI332" s="39">
        <f t="shared" si="165"/>
        <v>149.80000000000001</v>
      </c>
      <c r="AJ332" s="26">
        <v>0</v>
      </c>
      <c r="AK332" s="99">
        <f t="shared" si="163"/>
        <v>149.80000000000001</v>
      </c>
      <c r="AL332" s="57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2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2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2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2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2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2"/>
      <c r="GL332" s="11"/>
      <c r="GM332" s="11"/>
    </row>
    <row r="333" spans="1:195" s="2" customFormat="1" ht="15" customHeight="1" x14ac:dyDescent="0.2">
      <c r="A333" s="16" t="s">
        <v>327</v>
      </c>
      <c r="B333" s="26">
        <v>0</v>
      </c>
      <c r="C333" s="26">
        <v>0</v>
      </c>
      <c r="D333" s="4">
        <f t="shared" si="173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26">
        <v>264.2</v>
      </c>
      <c r="O333" s="26">
        <v>55.5</v>
      </c>
      <c r="P333" s="4">
        <f t="shared" si="174"/>
        <v>0.21006813020439064</v>
      </c>
      <c r="Q333" s="13">
        <v>20</v>
      </c>
      <c r="R333" s="22">
        <v>1</v>
      </c>
      <c r="S333" s="13">
        <v>15</v>
      </c>
      <c r="T333" s="26">
        <v>205</v>
      </c>
      <c r="U333" s="26">
        <v>147.4</v>
      </c>
      <c r="V333" s="4">
        <f t="shared" si="175"/>
        <v>0.71902439024390241</v>
      </c>
      <c r="W333" s="13">
        <v>30</v>
      </c>
      <c r="X333" s="26">
        <v>2</v>
      </c>
      <c r="Y333" s="26">
        <v>2</v>
      </c>
      <c r="Z333" s="4">
        <f t="shared" si="176"/>
        <v>1</v>
      </c>
      <c r="AA333" s="13">
        <v>20</v>
      </c>
      <c r="AB333" s="20">
        <f t="shared" si="164"/>
        <v>0.71496581542829274</v>
      </c>
      <c r="AC333" s="20">
        <f t="shared" si="177"/>
        <v>0.71496581542829274</v>
      </c>
      <c r="AD333" s="24">
        <v>2513</v>
      </c>
      <c r="AE333" s="21">
        <f t="shared" si="161"/>
        <v>228.45454545454547</v>
      </c>
      <c r="AF333" s="21">
        <f t="shared" si="178"/>
        <v>163.30000000000001</v>
      </c>
      <c r="AG333" s="39">
        <f t="shared" si="162"/>
        <v>-65.154545454545456</v>
      </c>
      <c r="AH333" s="90"/>
      <c r="AI333" s="39">
        <f t="shared" si="165"/>
        <v>163.30000000000001</v>
      </c>
      <c r="AJ333" s="26">
        <v>0</v>
      </c>
      <c r="AK333" s="99">
        <f t="shared" si="163"/>
        <v>163.30000000000001</v>
      </c>
      <c r="AL333" s="57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2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2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2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2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2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2"/>
      <c r="GL333" s="11"/>
      <c r="GM333" s="11"/>
    </row>
    <row r="334" spans="1:195" s="2" customFormat="1" ht="15" customHeight="1" x14ac:dyDescent="0.2">
      <c r="A334" s="16" t="s">
        <v>328</v>
      </c>
      <c r="B334" s="26">
        <v>69</v>
      </c>
      <c r="C334" s="26">
        <v>70</v>
      </c>
      <c r="D334" s="4">
        <f t="shared" si="173"/>
        <v>1.0144927536231885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26">
        <v>35.6</v>
      </c>
      <c r="O334" s="26">
        <v>28.8</v>
      </c>
      <c r="P334" s="4">
        <f t="shared" si="174"/>
        <v>0.8089887640449438</v>
      </c>
      <c r="Q334" s="13">
        <v>20</v>
      </c>
      <c r="R334" s="22">
        <v>1</v>
      </c>
      <c r="S334" s="13">
        <v>15</v>
      </c>
      <c r="T334" s="26">
        <v>8</v>
      </c>
      <c r="U334" s="26">
        <v>8.1999999999999993</v>
      </c>
      <c r="V334" s="4">
        <f t="shared" si="175"/>
        <v>1.0249999999999999</v>
      </c>
      <c r="W334" s="13">
        <v>30</v>
      </c>
      <c r="X334" s="26">
        <v>3</v>
      </c>
      <c r="Y334" s="26">
        <v>1.4</v>
      </c>
      <c r="Z334" s="4">
        <f t="shared" si="176"/>
        <v>0.46666666666666662</v>
      </c>
      <c r="AA334" s="13">
        <v>20</v>
      </c>
      <c r="AB334" s="20">
        <f t="shared" si="164"/>
        <v>0.85692669632067453</v>
      </c>
      <c r="AC334" s="20">
        <f t="shared" si="177"/>
        <v>0.85692669632067453</v>
      </c>
      <c r="AD334" s="24">
        <v>1014</v>
      </c>
      <c r="AE334" s="21">
        <f t="shared" si="161"/>
        <v>92.181818181818187</v>
      </c>
      <c r="AF334" s="21">
        <f t="shared" si="178"/>
        <v>79</v>
      </c>
      <c r="AG334" s="39">
        <f t="shared" si="162"/>
        <v>-13.181818181818187</v>
      </c>
      <c r="AH334" s="90"/>
      <c r="AI334" s="39">
        <f t="shared" si="165"/>
        <v>79</v>
      </c>
      <c r="AJ334" s="26">
        <f>IF('[1]Расчет субсидий'!P210&gt;AI334,AI334,'[1]Расчет субсидий'!P210)</f>
        <v>0</v>
      </c>
      <c r="AK334" s="99">
        <f t="shared" si="163"/>
        <v>79</v>
      </c>
      <c r="AL334" s="57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2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2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2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2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2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2"/>
      <c r="GL334" s="11"/>
      <c r="GM334" s="11"/>
    </row>
    <row r="335" spans="1:195" s="2" customFormat="1" ht="15" customHeight="1" x14ac:dyDescent="0.2">
      <c r="A335" s="16" t="s">
        <v>329</v>
      </c>
      <c r="B335" s="26">
        <v>0</v>
      </c>
      <c r="C335" s="26">
        <v>0</v>
      </c>
      <c r="D335" s="4">
        <f t="shared" si="173"/>
        <v>0</v>
      </c>
      <c r="E335" s="13">
        <v>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26">
        <v>295.7</v>
      </c>
      <c r="O335" s="26">
        <v>112.5</v>
      </c>
      <c r="P335" s="4">
        <f t="shared" si="174"/>
        <v>0.38045316198850188</v>
      </c>
      <c r="Q335" s="13">
        <v>20</v>
      </c>
      <c r="R335" s="22">
        <v>1</v>
      </c>
      <c r="S335" s="13">
        <v>15</v>
      </c>
      <c r="T335" s="26">
        <v>9</v>
      </c>
      <c r="U335" s="26">
        <v>27.2</v>
      </c>
      <c r="V335" s="4">
        <f t="shared" si="175"/>
        <v>3.0222222222222221</v>
      </c>
      <c r="W335" s="13">
        <v>20</v>
      </c>
      <c r="X335" s="26">
        <v>1</v>
      </c>
      <c r="Y335" s="26">
        <v>1.1000000000000001</v>
      </c>
      <c r="Z335" s="4">
        <f t="shared" si="176"/>
        <v>1.1000000000000001</v>
      </c>
      <c r="AA335" s="13">
        <v>30</v>
      </c>
      <c r="AB335" s="20">
        <f t="shared" si="164"/>
        <v>1.3653353845201703</v>
      </c>
      <c r="AC335" s="20">
        <f t="shared" si="177"/>
        <v>1.2165335384520171</v>
      </c>
      <c r="AD335" s="24">
        <v>466</v>
      </c>
      <c r="AE335" s="21">
        <f t="shared" si="161"/>
        <v>42.363636363636367</v>
      </c>
      <c r="AF335" s="21">
        <f t="shared" si="178"/>
        <v>51.5</v>
      </c>
      <c r="AG335" s="39">
        <f t="shared" si="162"/>
        <v>9.1363636363636331</v>
      </c>
      <c r="AH335" s="90"/>
      <c r="AI335" s="39">
        <f t="shared" si="165"/>
        <v>51.5</v>
      </c>
      <c r="AJ335" s="26">
        <v>0</v>
      </c>
      <c r="AK335" s="99">
        <f t="shared" si="163"/>
        <v>51.5</v>
      </c>
      <c r="AL335" s="57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2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2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2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2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2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2"/>
      <c r="GL335" s="11"/>
      <c r="GM335" s="11"/>
    </row>
    <row r="336" spans="1:195" s="2" customFormat="1" ht="15" customHeight="1" x14ac:dyDescent="0.2">
      <c r="A336" s="16" t="s">
        <v>330</v>
      </c>
      <c r="B336" s="26">
        <v>71</v>
      </c>
      <c r="C336" s="26">
        <v>75</v>
      </c>
      <c r="D336" s="4">
        <f t="shared" si="173"/>
        <v>1.056338028169014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26">
        <v>17</v>
      </c>
      <c r="O336" s="26">
        <v>56</v>
      </c>
      <c r="P336" s="4">
        <f t="shared" si="174"/>
        <v>3.2941176470588234</v>
      </c>
      <c r="Q336" s="13">
        <v>20</v>
      </c>
      <c r="R336" s="22">
        <v>1</v>
      </c>
      <c r="S336" s="13">
        <v>15</v>
      </c>
      <c r="T336" s="26">
        <v>5</v>
      </c>
      <c r="U336" s="26">
        <v>6.6</v>
      </c>
      <c r="V336" s="4">
        <f t="shared" si="175"/>
        <v>1.3199999999999998</v>
      </c>
      <c r="W336" s="13">
        <v>30</v>
      </c>
      <c r="X336" s="26">
        <v>1</v>
      </c>
      <c r="Y336" s="26">
        <v>1</v>
      </c>
      <c r="Z336" s="4">
        <f t="shared" si="176"/>
        <v>1</v>
      </c>
      <c r="AA336" s="13">
        <v>20</v>
      </c>
      <c r="AB336" s="20">
        <f t="shared" si="164"/>
        <v>1.5899550865564906</v>
      </c>
      <c r="AC336" s="20">
        <f t="shared" si="177"/>
        <v>1.238995508655649</v>
      </c>
      <c r="AD336" s="24">
        <v>946</v>
      </c>
      <c r="AE336" s="21">
        <f t="shared" si="161"/>
        <v>86</v>
      </c>
      <c r="AF336" s="21">
        <f t="shared" si="178"/>
        <v>106.6</v>
      </c>
      <c r="AG336" s="39">
        <f t="shared" si="162"/>
        <v>20.599999999999994</v>
      </c>
      <c r="AH336" s="90"/>
      <c r="AI336" s="39">
        <f t="shared" si="165"/>
        <v>106.6</v>
      </c>
      <c r="AJ336" s="26">
        <v>0</v>
      </c>
      <c r="AK336" s="99">
        <f t="shared" si="163"/>
        <v>106.6</v>
      </c>
      <c r="AL336" s="57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2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2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2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2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2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2"/>
      <c r="GL336" s="11"/>
      <c r="GM336" s="11"/>
    </row>
    <row r="337" spans="1:195" s="2" customFormat="1" ht="15" customHeight="1" x14ac:dyDescent="0.2">
      <c r="A337" s="16" t="s">
        <v>331</v>
      </c>
      <c r="B337" s="26">
        <v>33</v>
      </c>
      <c r="C337" s="26">
        <v>37.4</v>
      </c>
      <c r="D337" s="4">
        <f t="shared" si="173"/>
        <v>1.1333333333333333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26">
        <v>37.4</v>
      </c>
      <c r="O337" s="26">
        <v>11.1</v>
      </c>
      <c r="P337" s="4">
        <f t="shared" si="174"/>
        <v>0.2967914438502674</v>
      </c>
      <c r="Q337" s="13">
        <v>20</v>
      </c>
      <c r="R337" s="22">
        <v>1</v>
      </c>
      <c r="S337" s="13">
        <v>15</v>
      </c>
      <c r="T337" s="26">
        <v>4</v>
      </c>
      <c r="U337" s="26">
        <v>6.6</v>
      </c>
      <c r="V337" s="4">
        <f t="shared" si="175"/>
        <v>1.65</v>
      </c>
      <c r="W337" s="13">
        <v>25</v>
      </c>
      <c r="X337" s="26">
        <v>0</v>
      </c>
      <c r="Y337" s="26">
        <v>0</v>
      </c>
      <c r="Z337" s="4">
        <f t="shared" si="176"/>
        <v>1</v>
      </c>
      <c r="AA337" s="13">
        <v>25</v>
      </c>
      <c r="AB337" s="20">
        <f t="shared" si="164"/>
        <v>1.0370438127404071</v>
      </c>
      <c r="AC337" s="20">
        <f t="shared" si="177"/>
        <v>1.0370438127404071</v>
      </c>
      <c r="AD337" s="24">
        <v>435</v>
      </c>
      <c r="AE337" s="21">
        <f t="shared" si="161"/>
        <v>39.545454545454547</v>
      </c>
      <c r="AF337" s="21">
        <f t="shared" si="178"/>
        <v>41</v>
      </c>
      <c r="AG337" s="39">
        <f t="shared" si="162"/>
        <v>1.4545454545454533</v>
      </c>
      <c r="AH337" s="90"/>
      <c r="AI337" s="39">
        <f t="shared" si="165"/>
        <v>41</v>
      </c>
      <c r="AJ337" s="26">
        <f>IF('[1]Расчет субсидий'!P211&gt;AI337,AI337,'[1]Расчет субсидий'!P211)</f>
        <v>0</v>
      </c>
      <c r="AK337" s="99">
        <f t="shared" si="163"/>
        <v>41</v>
      </c>
      <c r="AL337" s="57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2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2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2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2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2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2"/>
      <c r="GL337" s="11"/>
      <c r="GM337" s="11"/>
    </row>
    <row r="338" spans="1:195" s="2" customFormat="1" ht="15" customHeight="1" x14ac:dyDescent="0.2">
      <c r="A338" s="16" t="s">
        <v>332</v>
      </c>
      <c r="B338" s="26">
        <v>105</v>
      </c>
      <c r="C338" s="26">
        <v>74.099999999999994</v>
      </c>
      <c r="D338" s="4">
        <f t="shared" si="173"/>
        <v>0.70571428571428563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26">
        <v>62.4</v>
      </c>
      <c r="O338" s="26">
        <v>22</v>
      </c>
      <c r="P338" s="4">
        <f t="shared" si="174"/>
        <v>0.35256410256410259</v>
      </c>
      <c r="Q338" s="13">
        <v>20</v>
      </c>
      <c r="R338" s="22">
        <v>1</v>
      </c>
      <c r="S338" s="13">
        <v>15</v>
      </c>
      <c r="T338" s="26">
        <v>55</v>
      </c>
      <c r="U338" s="26">
        <v>60.2</v>
      </c>
      <c r="V338" s="4">
        <f t="shared" si="175"/>
        <v>1.0945454545454545</v>
      </c>
      <c r="W338" s="13">
        <v>20</v>
      </c>
      <c r="X338" s="26">
        <v>20</v>
      </c>
      <c r="Y338" s="26">
        <v>23</v>
      </c>
      <c r="Z338" s="4">
        <f t="shared" si="176"/>
        <v>1.1499999999999999</v>
      </c>
      <c r="AA338" s="13">
        <v>30</v>
      </c>
      <c r="AB338" s="20">
        <f t="shared" si="164"/>
        <v>0.89999298946667372</v>
      </c>
      <c r="AC338" s="20">
        <f t="shared" si="177"/>
        <v>0.89999298946667372</v>
      </c>
      <c r="AD338" s="24">
        <v>850</v>
      </c>
      <c r="AE338" s="21">
        <f t="shared" si="161"/>
        <v>77.272727272727266</v>
      </c>
      <c r="AF338" s="21">
        <f t="shared" si="178"/>
        <v>69.5</v>
      </c>
      <c r="AG338" s="39">
        <f t="shared" si="162"/>
        <v>-7.7727272727272663</v>
      </c>
      <c r="AH338" s="90"/>
      <c r="AI338" s="39">
        <f t="shared" si="165"/>
        <v>69.5</v>
      </c>
      <c r="AJ338" s="26">
        <v>0</v>
      </c>
      <c r="AK338" s="99">
        <f t="shared" si="163"/>
        <v>69.5</v>
      </c>
      <c r="AL338" s="57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2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2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2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2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2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2"/>
      <c r="GL338" s="11"/>
      <c r="GM338" s="11"/>
    </row>
    <row r="339" spans="1:195" s="2" customFormat="1" ht="15" customHeight="1" x14ac:dyDescent="0.2">
      <c r="A339" s="16" t="s">
        <v>333</v>
      </c>
      <c r="B339" s="26">
        <v>6221</v>
      </c>
      <c r="C339" s="26">
        <v>6392.7</v>
      </c>
      <c r="D339" s="4">
        <f t="shared" si="173"/>
        <v>1.0276000642983443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26">
        <v>799.7</v>
      </c>
      <c r="O339" s="26">
        <v>451.5</v>
      </c>
      <c r="P339" s="4">
        <f t="shared" si="174"/>
        <v>0.56458672002000743</v>
      </c>
      <c r="Q339" s="13">
        <v>20</v>
      </c>
      <c r="R339" s="22">
        <v>1</v>
      </c>
      <c r="S339" s="13">
        <v>15</v>
      </c>
      <c r="T339" s="26">
        <v>14</v>
      </c>
      <c r="U339" s="26">
        <v>33.799999999999997</v>
      </c>
      <c r="V339" s="4">
        <f t="shared" si="175"/>
        <v>2.4142857142857141</v>
      </c>
      <c r="W339" s="13">
        <v>20</v>
      </c>
      <c r="X339" s="26">
        <v>3</v>
      </c>
      <c r="Y339" s="26">
        <v>4.5999999999999996</v>
      </c>
      <c r="Z339" s="4">
        <f t="shared" si="176"/>
        <v>1.5333333333333332</v>
      </c>
      <c r="AA339" s="13">
        <v>30</v>
      </c>
      <c r="AB339" s="20">
        <f t="shared" si="164"/>
        <v>1.3774047297799776</v>
      </c>
      <c r="AC339" s="20">
        <f t="shared" si="177"/>
        <v>1.2177404729779977</v>
      </c>
      <c r="AD339" s="24">
        <v>3280</v>
      </c>
      <c r="AE339" s="21">
        <f t="shared" si="161"/>
        <v>298.18181818181819</v>
      </c>
      <c r="AF339" s="21">
        <f t="shared" si="178"/>
        <v>363.1</v>
      </c>
      <c r="AG339" s="39">
        <f t="shared" si="162"/>
        <v>64.918181818181836</v>
      </c>
      <c r="AH339" s="90"/>
      <c r="AI339" s="39">
        <f t="shared" si="165"/>
        <v>363.1</v>
      </c>
      <c r="AJ339" s="26">
        <v>0</v>
      </c>
      <c r="AK339" s="99">
        <f t="shared" si="163"/>
        <v>363.1</v>
      </c>
      <c r="AL339" s="57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2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2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2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2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2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2"/>
      <c r="GL339" s="11"/>
      <c r="GM339" s="11"/>
    </row>
    <row r="340" spans="1:195" s="2" customFormat="1" ht="15" customHeight="1" x14ac:dyDescent="0.2">
      <c r="A340" s="25" t="s">
        <v>334</v>
      </c>
      <c r="B340" s="26"/>
      <c r="C340" s="26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26"/>
      <c r="O340" s="26"/>
      <c r="P340" s="4"/>
      <c r="Q340" s="13"/>
      <c r="R340" s="22"/>
      <c r="S340" s="13"/>
      <c r="T340" s="26"/>
      <c r="U340" s="26"/>
      <c r="V340" s="4"/>
      <c r="W340" s="13"/>
      <c r="X340" s="26"/>
      <c r="Y340" s="26"/>
      <c r="Z340" s="4"/>
      <c r="AA340" s="13"/>
      <c r="AB340" s="20"/>
      <c r="AC340" s="20"/>
      <c r="AD340" s="24"/>
      <c r="AE340" s="21"/>
      <c r="AF340" s="21"/>
      <c r="AG340" s="39"/>
      <c r="AH340" s="90"/>
      <c r="AI340" s="39"/>
      <c r="AJ340" s="26"/>
      <c r="AK340" s="99"/>
      <c r="AL340" s="57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2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2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2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2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2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2"/>
      <c r="GL340" s="11"/>
      <c r="GM340" s="11"/>
    </row>
    <row r="341" spans="1:195" s="2" customFormat="1" ht="15" customHeight="1" x14ac:dyDescent="0.2">
      <c r="A341" s="16" t="s">
        <v>335</v>
      </c>
      <c r="B341" s="26">
        <v>26</v>
      </c>
      <c r="C341" s="26">
        <v>24</v>
      </c>
      <c r="D341" s="4">
        <f t="shared" ref="D341:D351" si="179">IF((E341=0),0,IF(B341=0,1,IF(C341&lt;0,0,C341/B341)))</f>
        <v>0.92307692307692313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26">
        <v>175.3</v>
      </c>
      <c r="O341" s="26">
        <v>51.9</v>
      </c>
      <c r="P341" s="4">
        <f t="shared" ref="P341:P351" si="180">IF((Q341=0),0,IF(N341=0,1,IF(O341&lt;0,0,O341/N341)))</f>
        <v>0.29606389047347403</v>
      </c>
      <c r="Q341" s="13">
        <v>20</v>
      </c>
      <c r="R341" s="22">
        <v>1</v>
      </c>
      <c r="S341" s="13">
        <v>15</v>
      </c>
      <c r="T341" s="26">
        <v>45</v>
      </c>
      <c r="U341" s="26">
        <v>45.1</v>
      </c>
      <c r="V341" s="4">
        <f t="shared" ref="V341:V351" si="181">IF((W341=0),0,IF(T341=0,1,IF(U341&lt;0,0,U341/T341)))</f>
        <v>1.0022222222222223</v>
      </c>
      <c r="W341" s="13">
        <v>25</v>
      </c>
      <c r="X341" s="26">
        <v>2</v>
      </c>
      <c r="Y341" s="26">
        <v>2.2000000000000002</v>
      </c>
      <c r="Z341" s="4">
        <f t="shared" ref="Z341:Z351" si="182">IF((AA341=0),0,IF(X341=0,1,IF(Y341&lt;0,0,Y341/X341)))</f>
        <v>1.1000000000000001</v>
      </c>
      <c r="AA341" s="13">
        <v>25</v>
      </c>
      <c r="AB341" s="20">
        <f t="shared" si="164"/>
        <v>0.87060634311362395</v>
      </c>
      <c r="AC341" s="20">
        <f t="shared" ref="AC341:AC351" si="183">IF(AB341&gt;1.2,IF((AB341-1.2)*0.1+1.2&gt;1.3,1.3,(AB341-1.2)*0.1+1.2),AB341)</f>
        <v>0.87060634311362395</v>
      </c>
      <c r="AD341" s="24">
        <v>1944</v>
      </c>
      <c r="AE341" s="21">
        <f t="shared" si="161"/>
        <v>176.72727272727272</v>
      </c>
      <c r="AF341" s="21">
        <f t="shared" ref="AF341:AF351" si="184">ROUND(AC341*AE341,1)</f>
        <v>153.9</v>
      </c>
      <c r="AG341" s="39">
        <f t="shared" si="162"/>
        <v>-22.827272727272714</v>
      </c>
      <c r="AH341" s="90"/>
      <c r="AI341" s="39">
        <f t="shared" si="165"/>
        <v>153.9</v>
      </c>
      <c r="AJ341" s="26">
        <v>0</v>
      </c>
      <c r="AK341" s="99">
        <f t="shared" si="163"/>
        <v>153.9</v>
      </c>
      <c r="AL341" s="57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2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2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2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2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2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2"/>
      <c r="GL341" s="11"/>
      <c r="GM341" s="11"/>
    </row>
    <row r="342" spans="1:195" s="2" customFormat="1" ht="15" customHeight="1" x14ac:dyDescent="0.2">
      <c r="A342" s="16" t="s">
        <v>336</v>
      </c>
      <c r="B342" s="26">
        <v>0</v>
      </c>
      <c r="C342" s="26">
        <v>0</v>
      </c>
      <c r="D342" s="4">
        <f t="shared" si="179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26">
        <v>25.5</v>
      </c>
      <c r="O342" s="26">
        <v>19.399999999999999</v>
      </c>
      <c r="P342" s="4">
        <f t="shared" si="180"/>
        <v>0.76078431372549016</v>
      </c>
      <c r="Q342" s="13">
        <v>20</v>
      </c>
      <c r="R342" s="22">
        <v>1</v>
      </c>
      <c r="S342" s="13">
        <v>15</v>
      </c>
      <c r="T342" s="26">
        <v>80</v>
      </c>
      <c r="U342" s="26">
        <v>80</v>
      </c>
      <c r="V342" s="4">
        <f t="shared" si="181"/>
        <v>1</v>
      </c>
      <c r="W342" s="13">
        <v>30</v>
      </c>
      <c r="X342" s="26">
        <v>2</v>
      </c>
      <c r="Y342" s="26">
        <v>2.1</v>
      </c>
      <c r="Z342" s="4">
        <f t="shared" si="182"/>
        <v>1.05</v>
      </c>
      <c r="AA342" s="13">
        <v>20</v>
      </c>
      <c r="AB342" s="20">
        <f t="shared" si="164"/>
        <v>0.95547866205305654</v>
      </c>
      <c r="AC342" s="20">
        <f t="shared" si="183"/>
        <v>0.95547866205305654</v>
      </c>
      <c r="AD342" s="24">
        <v>1524</v>
      </c>
      <c r="AE342" s="21">
        <f t="shared" si="161"/>
        <v>138.54545454545453</v>
      </c>
      <c r="AF342" s="21">
        <f t="shared" si="184"/>
        <v>132.4</v>
      </c>
      <c r="AG342" s="39">
        <f t="shared" si="162"/>
        <v>-6.1454545454545269</v>
      </c>
      <c r="AH342" s="90"/>
      <c r="AI342" s="39">
        <f t="shared" si="165"/>
        <v>132.4</v>
      </c>
      <c r="AJ342" s="26">
        <v>0</v>
      </c>
      <c r="AK342" s="99">
        <f t="shared" si="163"/>
        <v>132.4</v>
      </c>
      <c r="AL342" s="57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2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2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2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2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2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2"/>
      <c r="GL342" s="11"/>
      <c r="GM342" s="11"/>
    </row>
    <row r="343" spans="1:195" s="2" customFormat="1" ht="15" customHeight="1" x14ac:dyDescent="0.2">
      <c r="A343" s="16" t="s">
        <v>337</v>
      </c>
      <c r="B343" s="26">
        <v>47</v>
      </c>
      <c r="C343" s="26">
        <v>39</v>
      </c>
      <c r="D343" s="4">
        <f t="shared" si="179"/>
        <v>0.82978723404255317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26">
        <v>48.6</v>
      </c>
      <c r="O343" s="26">
        <v>230.4</v>
      </c>
      <c r="P343" s="4">
        <f t="shared" si="180"/>
        <v>4.7407407407407405</v>
      </c>
      <c r="Q343" s="13">
        <v>20</v>
      </c>
      <c r="R343" s="22">
        <v>1</v>
      </c>
      <c r="S343" s="13">
        <v>15</v>
      </c>
      <c r="T343" s="26">
        <v>79</v>
      </c>
      <c r="U343" s="26">
        <v>87.7</v>
      </c>
      <c r="V343" s="4">
        <f t="shared" si="181"/>
        <v>1.1101265822784812</v>
      </c>
      <c r="W343" s="13">
        <v>30</v>
      </c>
      <c r="X343" s="26">
        <v>3</v>
      </c>
      <c r="Y343" s="26">
        <v>3.1</v>
      </c>
      <c r="Z343" s="4">
        <f t="shared" si="182"/>
        <v>1.0333333333333334</v>
      </c>
      <c r="AA343" s="13">
        <v>20</v>
      </c>
      <c r="AB343" s="20">
        <f t="shared" si="164"/>
        <v>1.8114015925290678</v>
      </c>
      <c r="AC343" s="20">
        <f t="shared" si="183"/>
        <v>1.2611401592529068</v>
      </c>
      <c r="AD343" s="24">
        <v>1396</v>
      </c>
      <c r="AE343" s="21">
        <f t="shared" si="161"/>
        <v>126.90909090909091</v>
      </c>
      <c r="AF343" s="21">
        <f t="shared" si="184"/>
        <v>160.1</v>
      </c>
      <c r="AG343" s="39">
        <f t="shared" si="162"/>
        <v>33.190909090909088</v>
      </c>
      <c r="AH343" s="90"/>
      <c r="AI343" s="39">
        <f t="shared" si="165"/>
        <v>160.1</v>
      </c>
      <c r="AJ343" s="26">
        <f>IF('[1]Расчет субсидий'!P213&gt;AI343,AI343,'[1]Расчет субсидий'!P213)</f>
        <v>0</v>
      </c>
      <c r="AK343" s="99">
        <f t="shared" si="163"/>
        <v>160.1</v>
      </c>
      <c r="AL343" s="57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2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2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2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2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2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2"/>
      <c r="GL343" s="11"/>
      <c r="GM343" s="11"/>
    </row>
    <row r="344" spans="1:195" s="2" customFormat="1" ht="15" customHeight="1" x14ac:dyDescent="0.2">
      <c r="A344" s="16" t="s">
        <v>338</v>
      </c>
      <c r="B344" s="26">
        <v>159</v>
      </c>
      <c r="C344" s="26">
        <v>145</v>
      </c>
      <c r="D344" s="4">
        <f t="shared" si="179"/>
        <v>0.91194968553459121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26">
        <v>32.4</v>
      </c>
      <c r="O344" s="26">
        <v>34.4</v>
      </c>
      <c r="P344" s="4">
        <f t="shared" si="180"/>
        <v>1.0617283950617284</v>
      </c>
      <c r="Q344" s="13">
        <v>20</v>
      </c>
      <c r="R344" s="22">
        <v>1</v>
      </c>
      <c r="S344" s="13">
        <v>15</v>
      </c>
      <c r="T344" s="26">
        <v>8</v>
      </c>
      <c r="U344" s="26">
        <v>8</v>
      </c>
      <c r="V344" s="4">
        <f t="shared" si="181"/>
        <v>1</v>
      </c>
      <c r="W344" s="13">
        <v>20</v>
      </c>
      <c r="X344" s="26">
        <v>1</v>
      </c>
      <c r="Y344" s="26">
        <v>1.1000000000000001</v>
      </c>
      <c r="Z344" s="4">
        <f t="shared" si="182"/>
        <v>1.1000000000000001</v>
      </c>
      <c r="AA344" s="13">
        <v>30</v>
      </c>
      <c r="AB344" s="20">
        <f t="shared" si="164"/>
        <v>1.0353059448061104</v>
      </c>
      <c r="AC344" s="20">
        <f t="shared" si="183"/>
        <v>1.0353059448061104</v>
      </c>
      <c r="AD344" s="24">
        <v>2021</v>
      </c>
      <c r="AE344" s="21">
        <f t="shared" si="161"/>
        <v>183.72727272727272</v>
      </c>
      <c r="AF344" s="21">
        <f t="shared" si="184"/>
        <v>190.2</v>
      </c>
      <c r="AG344" s="39">
        <f t="shared" si="162"/>
        <v>6.4727272727272691</v>
      </c>
      <c r="AH344" s="90"/>
      <c r="AI344" s="39">
        <f t="shared" si="165"/>
        <v>190.2</v>
      </c>
      <c r="AJ344" s="26">
        <f>IF('[1]Расчет субсидий'!P214&gt;AI344,AI344,'[1]Расчет субсидий'!P214)</f>
        <v>0</v>
      </c>
      <c r="AK344" s="99">
        <f t="shared" si="163"/>
        <v>190.2</v>
      </c>
      <c r="AL344" s="57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2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2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2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2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2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2"/>
      <c r="GL344" s="11"/>
      <c r="GM344" s="11"/>
    </row>
    <row r="345" spans="1:195" s="2" customFormat="1" ht="15" customHeight="1" x14ac:dyDescent="0.2">
      <c r="A345" s="16" t="s">
        <v>339</v>
      </c>
      <c r="B345" s="26">
        <v>44</v>
      </c>
      <c r="C345" s="26">
        <v>41</v>
      </c>
      <c r="D345" s="4">
        <f t="shared" si="179"/>
        <v>0.93181818181818177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26">
        <v>100.5</v>
      </c>
      <c r="O345" s="26">
        <v>43.6</v>
      </c>
      <c r="P345" s="4">
        <f t="shared" si="180"/>
        <v>0.43383084577114428</v>
      </c>
      <c r="Q345" s="13">
        <v>20</v>
      </c>
      <c r="R345" s="22">
        <v>1</v>
      </c>
      <c r="S345" s="13">
        <v>15</v>
      </c>
      <c r="T345" s="26">
        <v>10</v>
      </c>
      <c r="U345" s="26">
        <v>11</v>
      </c>
      <c r="V345" s="4">
        <f t="shared" si="181"/>
        <v>1.1000000000000001</v>
      </c>
      <c r="W345" s="13">
        <v>20</v>
      </c>
      <c r="X345" s="26">
        <v>2</v>
      </c>
      <c r="Y345" s="26">
        <v>2</v>
      </c>
      <c r="Z345" s="4">
        <f t="shared" si="182"/>
        <v>1</v>
      </c>
      <c r="AA345" s="13">
        <v>30</v>
      </c>
      <c r="AB345" s="20">
        <f t="shared" si="164"/>
        <v>0.89468209193268111</v>
      </c>
      <c r="AC345" s="20">
        <f t="shared" si="183"/>
        <v>0.89468209193268111</v>
      </c>
      <c r="AD345" s="24">
        <v>843</v>
      </c>
      <c r="AE345" s="21">
        <f t="shared" si="161"/>
        <v>76.63636363636364</v>
      </c>
      <c r="AF345" s="21">
        <f t="shared" si="184"/>
        <v>68.599999999999994</v>
      </c>
      <c r="AG345" s="39">
        <f t="shared" si="162"/>
        <v>-8.0363636363636459</v>
      </c>
      <c r="AH345" s="90"/>
      <c r="AI345" s="39">
        <f t="shared" si="165"/>
        <v>68.599999999999994</v>
      </c>
      <c r="AJ345" s="26">
        <v>0</v>
      </c>
      <c r="AK345" s="99">
        <f t="shared" si="163"/>
        <v>68.599999999999994</v>
      </c>
      <c r="AL345" s="57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2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2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2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2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2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2"/>
      <c r="GL345" s="11"/>
      <c r="GM345" s="11"/>
    </row>
    <row r="346" spans="1:195" s="2" customFormat="1" ht="15" customHeight="1" x14ac:dyDescent="0.2">
      <c r="A346" s="104" t="s">
        <v>340</v>
      </c>
      <c r="B346" s="105">
        <v>68</v>
      </c>
      <c r="C346" s="105">
        <v>67</v>
      </c>
      <c r="D346" s="106">
        <f t="shared" si="179"/>
        <v>0.98529411764705888</v>
      </c>
      <c r="E346" s="107">
        <v>10</v>
      </c>
      <c r="F346" s="108" t="s">
        <v>373</v>
      </c>
      <c r="G346" s="108" t="s">
        <v>373</v>
      </c>
      <c r="H346" s="108" t="s">
        <v>373</v>
      </c>
      <c r="I346" s="107" t="s">
        <v>370</v>
      </c>
      <c r="J346" s="108" t="s">
        <v>373</v>
      </c>
      <c r="K346" s="108" t="s">
        <v>373</v>
      </c>
      <c r="L346" s="108" t="s">
        <v>373</v>
      </c>
      <c r="M346" s="107" t="s">
        <v>370</v>
      </c>
      <c r="N346" s="105">
        <v>387.3</v>
      </c>
      <c r="O346" s="105">
        <v>433.8</v>
      </c>
      <c r="P346" s="106">
        <f t="shared" si="180"/>
        <v>1.1200619674670798</v>
      </c>
      <c r="Q346" s="107">
        <v>20</v>
      </c>
      <c r="R346" s="109">
        <v>1</v>
      </c>
      <c r="S346" s="107">
        <v>15</v>
      </c>
      <c r="T346" s="105">
        <v>15</v>
      </c>
      <c r="U346" s="105">
        <v>15</v>
      </c>
      <c r="V346" s="106">
        <f t="shared" si="181"/>
        <v>1</v>
      </c>
      <c r="W346" s="107">
        <v>25</v>
      </c>
      <c r="X346" s="105">
        <v>4</v>
      </c>
      <c r="Y346" s="105">
        <v>4</v>
      </c>
      <c r="Z346" s="106">
        <f t="shared" si="182"/>
        <v>1</v>
      </c>
      <c r="AA346" s="107">
        <v>25</v>
      </c>
      <c r="AB346" s="110">
        <f t="shared" si="164"/>
        <v>1.0237282160611809</v>
      </c>
      <c r="AC346" s="110">
        <f t="shared" si="183"/>
        <v>1.0237282160611809</v>
      </c>
      <c r="AD346" s="111">
        <v>206</v>
      </c>
      <c r="AE346" s="112">
        <f t="shared" si="161"/>
        <v>18.727272727272727</v>
      </c>
      <c r="AF346" s="112">
        <f t="shared" si="184"/>
        <v>19.2</v>
      </c>
      <c r="AG346" s="113">
        <f t="shared" si="162"/>
        <v>0.47272727272727266</v>
      </c>
      <c r="AH346" s="114"/>
      <c r="AI346" s="113">
        <f t="shared" si="165"/>
        <v>19.2</v>
      </c>
      <c r="AJ346" s="105">
        <f>AI346</f>
        <v>19.2</v>
      </c>
      <c r="AK346" s="115">
        <f t="shared" si="163"/>
        <v>0</v>
      </c>
      <c r="AL346" s="57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2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2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2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2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2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2"/>
      <c r="GL346" s="11"/>
      <c r="GM346" s="11"/>
    </row>
    <row r="347" spans="1:195" s="2" customFormat="1" ht="15" customHeight="1" x14ac:dyDescent="0.2">
      <c r="A347" s="16" t="s">
        <v>341</v>
      </c>
      <c r="B347" s="26">
        <v>0</v>
      </c>
      <c r="C347" s="26">
        <v>0</v>
      </c>
      <c r="D347" s="4">
        <f t="shared" si="179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26">
        <v>126.2</v>
      </c>
      <c r="O347" s="26">
        <v>114.6</v>
      </c>
      <c r="P347" s="4">
        <f t="shared" si="180"/>
        <v>0.90808240887480185</v>
      </c>
      <c r="Q347" s="13">
        <v>20</v>
      </c>
      <c r="R347" s="22">
        <v>1</v>
      </c>
      <c r="S347" s="13">
        <v>15</v>
      </c>
      <c r="T347" s="26">
        <v>52</v>
      </c>
      <c r="U347" s="26">
        <v>52</v>
      </c>
      <c r="V347" s="4">
        <f t="shared" si="181"/>
        <v>1</v>
      </c>
      <c r="W347" s="13">
        <v>20</v>
      </c>
      <c r="X347" s="26">
        <v>3</v>
      </c>
      <c r="Y347" s="26">
        <v>3.2</v>
      </c>
      <c r="Z347" s="4">
        <f t="shared" si="182"/>
        <v>1.0666666666666667</v>
      </c>
      <c r="AA347" s="13">
        <v>30</v>
      </c>
      <c r="AB347" s="20">
        <f t="shared" si="164"/>
        <v>1.0019017432646593</v>
      </c>
      <c r="AC347" s="20">
        <f t="shared" si="183"/>
        <v>1.0019017432646593</v>
      </c>
      <c r="AD347" s="24">
        <v>1613</v>
      </c>
      <c r="AE347" s="21">
        <f t="shared" si="161"/>
        <v>146.63636363636363</v>
      </c>
      <c r="AF347" s="21">
        <f t="shared" si="184"/>
        <v>146.9</v>
      </c>
      <c r="AG347" s="39">
        <f t="shared" si="162"/>
        <v>0.26363636363637966</v>
      </c>
      <c r="AH347" s="90"/>
      <c r="AI347" s="39">
        <f t="shared" si="165"/>
        <v>146.9</v>
      </c>
      <c r="AJ347" s="26">
        <v>0</v>
      </c>
      <c r="AK347" s="99">
        <f t="shared" si="163"/>
        <v>146.9</v>
      </c>
      <c r="AL347" s="57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2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2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2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2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2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2"/>
      <c r="GL347" s="11"/>
      <c r="GM347" s="11"/>
    </row>
    <row r="348" spans="1:195" s="2" customFormat="1" ht="15" customHeight="1" x14ac:dyDescent="0.2">
      <c r="A348" s="16" t="s">
        <v>342</v>
      </c>
      <c r="B348" s="26">
        <v>37</v>
      </c>
      <c r="C348" s="26">
        <v>39</v>
      </c>
      <c r="D348" s="4">
        <f t="shared" si="179"/>
        <v>1.0540540540540539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26">
        <v>115.9</v>
      </c>
      <c r="O348" s="26">
        <v>14.9</v>
      </c>
      <c r="P348" s="4">
        <f t="shared" si="180"/>
        <v>0.12855910267471959</v>
      </c>
      <c r="Q348" s="13">
        <v>20</v>
      </c>
      <c r="R348" s="22">
        <v>1</v>
      </c>
      <c r="S348" s="13">
        <v>15</v>
      </c>
      <c r="T348" s="26">
        <v>60</v>
      </c>
      <c r="U348" s="26">
        <v>54.5</v>
      </c>
      <c r="V348" s="4">
        <f t="shared" si="181"/>
        <v>0.90833333333333333</v>
      </c>
      <c r="W348" s="13">
        <v>30</v>
      </c>
      <c r="X348" s="26">
        <v>2</v>
      </c>
      <c r="Y348" s="26">
        <v>2</v>
      </c>
      <c r="Z348" s="4">
        <f t="shared" si="182"/>
        <v>1</v>
      </c>
      <c r="AA348" s="13">
        <v>20</v>
      </c>
      <c r="AB348" s="20">
        <f t="shared" si="164"/>
        <v>0.79328129046352558</v>
      </c>
      <c r="AC348" s="20">
        <f t="shared" si="183"/>
        <v>0.79328129046352558</v>
      </c>
      <c r="AD348" s="24">
        <v>471</v>
      </c>
      <c r="AE348" s="21">
        <f t="shared" si="161"/>
        <v>42.81818181818182</v>
      </c>
      <c r="AF348" s="21">
        <f t="shared" si="184"/>
        <v>34</v>
      </c>
      <c r="AG348" s="39">
        <f t="shared" si="162"/>
        <v>-8.8181818181818201</v>
      </c>
      <c r="AH348" s="90"/>
      <c r="AI348" s="39">
        <f t="shared" si="165"/>
        <v>34</v>
      </c>
      <c r="AJ348" s="26">
        <f>IF('[1]Расчет субсидий'!P216&gt;AI348,AI348,'[1]Расчет субсидий'!P216)</f>
        <v>0</v>
      </c>
      <c r="AK348" s="99">
        <f t="shared" si="163"/>
        <v>34</v>
      </c>
      <c r="AL348" s="57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2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2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2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2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2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2"/>
      <c r="GL348" s="11"/>
      <c r="GM348" s="11"/>
    </row>
    <row r="349" spans="1:195" s="2" customFormat="1" ht="15" customHeight="1" x14ac:dyDescent="0.2">
      <c r="A349" s="16" t="s">
        <v>343</v>
      </c>
      <c r="B349" s="26">
        <v>28810</v>
      </c>
      <c r="C349" s="26">
        <v>24089.9</v>
      </c>
      <c r="D349" s="4">
        <f t="shared" si="179"/>
        <v>0.83616452620617843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26">
        <v>688.4</v>
      </c>
      <c r="O349" s="26">
        <v>553.6</v>
      </c>
      <c r="P349" s="4">
        <f t="shared" si="180"/>
        <v>0.80418361417780371</v>
      </c>
      <c r="Q349" s="13">
        <v>20</v>
      </c>
      <c r="R349" s="22">
        <v>1</v>
      </c>
      <c r="S349" s="13">
        <v>15</v>
      </c>
      <c r="T349" s="26">
        <v>20</v>
      </c>
      <c r="U349" s="26">
        <v>20</v>
      </c>
      <c r="V349" s="4">
        <f t="shared" si="181"/>
        <v>1</v>
      </c>
      <c r="W349" s="13">
        <v>20</v>
      </c>
      <c r="X349" s="26">
        <v>2</v>
      </c>
      <c r="Y349" s="26">
        <v>2.4</v>
      </c>
      <c r="Z349" s="4">
        <f t="shared" si="182"/>
        <v>1.2</v>
      </c>
      <c r="AA349" s="13">
        <v>30</v>
      </c>
      <c r="AB349" s="20">
        <f t="shared" si="164"/>
        <v>1.0046875531117669</v>
      </c>
      <c r="AC349" s="20">
        <f t="shared" si="183"/>
        <v>1.0046875531117669</v>
      </c>
      <c r="AD349" s="24">
        <v>4064</v>
      </c>
      <c r="AE349" s="21">
        <f t="shared" si="161"/>
        <v>369.45454545454544</v>
      </c>
      <c r="AF349" s="21">
        <f t="shared" si="184"/>
        <v>371.2</v>
      </c>
      <c r="AG349" s="39">
        <f t="shared" si="162"/>
        <v>1.7454545454545496</v>
      </c>
      <c r="AH349" s="90"/>
      <c r="AI349" s="39">
        <f t="shared" si="165"/>
        <v>371.2</v>
      </c>
      <c r="AJ349" s="26">
        <f>IF('[1]Расчет субсидий'!P217&gt;AI349,AI349,'[1]Расчет субсидий'!P217)</f>
        <v>0</v>
      </c>
      <c r="AK349" s="99">
        <f t="shared" si="163"/>
        <v>371.2</v>
      </c>
      <c r="AL349" s="57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2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2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2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2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2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2"/>
      <c r="GL349" s="11"/>
      <c r="GM349" s="11"/>
    </row>
    <row r="350" spans="1:195" s="2" customFormat="1" ht="15.75" customHeight="1" x14ac:dyDescent="0.2">
      <c r="A350" s="16" t="s">
        <v>344</v>
      </c>
      <c r="B350" s="26">
        <v>45</v>
      </c>
      <c r="C350" s="26">
        <v>42</v>
      </c>
      <c r="D350" s="4">
        <f t="shared" si="179"/>
        <v>0.93333333333333335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26">
        <v>163</v>
      </c>
      <c r="O350" s="26">
        <v>9.8000000000000007</v>
      </c>
      <c r="P350" s="4">
        <f t="shared" si="180"/>
        <v>6.0122699386503074E-2</v>
      </c>
      <c r="Q350" s="13">
        <v>20</v>
      </c>
      <c r="R350" s="22">
        <v>1</v>
      </c>
      <c r="S350" s="13">
        <v>15</v>
      </c>
      <c r="T350" s="26">
        <v>37</v>
      </c>
      <c r="U350" s="26">
        <v>37.1</v>
      </c>
      <c r="V350" s="4">
        <f t="shared" si="181"/>
        <v>1.0027027027027027</v>
      </c>
      <c r="W350" s="13">
        <v>30</v>
      </c>
      <c r="X350" s="26">
        <v>2</v>
      </c>
      <c r="Y350" s="26">
        <v>2.2999999999999998</v>
      </c>
      <c r="Z350" s="4">
        <f t="shared" si="182"/>
        <v>1.1499999999999999</v>
      </c>
      <c r="AA350" s="13">
        <v>20</v>
      </c>
      <c r="AB350" s="20">
        <f t="shared" si="164"/>
        <v>0.82754598318046813</v>
      </c>
      <c r="AC350" s="20">
        <f t="shared" si="183"/>
        <v>0.82754598318046813</v>
      </c>
      <c r="AD350" s="24">
        <v>679</v>
      </c>
      <c r="AE350" s="21">
        <f t="shared" si="161"/>
        <v>61.727272727272727</v>
      </c>
      <c r="AF350" s="21">
        <f t="shared" si="184"/>
        <v>51.1</v>
      </c>
      <c r="AG350" s="39">
        <f t="shared" si="162"/>
        <v>-10.627272727272725</v>
      </c>
      <c r="AH350" s="90"/>
      <c r="AI350" s="39">
        <f t="shared" si="165"/>
        <v>51.1</v>
      </c>
      <c r="AJ350" s="26">
        <f>IF('[1]Расчет субсидий'!P218&gt;AI350,AI350,'[1]Расчет субсидий'!P218)</f>
        <v>0</v>
      </c>
      <c r="AK350" s="99">
        <f t="shared" si="163"/>
        <v>51.1</v>
      </c>
      <c r="AL350" s="57"/>
    </row>
    <row r="351" spans="1:195" s="2" customFormat="1" ht="15.75" customHeight="1" x14ac:dyDescent="0.2">
      <c r="A351" s="16" t="s">
        <v>345</v>
      </c>
      <c r="B351" s="26">
        <v>30</v>
      </c>
      <c r="C351" s="26">
        <v>23.7</v>
      </c>
      <c r="D351" s="4">
        <f t="shared" si="179"/>
        <v>0.78999999999999992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26">
        <v>60.6</v>
      </c>
      <c r="O351" s="26">
        <v>71.400000000000006</v>
      </c>
      <c r="P351" s="4">
        <f t="shared" si="180"/>
        <v>1.1782178217821784</v>
      </c>
      <c r="Q351" s="13">
        <v>20</v>
      </c>
      <c r="R351" s="22">
        <v>1</v>
      </c>
      <c r="S351" s="13">
        <v>15</v>
      </c>
      <c r="T351" s="26">
        <v>38</v>
      </c>
      <c r="U351" s="26">
        <v>38</v>
      </c>
      <c r="V351" s="4">
        <f t="shared" si="181"/>
        <v>1</v>
      </c>
      <c r="W351" s="13">
        <v>25</v>
      </c>
      <c r="X351" s="26">
        <v>2</v>
      </c>
      <c r="Y351" s="26">
        <v>2</v>
      </c>
      <c r="Z351" s="4">
        <f t="shared" si="182"/>
        <v>1</v>
      </c>
      <c r="AA351" s="13">
        <v>25</v>
      </c>
      <c r="AB351" s="20">
        <f t="shared" si="164"/>
        <v>1.0154142782699322</v>
      </c>
      <c r="AC351" s="20">
        <f t="shared" si="183"/>
        <v>1.0154142782699322</v>
      </c>
      <c r="AD351" s="24">
        <v>2068</v>
      </c>
      <c r="AE351" s="21">
        <f t="shared" si="161"/>
        <v>188</v>
      </c>
      <c r="AF351" s="21">
        <f t="shared" si="184"/>
        <v>190.9</v>
      </c>
      <c r="AG351" s="39">
        <f t="shared" si="162"/>
        <v>2.9000000000000057</v>
      </c>
      <c r="AH351" s="90"/>
      <c r="AI351" s="39">
        <f t="shared" si="165"/>
        <v>190.9</v>
      </c>
      <c r="AJ351" s="26">
        <f>IF('[1]Расчет субсидий'!P219&gt;AI351,AI351,'[1]Расчет субсидий'!P219)</f>
        <v>0</v>
      </c>
      <c r="AK351" s="99">
        <f t="shared" si="163"/>
        <v>190.9</v>
      </c>
      <c r="AL351" s="57"/>
    </row>
    <row r="352" spans="1:195" s="2" customFormat="1" ht="16.5" customHeight="1" x14ac:dyDescent="0.2">
      <c r="A352" s="25" t="s">
        <v>346</v>
      </c>
      <c r="B352" s="26"/>
      <c r="C352" s="26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26"/>
      <c r="O352" s="26"/>
      <c r="P352" s="4"/>
      <c r="Q352" s="13"/>
      <c r="R352" s="22"/>
      <c r="S352" s="13"/>
      <c r="T352" s="26"/>
      <c r="U352" s="26"/>
      <c r="V352" s="4"/>
      <c r="W352" s="13"/>
      <c r="X352" s="26"/>
      <c r="Y352" s="26"/>
      <c r="Z352" s="4"/>
      <c r="AA352" s="13"/>
      <c r="AB352" s="20"/>
      <c r="AC352" s="20"/>
      <c r="AD352" s="24"/>
      <c r="AE352" s="21"/>
      <c r="AF352" s="21"/>
      <c r="AG352" s="39"/>
      <c r="AH352" s="90"/>
      <c r="AI352" s="39"/>
      <c r="AJ352" s="26"/>
      <c r="AK352" s="99"/>
      <c r="AL352" s="57"/>
    </row>
    <row r="353" spans="1:38" s="2" customFormat="1" ht="15.75" x14ac:dyDescent="0.2">
      <c r="A353" s="16" t="s">
        <v>347</v>
      </c>
      <c r="B353" s="26">
        <v>35</v>
      </c>
      <c r="C353" s="26">
        <v>22.9</v>
      </c>
      <c r="D353" s="4">
        <f t="shared" ref="D353:D363" si="185">IF((E353=0),0,IF(B353=0,1,IF(C353&lt;0,0,C353/B353)))</f>
        <v>0.65428571428571425</v>
      </c>
      <c r="E353" s="13">
        <v>10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26">
        <v>28.8</v>
      </c>
      <c r="O353" s="26">
        <v>9.8000000000000007</v>
      </c>
      <c r="P353" s="4">
        <f t="shared" ref="P353:P363" si="186">IF((Q353=0),0,IF(N353=0,1,IF(O353&lt;0,0,O353/N353)))</f>
        <v>0.34027777777777779</v>
      </c>
      <c r="Q353" s="13">
        <v>20</v>
      </c>
      <c r="R353" s="22">
        <v>1</v>
      </c>
      <c r="S353" s="13">
        <v>15</v>
      </c>
      <c r="T353" s="26">
        <v>16</v>
      </c>
      <c r="U353" s="26">
        <v>18</v>
      </c>
      <c r="V353" s="4">
        <f t="shared" ref="V353:V363" si="187">IF((W353=0),0,IF(T353=0,1,IF(U353&lt;0,0,U353/T353)))</f>
        <v>1.125</v>
      </c>
      <c r="W353" s="13">
        <v>15</v>
      </c>
      <c r="X353" s="26">
        <v>1</v>
      </c>
      <c r="Y353" s="26">
        <v>1</v>
      </c>
      <c r="Z353" s="4">
        <f t="shared" ref="Z353:Z363" si="188">IF((AA353=0),0,IF(X353=0,1,IF(Y353&lt;0,0,Y353/X353)))</f>
        <v>1</v>
      </c>
      <c r="AA353" s="13">
        <v>35</v>
      </c>
      <c r="AB353" s="20">
        <f t="shared" si="164"/>
        <v>0.84445697577276524</v>
      </c>
      <c r="AC353" s="20">
        <f t="shared" ref="AC353:AC363" si="189">IF(AB353&gt;1.2,IF((AB353-1.2)*0.1+1.2&gt;1.3,1.3,(AB353-1.2)*0.1+1.2),AB353)</f>
        <v>0.84445697577276524</v>
      </c>
      <c r="AD353" s="24">
        <v>633</v>
      </c>
      <c r="AE353" s="21">
        <f t="shared" si="161"/>
        <v>57.545454545454547</v>
      </c>
      <c r="AF353" s="21">
        <f t="shared" ref="AF353:AF363" si="190">ROUND(AC353*AE353,1)</f>
        <v>48.6</v>
      </c>
      <c r="AG353" s="39">
        <f t="shared" si="162"/>
        <v>-8.9454545454545453</v>
      </c>
      <c r="AH353" s="90"/>
      <c r="AI353" s="39">
        <f t="shared" si="165"/>
        <v>48.6</v>
      </c>
      <c r="AJ353" s="26">
        <f>IF('[1]Расчет субсидий'!P221&gt;AI353,AI353,'[1]Расчет субсидий'!P221)</f>
        <v>30.9</v>
      </c>
      <c r="AK353" s="99">
        <f t="shared" si="163"/>
        <v>17.7</v>
      </c>
      <c r="AL353" s="57"/>
    </row>
    <row r="354" spans="1:38" s="2" customFormat="1" ht="15.75" x14ac:dyDescent="0.2">
      <c r="A354" s="104" t="s">
        <v>55</v>
      </c>
      <c r="B354" s="105">
        <v>0</v>
      </c>
      <c r="C354" s="105">
        <v>24.5</v>
      </c>
      <c r="D354" s="106">
        <f t="shared" si="185"/>
        <v>0</v>
      </c>
      <c r="E354" s="107">
        <v>0</v>
      </c>
      <c r="F354" s="108" t="s">
        <v>373</v>
      </c>
      <c r="G354" s="108" t="s">
        <v>373</v>
      </c>
      <c r="H354" s="108" t="s">
        <v>373</v>
      </c>
      <c r="I354" s="107" t="s">
        <v>370</v>
      </c>
      <c r="J354" s="108" t="s">
        <v>373</v>
      </c>
      <c r="K354" s="108" t="s">
        <v>373</v>
      </c>
      <c r="L354" s="108" t="s">
        <v>373</v>
      </c>
      <c r="M354" s="107" t="s">
        <v>370</v>
      </c>
      <c r="N354" s="105">
        <v>212.2</v>
      </c>
      <c r="O354" s="105">
        <v>20.2</v>
      </c>
      <c r="P354" s="106">
        <f t="shared" si="186"/>
        <v>9.5193213949104627E-2</v>
      </c>
      <c r="Q354" s="107">
        <v>20</v>
      </c>
      <c r="R354" s="109">
        <v>1</v>
      </c>
      <c r="S354" s="107">
        <v>15</v>
      </c>
      <c r="T354" s="105">
        <v>35</v>
      </c>
      <c r="U354" s="105">
        <v>37.700000000000003</v>
      </c>
      <c r="V354" s="106">
        <f t="shared" si="187"/>
        <v>1.0771428571428572</v>
      </c>
      <c r="W354" s="107">
        <v>30</v>
      </c>
      <c r="X354" s="105">
        <v>2</v>
      </c>
      <c r="Y354" s="105">
        <v>3</v>
      </c>
      <c r="Z354" s="106">
        <f t="shared" si="188"/>
        <v>1.5</v>
      </c>
      <c r="AA354" s="107">
        <v>20</v>
      </c>
      <c r="AB354" s="110">
        <f t="shared" si="164"/>
        <v>0.93197823521491552</v>
      </c>
      <c r="AC354" s="110">
        <f t="shared" si="189"/>
        <v>0.93197823521491552</v>
      </c>
      <c r="AD354" s="111">
        <v>357</v>
      </c>
      <c r="AE354" s="112">
        <f t="shared" si="161"/>
        <v>32.454545454545453</v>
      </c>
      <c r="AF354" s="112">
        <f t="shared" si="190"/>
        <v>30.2</v>
      </c>
      <c r="AG354" s="113">
        <f t="shared" si="162"/>
        <v>-2.254545454545454</v>
      </c>
      <c r="AH354" s="114"/>
      <c r="AI354" s="113">
        <f t="shared" si="165"/>
        <v>30.2</v>
      </c>
      <c r="AJ354" s="105">
        <f>AI354</f>
        <v>30.2</v>
      </c>
      <c r="AK354" s="115">
        <f t="shared" si="163"/>
        <v>0</v>
      </c>
      <c r="AL354" s="57"/>
    </row>
    <row r="355" spans="1:38" s="2" customFormat="1" ht="15.75" x14ac:dyDescent="0.2">
      <c r="A355" s="16" t="s">
        <v>348</v>
      </c>
      <c r="B355" s="26">
        <v>71</v>
      </c>
      <c r="C355" s="26">
        <v>71.8</v>
      </c>
      <c r="D355" s="4">
        <f t="shared" si="185"/>
        <v>1.0112676056338028</v>
      </c>
      <c r="E355" s="13">
        <v>10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26">
        <v>17.2</v>
      </c>
      <c r="O355" s="26">
        <v>15.6</v>
      </c>
      <c r="P355" s="4">
        <f t="shared" si="186"/>
        <v>0.90697674418604657</v>
      </c>
      <c r="Q355" s="13">
        <v>20</v>
      </c>
      <c r="R355" s="22">
        <v>1</v>
      </c>
      <c r="S355" s="13">
        <v>15</v>
      </c>
      <c r="T355" s="26">
        <v>27</v>
      </c>
      <c r="U355" s="26">
        <v>28.2</v>
      </c>
      <c r="V355" s="4">
        <f t="shared" si="187"/>
        <v>1.0444444444444445</v>
      </c>
      <c r="W355" s="13">
        <v>30</v>
      </c>
      <c r="X355" s="26">
        <v>0.6</v>
      </c>
      <c r="Y355" s="26">
        <v>1</v>
      </c>
      <c r="Z355" s="4">
        <f t="shared" si="188"/>
        <v>1.6666666666666667</v>
      </c>
      <c r="AA355" s="13">
        <v>20</v>
      </c>
      <c r="AB355" s="20">
        <f t="shared" si="164"/>
        <v>1.135988185333954</v>
      </c>
      <c r="AC355" s="20">
        <f t="shared" si="189"/>
        <v>1.135988185333954</v>
      </c>
      <c r="AD355" s="24">
        <v>2080</v>
      </c>
      <c r="AE355" s="21">
        <f t="shared" si="161"/>
        <v>189.09090909090909</v>
      </c>
      <c r="AF355" s="21">
        <f t="shared" si="190"/>
        <v>214.8</v>
      </c>
      <c r="AG355" s="39">
        <f t="shared" si="162"/>
        <v>25.709090909090918</v>
      </c>
      <c r="AH355" s="90"/>
      <c r="AI355" s="39">
        <f t="shared" si="165"/>
        <v>214.8</v>
      </c>
      <c r="AJ355" s="26">
        <f>IF('[1]Расчет субсидий'!P223&gt;AI355,AI355,'[1]Расчет субсидий'!P223)</f>
        <v>0</v>
      </c>
      <c r="AK355" s="99">
        <f t="shared" si="163"/>
        <v>214.8</v>
      </c>
      <c r="AL355" s="57"/>
    </row>
    <row r="356" spans="1:38" s="2" customFormat="1" ht="15.75" x14ac:dyDescent="0.2">
      <c r="A356" s="16" t="s">
        <v>349</v>
      </c>
      <c r="B356" s="26">
        <v>2645</v>
      </c>
      <c r="C356" s="26">
        <v>3054.5</v>
      </c>
      <c r="D356" s="4">
        <f t="shared" si="185"/>
        <v>1.154820415879017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26">
        <v>40.1</v>
      </c>
      <c r="O356" s="26">
        <v>43.1</v>
      </c>
      <c r="P356" s="4">
        <f t="shared" si="186"/>
        <v>1.0748129675810474</v>
      </c>
      <c r="Q356" s="13">
        <v>20</v>
      </c>
      <c r="R356" s="22">
        <v>1</v>
      </c>
      <c r="S356" s="13">
        <v>15</v>
      </c>
      <c r="T356" s="26">
        <v>207</v>
      </c>
      <c r="U356" s="26">
        <v>226.9</v>
      </c>
      <c r="V356" s="4">
        <f t="shared" si="187"/>
        <v>1.096135265700483</v>
      </c>
      <c r="W356" s="13">
        <v>30</v>
      </c>
      <c r="X356" s="26">
        <v>7</v>
      </c>
      <c r="Y356" s="26">
        <v>8.9</v>
      </c>
      <c r="Z356" s="4">
        <f t="shared" si="188"/>
        <v>1.2714285714285716</v>
      </c>
      <c r="AA356" s="13">
        <v>20</v>
      </c>
      <c r="AB356" s="20">
        <f t="shared" si="164"/>
        <v>1.1195483464210214</v>
      </c>
      <c r="AC356" s="20">
        <f t="shared" si="189"/>
        <v>1.1195483464210214</v>
      </c>
      <c r="AD356" s="24">
        <v>697</v>
      </c>
      <c r="AE356" s="21">
        <f t="shared" si="161"/>
        <v>63.363636363636367</v>
      </c>
      <c r="AF356" s="21">
        <f t="shared" si="190"/>
        <v>70.900000000000006</v>
      </c>
      <c r="AG356" s="39">
        <f t="shared" si="162"/>
        <v>7.5363636363636388</v>
      </c>
      <c r="AH356" s="90"/>
      <c r="AI356" s="39">
        <f t="shared" si="165"/>
        <v>70.900000000000006</v>
      </c>
      <c r="AJ356" s="26">
        <f>IF('[1]Расчет субсидий'!P224&gt;AI356,AI356,'[1]Расчет субсидий'!P224)</f>
        <v>0</v>
      </c>
      <c r="AK356" s="99">
        <f t="shared" si="163"/>
        <v>70.900000000000006</v>
      </c>
      <c r="AL356" s="57"/>
    </row>
    <row r="357" spans="1:38" s="2" customFormat="1" ht="15.75" x14ac:dyDescent="0.2">
      <c r="A357" s="16" t="s">
        <v>350</v>
      </c>
      <c r="B357" s="26">
        <v>43140</v>
      </c>
      <c r="C357" s="26">
        <v>46617</v>
      </c>
      <c r="D357" s="4">
        <f t="shared" si="185"/>
        <v>1.0805980528511823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26">
        <v>116.2</v>
      </c>
      <c r="O357" s="26">
        <v>71.599999999999994</v>
      </c>
      <c r="P357" s="4">
        <f t="shared" si="186"/>
        <v>0.61617900172117035</v>
      </c>
      <c r="Q357" s="13">
        <v>20</v>
      </c>
      <c r="R357" s="22">
        <v>1</v>
      </c>
      <c r="S357" s="13">
        <v>15</v>
      </c>
      <c r="T357" s="26">
        <v>8</v>
      </c>
      <c r="U357" s="26">
        <v>11</v>
      </c>
      <c r="V357" s="4">
        <f t="shared" si="187"/>
        <v>1.375</v>
      </c>
      <c r="W357" s="13">
        <v>25</v>
      </c>
      <c r="X357" s="26">
        <v>0.5</v>
      </c>
      <c r="Y357" s="26">
        <v>0.9</v>
      </c>
      <c r="Z357" s="4">
        <f t="shared" si="188"/>
        <v>1.8</v>
      </c>
      <c r="AA357" s="13">
        <v>25</v>
      </c>
      <c r="AB357" s="20">
        <f t="shared" si="164"/>
        <v>1.236890111188792</v>
      </c>
      <c r="AC357" s="20">
        <f t="shared" si="189"/>
        <v>1.2036890111188792</v>
      </c>
      <c r="AD357" s="24">
        <v>470</v>
      </c>
      <c r="AE357" s="21">
        <f t="shared" si="161"/>
        <v>42.727272727272727</v>
      </c>
      <c r="AF357" s="21">
        <f t="shared" si="190"/>
        <v>51.4</v>
      </c>
      <c r="AG357" s="39">
        <f t="shared" si="162"/>
        <v>8.672727272727272</v>
      </c>
      <c r="AH357" s="90"/>
      <c r="AI357" s="39">
        <f t="shared" si="165"/>
        <v>51.4</v>
      </c>
      <c r="AJ357" s="26">
        <f>IF('[1]Расчет субсидий'!P225&gt;AI357,AI357,'[1]Расчет субсидий'!P225)</f>
        <v>26.499999999999993</v>
      </c>
      <c r="AK357" s="99">
        <f t="shared" si="163"/>
        <v>24.9</v>
      </c>
      <c r="AL357" s="57"/>
    </row>
    <row r="358" spans="1:38" s="2" customFormat="1" ht="14.25" customHeight="1" x14ac:dyDescent="0.2">
      <c r="A358" s="16" t="s">
        <v>351</v>
      </c>
      <c r="B358" s="26">
        <v>0</v>
      </c>
      <c r="C358" s="26">
        <v>0</v>
      </c>
      <c r="D358" s="4">
        <f t="shared" si="185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26">
        <v>5.7</v>
      </c>
      <c r="O358" s="26">
        <v>4.4000000000000004</v>
      </c>
      <c r="P358" s="4">
        <f t="shared" si="186"/>
        <v>0.77192982456140358</v>
      </c>
      <c r="Q358" s="13">
        <v>20</v>
      </c>
      <c r="R358" s="22">
        <v>1</v>
      </c>
      <c r="S358" s="13">
        <v>15</v>
      </c>
      <c r="T358" s="26">
        <v>23</v>
      </c>
      <c r="U358" s="26">
        <v>23.2</v>
      </c>
      <c r="V358" s="4">
        <f t="shared" si="187"/>
        <v>1.008695652173913</v>
      </c>
      <c r="W358" s="13">
        <v>30</v>
      </c>
      <c r="X358" s="26">
        <v>0.3</v>
      </c>
      <c r="Y358" s="26">
        <v>0.3</v>
      </c>
      <c r="Z358" s="4">
        <f t="shared" si="188"/>
        <v>1</v>
      </c>
      <c r="AA358" s="13">
        <v>20</v>
      </c>
      <c r="AB358" s="20">
        <f t="shared" si="164"/>
        <v>0.94940548301700545</v>
      </c>
      <c r="AC358" s="20">
        <f t="shared" si="189"/>
        <v>0.94940548301700545</v>
      </c>
      <c r="AD358" s="24">
        <v>28</v>
      </c>
      <c r="AE358" s="21">
        <f t="shared" si="161"/>
        <v>2.5454545454545454</v>
      </c>
      <c r="AF358" s="21">
        <f t="shared" si="190"/>
        <v>2.4</v>
      </c>
      <c r="AG358" s="39">
        <f t="shared" si="162"/>
        <v>-0.1454545454545455</v>
      </c>
      <c r="AH358" s="90"/>
      <c r="AI358" s="39">
        <f t="shared" si="165"/>
        <v>2.4</v>
      </c>
      <c r="AJ358" s="26">
        <v>0</v>
      </c>
      <c r="AK358" s="99">
        <f t="shared" si="163"/>
        <v>2.4</v>
      </c>
      <c r="AL358" s="57"/>
    </row>
    <row r="359" spans="1:38" s="2" customFormat="1" ht="15.75" x14ac:dyDescent="0.2">
      <c r="A359" s="104" t="s">
        <v>352</v>
      </c>
      <c r="B359" s="105">
        <v>37</v>
      </c>
      <c r="C359" s="105">
        <v>45</v>
      </c>
      <c r="D359" s="106">
        <f t="shared" si="185"/>
        <v>1.2162162162162162</v>
      </c>
      <c r="E359" s="107">
        <v>10</v>
      </c>
      <c r="F359" s="108" t="s">
        <v>373</v>
      </c>
      <c r="G359" s="108" t="s">
        <v>373</v>
      </c>
      <c r="H359" s="108" t="s">
        <v>373</v>
      </c>
      <c r="I359" s="107" t="s">
        <v>370</v>
      </c>
      <c r="J359" s="108" t="s">
        <v>373</v>
      </c>
      <c r="K359" s="108" t="s">
        <v>373</v>
      </c>
      <c r="L359" s="108" t="s">
        <v>373</v>
      </c>
      <c r="M359" s="107" t="s">
        <v>370</v>
      </c>
      <c r="N359" s="105">
        <v>294.7</v>
      </c>
      <c r="O359" s="105">
        <v>1530.4</v>
      </c>
      <c r="P359" s="106">
        <f t="shared" si="186"/>
        <v>5.1930777061418398</v>
      </c>
      <c r="Q359" s="107">
        <v>20</v>
      </c>
      <c r="R359" s="109">
        <v>1</v>
      </c>
      <c r="S359" s="107">
        <v>15</v>
      </c>
      <c r="T359" s="105">
        <v>142</v>
      </c>
      <c r="U359" s="105">
        <v>210.7</v>
      </c>
      <c r="V359" s="106">
        <f t="shared" si="187"/>
        <v>1.4838028169014084</v>
      </c>
      <c r="W359" s="107">
        <v>30</v>
      </c>
      <c r="X359" s="105">
        <v>8</v>
      </c>
      <c r="Y359" s="105">
        <v>12.7</v>
      </c>
      <c r="Z359" s="106">
        <f t="shared" si="188"/>
        <v>1.5874999999999999</v>
      </c>
      <c r="AA359" s="107">
        <v>20</v>
      </c>
      <c r="AB359" s="110">
        <f t="shared" si="164"/>
        <v>2.1819768504425388</v>
      </c>
      <c r="AC359" s="110">
        <f t="shared" si="189"/>
        <v>1.2981976850442538</v>
      </c>
      <c r="AD359" s="111">
        <v>119</v>
      </c>
      <c r="AE359" s="112">
        <f t="shared" si="161"/>
        <v>10.818181818181818</v>
      </c>
      <c r="AF359" s="112">
        <f t="shared" si="190"/>
        <v>14</v>
      </c>
      <c r="AG359" s="113">
        <f t="shared" si="162"/>
        <v>3.1818181818181817</v>
      </c>
      <c r="AH359" s="114"/>
      <c r="AI359" s="113">
        <f t="shared" si="165"/>
        <v>14</v>
      </c>
      <c r="AJ359" s="105">
        <f>AI359</f>
        <v>14</v>
      </c>
      <c r="AK359" s="115">
        <f t="shared" si="163"/>
        <v>0</v>
      </c>
      <c r="AL359" s="57"/>
    </row>
    <row r="360" spans="1:38" s="2" customFormat="1" ht="18.75" customHeight="1" x14ac:dyDescent="0.2">
      <c r="A360" s="16" t="s">
        <v>353</v>
      </c>
      <c r="B360" s="26">
        <v>31</v>
      </c>
      <c r="C360" s="26">
        <v>23</v>
      </c>
      <c r="D360" s="4">
        <f t="shared" si="185"/>
        <v>0.74193548387096775</v>
      </c>
      <c r="E360" s="13">
        <v>10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26">
        <v>183.1</v>
      </c>
      <c r="O360" s="26">
        <v>70</v>
      </c>
      <c r="P360" s="4">
        <f t="shared" si="186"/>
        <v>0.38230475150191151</v>
      </c>
      <c r="Q360" s="13">
        <v>20</v>
      </c>
      <c r="R360" s="22">
        <v>1</v>
      </c>
      <c r="S360" s="13">
        <v>15</v>
      </c>
      <c r="T360" s="26">
        <v>6</v>
      </c>
      <c r="U360" s="26">
        <v>6</v>
      </c>
      <c r="V360" s="4">
        <f t="shared" si="187"/>
        <v>1</v>
      </c>
      <c r="W360" s="13">
        <v>20</v>
      </c>
      <c r="X360" s="26">
        <v>0.5</v>
      </c>
      <c r="Y360" s="26">
        <v>0.5</v>
      </c>
      <c r="Z360" s="4">
        <f t="shared" si="188"/>
        <v>1</v>
      </c>
      <c r="AA360" s="13">
        <v>30</v>
      </c>
      <c r="AB360" s="20">
        <f t="shared" si="164"/>
        <v>0.84279420914471481</v>
      </c>
      <c r="AC360" s="20">
        <f t="shared" si="189"/>
        <v>0.84279420914471481</v>
      </c>
      <c r="AD360" s="24">
        <v>1094</v>
      </c>
      <c r="AE360" s="21">
        <f t="shared" si="161"/>
        <v>99.454545454545453</v>
      </c>
      <c r="AF360" s="21">
        <f t="shared" si="190"/>
        <v>83.8</v>
      </c>
      <c r="AG360" s="39">
        <f t="shared" si="162"/>
        <v>-15.654545454545456</v>
      </c>
      <c r="AH360" s="90"/>
      <c r="AI360" s="39">
        <f t="shared" si="165"/>
        <v>83.8</v>
      </c>
      <c r="AJ360" s="26">
        <f>IF('[1]Расчет субсидий'!P227&gt;AI360,AI360,'[1]Расчет субсидий'!P227)</f>
        <v>0</v>
      </c>
      <c r="AK360" s="99">
        <f t="shared" si="163"/>
        <v>83.8</v>
      </c>
      <c r="AL360" s="57"/>
    </row>
    <row r="361" spans="1:38" s="2" customFormat="1" ht="15.75" x14ac:dyDescent="0.2">
      <c r="A361" s="16" t="s">
        <v>354</v>
      </c>
      <c r="B361" s="26">
        <v>35</v>
      </c>
      <c r="C361" s="26">
        <v>35</v>
      </c>
      <c r="D361" s="4">
        <f t="shared" si="185"/>
        <v>1</v>
      </c>
      <c r="E361" s="13">
        <v>10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26">
        <v>246</v>
      </c>
      <c r="O361" s="26">
        <v>58.7</v>
      </c>
      <c r="P361" s="4">
        <f t="shared" si="186"/>
        <v>0.23861788617886179</v>
      </c>
      <c r="Q361" s="13">
        <v>20</v>
      </c>
      <c r="R361" s="22">
        <v>1</v>
      </c>
      <c r="S361" s="13">
        <v>15</v>
      </c>
      <c r="T361" s="26">
        <v>35</v>
      </c>
      <c r="U361" s="26">
        <v>35</v>
      </c>
      <c r="V361" s="4">
        <f t="shared" si="187"/>
        <v>1</v>
      </c>
      <c r="W361" s="13">
        <v>15</v>
      </c>
      <c r="X361" s="26">
        <v>2</v>
      </c>
      <c r="Y361" s="26">
        <v>2</v>
      </c>
      <c r="Z361" s="4">
        <f t="shared" si="188"/>
        <v>1</v>
      </c>
      <c r="AA361" s="13">
        <v>35</v>
      </c>
      <c r="AB361" s="20">
        <f t="shared" si="164"/>
        <v>0.83970902866923414</v>
      </c>
      <c r="AC361" s="20">
        <f t="shared" si="189"/>
        <v>0.83970902866923414</v>
      </c>
      <c r="AD361" s="24">
        <v>842</v>
      </c>
      <c r="AE361" s="21">
        <f t="shared" si="161"/>
        <v>76.545454545454547</v>
      </c>
      <c r="AF361" s="21">
        <f t="shared" si="190"/>
        <v>64.3</v>
      </c>
      <c r="AG361" s="39">
        <f t="shared" si="162"/>
        <v>-12.24545454545455</v>
      </c>
      <c r="AH361" s="90"/>
      <c r="AI361" s="39">
        <f t="shared" si="165"/>
        <v>64.3</v>
      </c>
      <c r="AJ361" s="26">
        <f>IF('[1]Расчет субсидий'!P228&gt;AI361,AI361,'[1]Расчет субсидий'!P228)</f>
        <v>49.399999999999984</v>
      </c>
      <c r="AK361" s="99">
        <f t="shared" si="163"/>
        <v>14.9</v>
      </c>
      <c r="AL361" s="57"/>
    </row>
    <row r="362" spans="1:38" s="2" customFormat="1" ht="15.75" x14ac:dyDescent="0.2">
      <c r="A362" s="16" t="s">
        <v>355</v>
      </c>
      <c r="B362" s="26">
        <v>0</v>
      </c>
      <c r="C362" s="26">
        <v>10</v>
      </c>
      <c r="D362" s="4">
        <f t="shared" si="185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26">
        <v>14.8</v>
      </c>
      <c r="O362" s="26">
        <v>64.3</v>
      </c>
      <c r="P362" s="4">
        <f t="shared" si="186"/>
        <v>4.3445945945945939</v>
      </c>
      <c r="Q362" s="13">
        <v>20</v>
      </c>
      <c r="R362" s="22">
        <v>1</v>
      </c>
      <c r="S362" s="13">
        <v>15</v>
      </c>
      <c r="T362" s="26">
        <v>17</v>
      </c>
      <c r="U362" s="26">
        <v>15</v>
      </c>
      <c r="V362" s="4">
        <f t="shared" si="187"/>
        <v>0.88235294117647056</v>
      </c>
      <c r="W362" s="13">
        <v>10</v>
      </c>
      <c r="X362" s="26">
        <v>4.5</v>
      </c>
      <c r="Y362" s="26">
        <v>3.6</v>
      </c>
      <c r="Z362" s="4">
        <f t="shared" si="188"/>
        <v>0.8</v>
      </c>
      <c r="AA362" s="13">
        <v>40</v>
      </c>
      <c r="AB362" s="20">
        <f t="shared" si="164"/>
        <v>1.6790049565136067</v>
      </c>
      <c r="AC362" s="20">
        <f t="shared" si="189"/>
        <v>1.2479004956513606</v>
      </c>
      <c r="AD362" s="24">
        <v>1238</v>
      </c>
      <c r="AE362" s="21">
        <f t="shared" si="161"/>
        <v>112.54545454545455</v>
      </c>
      <c r="AF362" s="21">
        <f t="shared" si="190"/>
        <v>140.4</v>
      </c>
      <c r="AG362" s="39">
        <f t="shared" si="162"/>
        <v>27.854545454545459</v>
      </c>
      <c r="AH362" s="90"/>
      <c r="AI362" s="39">
        <f t="shared" si="165"/>
        <v>140.4</v>
      </c>
      <c r="AJ362" s="26">
        <f>IF('[1]Расчет субсидий'!P229&gt;AI362,AI362,'[1]Расчет субсидий'!P229)</f>
        <v>0</v>
      </c>
      <c r="AK362" s="99">
        <f t="shared" si="163"/>
        <v>140.4</v>
      </c>
      <c r="AL362" s="57"/>
    </row>
    <row r="363" spans="1:38" s="2" customFormat="1" ht="15.75" x14ac:dyDescent="0.2">
      <c r="A363" s="16" t="s">
        <v>356</v>
      </c>
      <c r="B363" s="26">
        <v>7560</v>
      </c>
      <c r="C363" s="26">
        <v>4480</v>
      </c>
      <c r="D363" s="4">
        <f t="shared" si="185"/>
        <v>0.59259259259259256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26">
        <v>1064.9000000000001</v>
      </c>
      <c r="O363" s="26">
        <v>449.1</v>
      </c>
      <c r="P363" s="4">
        <f t="shared" si="186"/>
        <v>0.421729739881679</v>
      </c>
      <c r="Q363" s="13">
        <v>20</v>
      </c>
      <c r="R363" s="22">
        <v>1</v>
      </c>
      <c r="S363" s="13">
        <v>15</v>
      </c>
      <c r="T363" s="26">
        <v>4</v>
      </c>
      <c r="U363" s="26">
        <v>5</v>
      </c>
      <c r="V363" s="4">
        <f t="shared" si="187"/>
        <v>1.25</v>
      </c>
      <c r="W363" s="13">
        <v>25</v>
      </c>
      <c r="X363" s="26">
        <v>0.7</v>
      </c>
      <c r="Y363" s="26">
        <v>0.7</v>
      </c>
      <c r="Z363" s="4">
        <f t="shared" si="188"/>
        <v>1</v>
      </c>
      <c r="AA363" s="13">
        <v>25</v>
      </c>
      <c r="AB363" s="20">
        <f t="shared" si="164"/>
        <v>0.90116337603746843</v>
      </c>
      <c r="AC363" s="20">
        <f t="shared" si="189"/>
        <v>0.90116337603746843</v>
      </c>
      <c r="AD363" s="24">
        <v>3486</v>
      </c>
      <c r="AE363" s="21">
        <f t="shared" si="161"/>
        <v>316.90909090909093</v>
      </c>
      <c r="AF363" s="21">
        <f t="shared" si="190"/>
        <v>285.60000000000002</v>
      </c>
      <c r="AG363" s="39">
        <f t="shared" si="162"/>
        <v>-31.309090909090912</v>
      </c>
      <c r="AH363" s="90"/>
      <c r="AI363" s="39">
        <f t="shared" si="165"/>
        <v>285.60000000000002</v>
      </c>
      <c r="AJ363" s="26">
        <f>IF('[1]Расчет субсидий'!P230&gt;AI363,AI363,'[1]Расчет субсидий'!P230)</f>
        <v>0</v>
      </c>
      <c r="AK363" s="99">
        <f t="shared" si="163"/>
        <v>285.60000000000002</v>
      </c>
      <c r="AL363" s="57"/>
    </row>
    <row r="364" spans="1:38" s="2" customFormat="1" ht="19.5" customHeight="1" x14ac:dyDescent="0.2">
      <c r="A364" s="25" t="s">
        <v>357</v>
      </c>
      <c r="B364" s="26"/>
      <c r="C364" s="26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26"/>
      <c r="O364" s="26"/>
      <c r="P364" s="4"/>
      <c r="Q364" s="13"/>
      <c r="R364" s="22"/>
      <c r="S364" s="13"/>
      <c r="T364" s="26"/>
      <c r="U364" s="26"/>
      <c r="V364" s="4"/>
      <c r="W364" s="13"/>
      <c r="X364" s="26"/>
      <c r="Y364" s="26"/>
      <c r="Z364" s="4"/>
      <c r="AA364" s="13"/>
      <c r="AB364" s="20"/>
      <c r="AC364" s="20"/>
      <c r="AD364" s="24"/>
      <c r="AE364" s="21"/>
      <c r="AF364" s="21"/>
      <c r="AG364" s="39"/>
      <c r="AH364" s="90"/>
      <c r="AI364" s="39"/>
      <c r="AJ364" s="26"/>
      <c r="AK364" s="99"/>
      <c r="AL364" s="57"/>
    </row>
    <row r="365" spans="1:38" s="2" customFormat="1" ht="15.75" x14ac:dyDescent="0.2">
      <c r="A365" s="16" t="s">
        <v>358</v>
      </c>
      <c r="B365" s="26">
        <v>1050</v>
      </c>
      <c r="C365" s="26">
        <v>931</v>
      </c>
      <c r="D365" s="4">
        <f t="shared" ref="D365:D376" si="191">IF((E365=0),0,IF(B365=0,1,IF(C365&lt;0,0,C365/B365)))</f>
        <v>0.88666666666666671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26">
        <v>149.9</v>
      </c>
      <c r="O365" s="26">
        <v>36.1</v>
      </c>
      <c r="P365" s="4">
        <f t="shared" ref="P365:P376" si="192">IF((Q365=0),0,IF(N365=0,1,IF(O365&lt;0,0,O365/N365)))</f>
        <v>0.24082721814543029</v>
      </c>
      <c r="Q365" s="13">
        <v>20</v>
      </c>
      <c r="R365" s="22">
        <v>1</v>
      </c>
      <c r="S365" s="13">
        <v>15</v>
      </c>
      <c r="T365" s="26">
        <v>0</v>
      </c>
      <c r="U365" s="26">
        <v>0</v>
      </c>
      <c r="V365" s="4">
        <f t="shared" ref="V365:V376" si="193">IF((W365=0),0,IF(T365=0,1,IF(U365&lt;0,0,U365/T365)))</f>
        <v>1</v>
      </c>
      <c r="W365" s="13">
        <v>15</v>
      </c>
      <c r="X365" s="26">
        <v>0</v>
      </c>
      <c r="Y365" s="26">
        <v>0.3</v>
      </c>
      <c r="Z365" s="4">
        <f t="shared" ref="Z365:Z376" si="194">IF((AA365=0),0,IF(X365=0,1,IF(Y365&lt;0,0,Y365/X365)))</f>
        <v>1</v>
      </c>
      <c r="AA365" s="13">
        <v>35</v>
      </c>
      <c r="AB365" s="20">
        <f t="shared" si="164"/>
        <v>0.82824432662710812</v>
      </c>
      <c r="AC365" s="20">
        <f t="shared" ref="AC365:AC376" si="195">IF(AB365&gt;1.2,IF((AB365-1.2)*0.1+1.2&gt;1.3,1.3,(AB365-1.2)*0.1+1.2),AB365)</f>
        <v>0.82824432662710812</v>
      </c>
      <c r="AD365" s="24">
        <v>1349</v>
      </c>
      <c r="AE365" s="21">
        <f t="shared" si="161"/>
        <v>122.63636363636364</v>
      </c>
      <c r="AF365" s="21">
        <f t="shared" ref="AF365:AF376" si="196">ROUND(AC365*AE365,1)</f>
        <v>101.6</v>
      </c>
      <c r="AG365" s="39">
        <f t="shared" si="162"/>
        <v>-21.036363636363646</v>
      </c>
      <c r="AH365" s="90"/>
      <c r="AI365" s="39">
        <f t="shared" si="165"/>
        <v>101.6</v>
      </c>
      <c r="AJ365" s="26">
        <v>0</v>
      </c>
      <c r="AK365" s="99">
        <f t="shared" si="163"/>
        <v>101.6</v>
      </c>
      <c r="AL365" s="57"/>
    </row>
    <row r="366" spans="1:38" s="2" customFormat="1" ht="15.75" x14ac:dyDescent="0.2">
      <c r="A366" s="16" t="s">
        <v>359</v>
      </c>
      <c r="B366" s="26">
        <v>0</v>
      </c>
      <c r="C366" s="26">
        <v>0</v>
      </c>
      <c r="D366" s="4">
        <f t="shared" si="191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26">
        <v>103.8</v>
      </c>
      <c r="O366" s="26">
        <v>33.700000000000003</v>
      </c>
      <c r="P366" s="4">
        <f t="shared" si="192"/>
        <v>0.32466281310211947</v>
      </c>
      <c r="Q366" s="13">
        <v>20</v>
      </c>
      <c r="R366" s="22">
        <v>1</v>
      </c>
      <c r="S366" s="13">
        <v>15</v>
      </c>
      <c r="T366" s="26">
        <v>5</v>
      </c>
      <c r="U366" s="26">
        <v>5.7</v>
      </c>
      <c r="V366" s="4">
        <f t="shared" si="193"/>
        <v>1.1400000000000001</v>
      </c>
      <c r="W366" s="13">
        <v>25</v>
      </c>
      <c r="X366" s="26">
        <v>0</v>
      </c>
      <c r="Y366" s="26">
        <v>0</v>
      </c>
      <c r="Z366" s="4">
        <f t="shared" si="194"/>
        <v>1</v>
      </c>
      <c r="AA366" s="13">
        <v>25</v>
      </c>
      <c r="AB366" s="20">
        <f t="shared" si="164"/>
        <v>0.88227360308285174</v>
      </c>
      <c r="AC366" s="20">
        <f t="shared" si="195"/>
        <v>0.88227360308285174</v>
      </c>
      <c r="AD366" s="24">
        <v>1709</v>
      </c>
      <c r="AE366" s="21">
        <f t="shared" si="161"/>
        <v>155.36363636363637</v>
      </c>
      <c r="AF366" s="21">
        <f t="shared" si="196"/>
        <v>137.1</v>
      </c>
      <c r="AG366" s="39">
        <f t="shared" si="162"/>
        <v>-18.26363636363638</v>
      </c>
      <c r="AH366" s="90"/>
      <c r="AI366" s="39">
        <f t="shared" si="165"/>
        <v>137.1</v>
      </c>
      <c r="AJ366" s="26">
        <f>IF('[1]Расчет субсидий'!P232&gt;AI366,AI366,'[1]Расчет субсидий'!P232)</f>
        <v>0</v>
      </c>
      <c r="AK366" s="99">
        <f t="shared" si="163"/>
        <v>137.1</v>
      </c>
      <c r="AL366" s="57"/>
    </row>
    <row r="367" spans="1:38" s="2" customFormat="1" ht="15.75" customHeight="1" x14ac:dyDescent="0.2">
      <c r="A367" s="104" t="s">
        <v>360</v>
      </c>
      <c r="B367" s="105">
        <v>1500</v>
      </c>
      <c r="C367" s="105">
        <v>1354.9</v>
      </c>
      <c r="D367" s="106">
        <f t="shared" si="191"/>
        <v>0.90326666666666677</v>
      </c>
      <c r="E367" s="107">
        <v>10</v>
      </c>
      <c r="F367" s="108" t="s">
        <v>373</v>
      </c>
      <c r="G367" s="108" t="s">
        <v>373</v>
      </c>
      <c r="H367" s="108" t="s">
        <v>373</v>
      </c>
      <c r="I367" s="107" t="s">
        <v>370</v>
      </c>
      <c r="J367" s="108" t="s">
        <v>373</v>
      </c>
      <c r="K367" s="108" t="s">
        <v>373</v>
      </c>
      <c r="L367" s="108" t="s">
        <v>373</v>
      </c>
      <c r="M367" s="107" t="s">
        <v>370</v>
      </c>
      <c r="N367" s="105">
        <v>444.2</v>
      </c>
      <c r="O367" s="105">
        <v>164.9</v>
      </c>
      <c r="P367" s="106">
        <f t="shared" si="192"/>
        <v>0.37122917604682576</v>
      </c>
      <c r="Q367" s="107">
        <v>20</v>
      </c>
      <c r="R367" s="109">
        <v>1</v>
      </c>
      <c r="S367" s="107">
        <v>15</v>
      </c>
      <c r="T367" s="105">
        <v>0</v>
      </c>
      <c r="U367" s="105">
        <v>0</v>
      </c>
      <c r="V367" s="106">
        <f t="shared" si="193"/>
        <v>1</v>
      </c>
      <c r="W367" s="107">
        <v>15</v>
      </c>
      <c r="X367" s="105">
        <v>0</v>
      </c>
      <c r="Y367" s="105">
        <v>0</v>
      </c>
      <c r="Z367" s="106">
        <f t="shared" si="194"/>
        <v>1</v>
      </c>
      <c r="AA367" s="107">
        <v>35</v>
      </c>
      <c r="AB367" s="110">
        <f t="shared" si="164"/>
        <v>0.85744473881687555</v>
      </c>
      <c r="AC367" s="110">
        <f t="shared" si="195"/>
        <v>0.85744473881687555</v>
      </c>
      <c r="AD367" s="111">
        <v>22</v>
      </c>
      <c r="AE367" s="112">
        <f t="shared" ref="AE367:AE376" si="197">AD367/11</f>
        <v>2</v>
      </c>
      <c r="AF367" s="112">
        <f t="shared" si="196"/>
        <v>1.7</v>
      </c>
      <c r="AG367" s="113">
        <f t="shared" ref="AG367:AG376" si="198">AF367-AE367</f>
        <v>-0.30000000000000004</v>
      </c>
      <c r="AH367" s="114"/>
      <c r="AI367" s="113">
        <f t="shared" si="165"/>
        <v>1.7</v>
      </c>
      <c r="AJ367" s="105">
        <f>AI367</f>
        <v>1.7</v>
      </c>
      <c r="AK367" s="115">
        <f t="shared" ref="AK367:AK376" si="199">ROUND(AI367-AJ367,1)</f>
        <v>0</v>
      </c>
      <c r="AL367" s="57"/>
    </row>
    <row r="368" spans="1:38" s="2" customFormat="1" ht="15.75" x14ac:dyDescent="0.2">
      <c r="A368" s="16" t="s">
        <v>361</v>
      </c>
      <c r="B368" s="26">
        <v>0</v>
      </c>
      <c r="C368" s="26">
        <v>0</v>
      </c>
      <c r="D368" s="4">
        <f t="shared" si="191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26">
        <v>22.2</v>
      </c>
      <c r="O368" s="26">
        <v>17.600000000000001</v>
      </c>
      <c r="P368" s="4">
        <f t="shared" si="192"/>
        <v>0.79279279279279291</v>
      </c>
      <c r="Q368" s="13">
        <v>20</v>
      </c>
      <c r="R368" s="22">
        <v>1</v>
      </c>
      <c r="S368" s="13">
        <v>15</v>
      </c>
      <c r="T368" s="26">
        <v>0</v>
      </c>
      <c r="U368" s="26">
        <v>0</v>
      </c>
      <c r="V368" s="4">
        <f t="shared" si="193"/>
        <v>1</v>
      </c>
      <c r="W368" s="13">
        <v>20</v>
      </c>
      <c r="X368" s="26">
        <v>0</v>
      </c>
      <c r="Y368" s="26">
        <v>0</v>
      </c>
      <c r="Z368" s="4">
        <f t="shared" si="194"/>
        <v>1</v>
      </c>
      <c r="AA368" s="13">
        <v>30</v>
      </c>
      <c r="AB368" s="20">
        <f t="shared" ref="AB368:AB376" si="200">((D368*E368)+(P368*Q368)+(R368*S368)+(V368*W368)+(Z368*AA368))/(E368+Q368+S368+W368+AA368)</f>
        <v>0.95124536301006879</v>
      </c>
      <c r="AC368" s="20">
        <f t="shared" si="195"/>
        <v>0.95124536301006879</v>
      </c>
      <c r="AD368" s="24">
        <v>1797</v>
      </c>
      <c r="AE368" s="21">
        <f t="shared" si="197"/>
        <v>163.36363636363637</v>
      </c>
      <c r="AF368" s="21">
        <f t="shared" si="196"/>
        <v>155.4</v>
      </c>
      <c r="AG368" s="39">
        <f t="shared" si="198"/>
        <v>-7.9636363636363683</v>
      </c>
      <c r="AH368" s="90"/>
      <c r="AI368" s="39">
        <f t="shared" ref="AI368:AI376" si="201">AF368+AH368</f>
        <v>155.4</v>
      </c>
      <c r="AJ368" s="26">
        <v>0</v>
      </c>
      <c r="AK368" s="99">
        <f t="shared" si="199"/>
        <v>155.4</v>
      </c>
      <c r="AL368" s="57"/>
    </row>
    <row r="369" spans="1:38" s="2" customFormat="1" ht="15.75" x14ac:dyDescent="0.2">
      <c r="A369" s="16" t="s">
        <v>362</v>
      </c>
      <c r="B369" s="26">
        <v>250</v>
      </c>
      <c r="C369" s="26">
        <v>250.4</v>
      </c>
      <c r="D369" s="4">
        <f t="shared" si="191"/>
        <v>1.0016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26">
        <v>369.1</v>
      </c>
      <c r="O369" s="26">
        <v>812.7</v>
      </c>
      <c r="P369" s="4">
        <f t="shared" si="192"/>
        <v>2.2018423191547005</v>
      </c>
      <c r="Q369" s="13">
        <v>20</v>
      </c>
      <c r="R369" s="22">
        <v>1</v>
      </c>
      <c r="S369" s="13">
        <v>15</v>
      </c>
      <c r="T369" s="26">
        <v>2</v>
      </c>
      <c r="U369" s="26">
        <v>2.2000000000000002</v>
      </c>
      <c r="V369" s="4">
        <f t="shared" si="193"/>
        <v>1.1000000000000001</v>
      </c>
      <c r="W369" s="13">
        <v>20</v>
      </c>
      <c r="X369" s="26">
        <v>4</v>
      </c>
      <c r="Y369" s="26">
        <v>8.6999999999999993</v>
      </c>
      <c r="Z369" s="4">
        <f t="shared" si="194"/>
        <v>2.1749999999999998</v>
      </c>
      <c r="AA369" s="13">
        <v>30</v>
      </c>
      <c r="AB369" s="20">
        <f t="shared" si="200"/>
        <v>1.645293119822042</v>
      </c>
      <c r="AC369" s="20">
        <f t="shared" si="195"/>
        <v>1.2445293119822041</v>
      </c>
      <c r="AD369" s="24">
        <v>1390</v>
      </c>
      <c r="AE369" s="21">
        <f t="shared" si="197"/>
        <v>126.36363636363636</v>
      </c>
      <c r="AF369" s="21">
        <f t="shared" si="196"/>
        <v>157.30000000000001</v>
      </c>
      <c r="AG369" s="39">
        <f t="shared" si="198"/>
        <v>30.936363636363652</v>
      </c>
      <c r="AH369" s="90"/>
      <c r="AI369" s="39">
        <f t="shared" si="201"/>
        <v>157.30000000000001</v>
      </c>
      <c r="AJ369" s="26">
        <f>IF('[1]Расчет субсидий'!P234&gt;AI369,AI369,'[1]Расчет субсидий'!P234)</f>
        <v>0</v>
      </c>
      <c r="AK369" s="99">
        <f t="shared" si="199"/>
        <v>157.30000000000001</v>
      </c>
      <c r="AL369" s="57"/>
    </row>
    <row r="370" spans="1:38" s="2" customFormat="1" ht="18.75" customHeight="1" x14ac:dyDescent="0.2">
      <c r="A370" s="16" t="s">
        <v>363</v>
      </c>
      <c r="B370" s="26">
        <v>60</v>
      </c>
      <c r="C370" s="26">
        <v>38.1</v>
      </c>
      <c r="D370" s="4">
        <f t="shared" si="191"/>
        <v>0.63500000000000001</v>
      </c>
      <c r="E370" s="13">
        <v>10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26">
        <v>139.1</v>
      </c>
      <c r="O370" s="26">
        <v>79.2</v>
      </c>
      <c r="P370" s="4">
        <f t="shared" si="192"/>
        <v>0.56937455068296194</v>
      </c>
      <c r="Q370" s="13">
        <v>20</v>
      </c>
      <c r="R370" s="22">
        <v>1</v>
      </c>
      <c r="S370" s="13">
        <v>15</v>
      </c>
      <c r="T370" s="26">
        <v>10</v>
      </c>
      <c r="U370" s="26">
        <v>10.199999999999999</v>
      </c>
      <c r="V370" s="4">
        <f t="shared" si="193"/>
        <v>1.02</v>
      </c>
      <c r="W370" s="13">
        <v>20</v>
      </c>
      <c r="X370" s="26">
        <v>0</v>
      </c>
      <c r="Y370" s="26">
        <v>0</v>
      </c>
      <c r="Z370" s="4">
        <f t="shared" si="194"/>
        <v>1</v>
      </c>
      <c r="AA370" s="13">
        <v>30</v>
      </c>
      <c r="AB370" s="20">
        <f t="shared" si="200"/>
        <v>0.87513148435430765</v>
      </c>
      <c r="AC370" s="20">
        <f t="shared" si="195"/>
        <v>0.87513148435430765</v>
      </c>
      <c r="AD370" s="24">
        <v>1897</v>
      </c>
      <c r="AE370" s="21">
        <f t="shared" si="197"/>
        <v>172.45454545454547</v>
      </c>
      <c r="AF370" s="21">
        <f t="shared" si="196"/>
        <v>150.9</v>
      </c>
      <c r="AG370" s="39">
        <f t="shared" si="198"/>
        <v>-21.554545454545462</v>
      </c>
      <c r="AH370" s="90"/>
      <c r="AI370" s="39">
        <f t="shared" si="201"/>
        <v>150.9</v>
      </c>
      <c r="AJ370" s="26">
        <v>0</v>
      </c>
      <c r="AK370" s="99">
        <f t="shared" si="199"/>
        <v>150.9</v>
      </c>
      <c r="AL370" s="57"/>
    </row>
    <row r="371" spans="1:38" s="2" customFormat="1" ht="15.75" x14ac:dyDescent="0.2">
      <c r="A371" s="16" t="s">
        <v>364</v>
      </c>
      <c r="B371" s="26">
        <v>0</v>
      </c>
      <c r="C371" s="26">
        <v>0</v>
      </c>
      <c r="D371" s="4">
        <f t="shared" si="191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26">
        <v>67.5</v>
      </c>
      <c r="O371" s="26">
        <v>107.2</v>
      </c>
      <c r="P371" s="4">
        <f t="shared" si="192"/>
        <v>1.5881481481481481</v>
      </c>
      <c r="Q371" s="13">
        <v>20</v>
      </c>
      <c r="R371" s="22">
        <v>1</v>
      </c>
      <c r="S371" s="13">
        <v>15</v>
      </c>
      <c r="T371" s="26">
        <v>0</v>
      </c>
      <c r="U371" s="26">
        <v>0.3</v>
      </c>
      <c r="V371" s="4">
        <f t="shared" si="193"/>
        <v>1</v>
      </c>
      <c r="W371" s="13">
        <v>30</v>
      </c>
      <c r="X371" s="26">
        <v>0</v>
      </c>
      <c r="Y371" s="26">
        <v>0</v>
      </c>
      <c r="Z371" s="4">
        <f t="shared" si="194"/>
        <v>1</v>
      </c>
      <c r="AA371" s="13">
        <v>20</v>
      </c>
      <c r="AB371" s="20">
        <f t="shared" si="200"/>
        <v>1.1383877995642702</v>
      </c>
      <c r="AC371" s="20">
        <f t="shared" si="195"/>
        <v>1.1383877995642702</v>
      </c>
      <c r="AD371" s="24">
        <v>1347</v>
      </c>
      <c r="AE371" s="21">
        <f t="shared" si="197"/>
        <v>122.45454545454545</v>
      </c>
      <c r="AF371" s="21">
        <f t="shared" si="196"/>
        <v>139.4</v>
      </c>
      <c r="AG371" s="39">
        <f t="shared" si="198"/>
        <v>16.945454545454552</v>
      </c>
      <c r="AH371" s="90"/>
      <c r="AI371" s="39">
        <f t="shared" si="201"/>
        <v>139.4</v>
      </c>
      <c r="AJ371" s="26">
        <f>IF('[1]Расчет субсидий'!P235&gt;AI371,AI371,'[1]Расчет субсидий'!P235)</f>
        <v>57.866666666666632</v>
      </c>
      <c r="AK371" s="99">
        <f t="shared" si="199"/>
        <v>81.5</v>
      </c>
      <c r="AL371" s="57"/>
    </row>
    <row r="372" spans="1:38" s="2" customFormat="1" ht="15.75" x14ac:dyDescent="0.2">
      <c r="A372" s="16" t="s">
        <v>365</v>
      </c>
      <c r="B372" s="26">
        <v>0</v>
      </c>
      <c r="C372" s="26">
        <v>0</v>
      </c>
      <c r="D372" s="4">
        <f t="shared" si="191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26">
        <v>73.099999999999994</v>
      </c>
      <c r="O372" s="26">
        <v>18.399999999999999</v>
      </c>
      <c r="P372" s="4">
        <f t="shared" si="192"/>
        <v>0.25170998632010944</v>
      </c>
      <c r="Q372" s="13">
        <v>20</v>
      </c>
      <c r="R372" s="22">
        <v>1</v>
      </c>
      <c r="S372" s="13">
        <v>15</v>
      </c>
      <c r="T372" s="26">
        <v>5</v>
      </c>
      <c r="U372" s="26">
        <v>5.0999999999999996</v>
      </c>
      <c r="V372" s="4">
        <f t="shared" si="193"/>
        <v>1.02</v>
      </c>
      <c r="W372" s="13">
        <v>25</v>
      </c>
      <c r="X372" s="26">
        <v>0</v>
      </c>
      <c r="Y372" s="26">
        <v>0</v>
      </c>
      <c r="Z372" s="4">
        <f t="shared" si="194"/>
        <v>1</v>
      </c>
      <c r="AA372" s="13">
        <v>25</v>
      </c>
      <c r="AB372" s="20">
        <f t="shared" si="200"/>
        <v>0.82981411442826114</v>
      </c>
      <c r="AC372" s="20">
        <f t="shared" si="195"/>
        <v>0.82981411442826114</v>
      </c>
      <c r="AD372" s="24">
        <v>1065</v>
      </c>
      <c r="AE372" s="21">
        <f t="shared" si="197"/>
        <v>96.818181818181813</v>
      </c>
      <c r="AF372" s="21">
        <f t="shared" si="196"/>
        <v>80.3</v>
      </c>
      <c r="AG372" s="39">
        <f t="shared" si="198"/>
        <v>-16.518181818181816</v>
      </c>
      <c r="AH372" s="90"/>
      <c r="AI372" s="39">
        <f t="shared" si="201"/>
        <v>80.3</v>
      </c>
      <c r="AJ372" s="26">
        <v>0</v>
      </c>
      <c r="AK372" s="99">
        <f t="shared" si="199"/>
        <v>80.3</v>
      </c>
      <c r="AL372" s="57"/>
    </row>
    <row r="373" spans="1:38" s="2" customFormat="1" ht="15.75" x14ac:dyDescent="0.2">
      <c r="A373" s="16" t="s">
        <v>366</v>
      </c>
      <c r="B373" s="26">
        <v>0</v>
      </c>
      <c r="C373" s="26">
        <v>0</v>
      </c>
      <c r="D373" s="4">
        <f t="shared" si="191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26">
        <v>71.7</v>
      </c>
      <c r="O373" s="26">
        <v>38.1</v>
      </c>
      <c r="P373" s="4">
        <f t="shared" si="192"/>
        <v>0.53138075313807531</v>
      </c>
      <c r="Q373" s="13">
        <v>20</v>
      </c>
      <c r="R373" s="22">
        <v>1</v>
      </c>
      <c r="S373" s="13">
        <v>15</v>
      </c>
      <c r="T373" s="26">
        <v>0</v>
      </c>
      <c r="U373" s="26">
        <v>0</v>
      </c>
      <c r="V373" s="4">
        <f t="shared" si="193"/>
        <v>1</v>
      </c>
      <c r="W373" s="13">
        <v>20</v>
      </c>
      <c r="X373" s="26">
        <v>0</v>
      </c>
      <c r="Y373" s="26">
        <v>0.3</v>
      </c>
      <c r="Z373" s="4">
        <f t="shared" si="194"/>
        <v>1</v>
      </c>
      <c r="AA373" s="13">
        <v>30</v>
      </c>
      <c r="AB373" s="20">
        <f t="shared" si="200"/>
        <v>0.88973664779719419</v>
      </c>
      <c r="AC373" s="20">
        <f t="shared" si="195"/>
        <v>0.88973664779719419</v>
      </c>
      <c r="AD373" s="24">
        <v>2172</v>
      </c>
      <c r="AE373" s="21">
        <f t="shared" si="197"/>
        <v>197.45454545454547</v>
      </c>
      <c r="AF373" s="21">
        <f t="shared" si="196"/>
        <v>175.7</v>
      </c>
      <c r="AG373" s="39">
        <f t="shared" si="198"/>
        <v>-21.754545454545479</v>
      </c>
      <c r="AH373" s="90"/>
      <c r="AI373" s="39">
        <f t="shared" si="201"/>
        <v>175.7</v>
      </c>
      <c r="AJ373" s="26">
        <v>0</v>
      </c>
      <c r="AK373" s="99">
        <f t="shared" si="199"/>
        <v>175.7</v>
      </c>
      <c r="AL373" s="57"/>
    </row>
    <row r="374" spans="1:38" s="2" customFormat="1" ht="15.75" x14ac:dyDescent="0.2">
      <c r="A374" s="16" t="s">
        <v>367</v>
      </c>
      <c r="B374" s="26">
        <v>0</v>
      </c>
      <c r="C374" s="26">
        <v>0</v>
      </c>
      <c r="D374" s="4">
        <f t="shared" si="191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26">
        <v>68</v>
      </c>
      <c r="O374" s="26">
        <v>18.2</v>
      </c>
      <c r="P374" s="4">
        <f t="shared" si="192"/>
        <v>0.2676470588235294</v>
      </c>
      <c r="Q374" s="13">
        <v>20</v>
      </c>
      <c r="R374" s="22">
        <v>1</v>
      </c>
      <c r="S374" s="13">
        <v>15</v>
      </c>
      <c r="T374" s="26">
        <v>5</v>
      </c>
      <c r="U374" s="26">
        <v>5.7</v>
      </c>
      <c r="V374" s="4">
        <f t="shared" si="193"/>
        <v>1.1400000000000001</v>
      </c>
      <c r="W374" s="13">
        <v>20</v>
      </c>
      <c r="X374" s="26">
        <v>0</v>
      </c>
      <c r="Y374" s="26">
        <v>0</v>
      </c>
      <c r="Z374" s="4">
        <f t="shared" si="194"/>
        <v>1</v>
      </c>
      <c r="AA374" s="13">
        <v>30</v>
      </c>
      <c r="AB374" s="20">
        <f t="shared" si="200"/>
        <v>0.86062283737024226</v>
      </c>
      <c r="AC374" s="20">
        <f t="shared" si="195"/>
        <v>0.86062283737024226</v>
      </c>
      <c r="AD374" s="24">
        <v>965</v>
      </c>
      <c r="AE374" s="21">
        <f t="shared" si="197"/>
        <v>87.727272727272734</v>
      </c>
      <c r="AF374" s="21">
        <f t="shared" si="196"/>
        <v>75.5</v>
      </c>
      <c r="AG374" s="39">
        <f t="shared" si="198"/>
        <v>-12.227272727272734</v>
      </c>
      <c r="AH374" s="90"/>
      <c r="AI374" s="39">
        <f t="shared" si="201"/>
        <v>75.5</v>
      </c>
      <c r="AJ374" s="26">
        <v>0</v>
      </c>
      <c r="AK374" s="99">
        <f t="shared" si="199"/>
        <v>75.5</v>
      </c>
      <c r="AL374" s="57"/>
    </row>
    <row r="375" spans="1:38" s="2" customFormat="1" ht="15.75" x14ac:dyDescent="0.2">
      <c r="A375" s="16" t="s">
        <v>368</v>
      </c>
      <c r="B375" s="26">
        <v>450</v>
      </c>
      <c r="C375" s="26">
        <v>445</v>
      </c>
      <c r="D375" s="4">
        <f t="shared" si="191"/>
        <v>0.98888888888888893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26">
        <v>128.30000000000001</v>
      </c>
      <c r="O375" s="26">
        <v>130.5</v>
      </c>
      <c r="P375" s="4">
        <f t="shared" si="192"/>
        <v>1.0171473109898674</v>
      </c>
      <c r="Q375" s="13">
        <v>20</v>
      </c>
      <c r="R375" s="22">
        <v>1</v>
      </c>
      <c r="S375" s="13">
        <v>15</v>
      </c>
      <c r="T375" s="26">
        <v>0</v>
      </c>
      <c r="U375" s="26">
        <v>0.4</v>
      </c>
      <c r="V375" s="4">
        <f t="shared" si="193"/>
        <v>1</v>
      </c>
      <c r="W375" s="13">
        <v>20</v>
      </c>
      <c r="X375" s="26">
        <v>0</v>
      </c>
      <c r="Y375" s="26">
        <v>0.3</v>
      </c>
      <c r="Z375" s="4">
        <f t="shared" si="194"/>
        <v>1</v>
      </c>
      <c r="AA375" s="13">
        <v>30</v>
      </c>
      <c r="AB375" s="20">
        <f t="shared" si="200"/>
        <v>1.0024403695651183</v>
      </c>
      <c r="AC375" s="20">
        <f t="shared" si="195"/>
        <v>1.0024403695651183</v>
      </c>
      <c r="AD375" s="24">
        <v>1800</v>
      </c>
      <c r="AE375" s="21">
        <f t="shared" si="197"/>
        <v>163.63636363636363</v>
      </c>
      <c r="AF375" s="21">
        <f t="shared" si="196"/>
        <v>164</v>
      </c>
      <c r="AG375" s="39">
        <f t="shared" si="198"/>
        <v>0.36363636363637397</v>
      </c>
      <c r="AH375" s="90"/>
      <c r="AI375" s="39">
        <f t="shared" si="201"/>
        <v>164</v>
      </c>
      <c r="AJ375" s="26">
        <v>0</v>
      </c>
      <c r="AK375" s="99">
        <f t="shared" si="199"/>
        <v>164</v>
      </c>
      <c r="AL375" s="57"/>
    </row>
    <row r="376" spans="1:38" s="2" customFormat="1" ht="16.5" thickBot="1" x14ac:dyDescent="0.25">
      <c r="A376" s="41" t="s">
        <v>369</v>
      </c>
      <c r="B376" s="42">
        <v>7500</v>
      </c>
      <c r="C376" s="42">
        <v>4953.1000000000004</v>
      </c>
      <c r="D376" s="43">
        <f t="shared" si="191"/>
        <v>0.66041333333333341</v>
      </c>
      <c r="E376" s="44">
        <v>10</v>
      </c>
      <c r="F376" s="45" t="s">
        <v>373</v>
      </c>
      <c r="G376" s="45" t="s">
        <v>373</v>
      </c>
      <c r="H376" s="45" t="s">
        <v>373</v>
      </c>
      <c r="I376" s="44" t="s">
        <v>370</v>
      </c>
      <c r="J376" s="45" t="s">
        <v>373</v>
      </c>
      <c r="K376" s="45" t="s">
        <v>373</v>
      </c>
      <c r="L376" s="45" t="s">
        <v>373</v>
      </c>
      <c r="M376" s="44" t="s">
        <v>370</v>
      </c>
      <c r="N376" s="42">
        <v>919.5</v>
      </c>
      <c r="O376" s="42">
        <v>843.1</v>
      </c>
      <c r="P376" s="43">
        <f t="shared" si="192"/>
        <v>0.91691136487221314</v>
      </c>
      <c r="Q376" s="44">
        <v>20</v>
      </c>
      <c r="R376" s="46">
        <v>1</v>
      </c>
      <c r="S376" s="44">
        <v>15</v>
      </c>
      <c r="T376" s="42">
        <v>10</v>
      </c>
      <c r="U376" s="42">
        <v>10.8</v>
      </c>
      <c r="V376" s="43">
        <f t="shared" si="193"/>
        <v>1.08</v>
      </c>
      <c r="W376" s="44">
        <v>20</v>
      </c>
      <c r="X376" s="42">
        <v>0</v>
      </c>
      <c r="Y376" s="42">
        <v>0.3</v>
      </c>
      <c r="Z376" s="43">
        <f t="shared" si="194"/>
        <v>1</v>
      </c>
      <c r="AA376" s="44">
        <v>30</v>
      </c>
      <c r="AB376" s="20">
        <f t="shared" si="200"/>
        <v>0.96360379611344849</v>
      </c>
      <c r="AC376" s="47">
        <f t="shared" si="195"/>
        <v>0.96360379611344849</v>
      </c>
      <c r="AD376" s="48">
        <v>1971</v>
      </c>
      <c r="AE376" s="40">
        <f t="shared" si="197"/>
        <v>179.18181818181819</v>
      </c>
      <c r="AF376" s="40">
        <f t="shared" si="196"/>
        <v>172.7</v>
      </c>
      <c r="AG376" s="49">
        <f t="shared" si="198"/>
        <v>-6.4818181818181984</v>
      </c>
      <c r="AH376" s="93"/>
      <c r="AI376" s="49">
        <f t="shared" si="201"/>
        <v>172.7</v>
      </c>
      <c r="AJ376" s="42">
        <v>0</v>
      </c>
      <c r="AK376" s="99">
        <f t="shared" si="199"/>
        <v>172.7</v>
      </c>
      <c r="AL376" s="57"/>
    </row>
    <row r="377" spans="1:38" ht="19.5" thickBot="1" x14ac:dyDescent="0.25">
      <c r="A377" s="94" t="s">
        <v>382</v>
      </c>
      <c r="B377" s="95">
        <f t="shared" ref="B377:C377" si="202">SUM(B7:B376)-B17-B45</f>
        <v>78531858</v>
      </c>
      <c r="C377" s="95">
        <f t="shared" si="202"/>
        <v>71838145.700000048</v>
      </c>
      <c r="D377" s="96">
        <f>C377/B377</f>
        <v>0.9147643711676865</v>
      </c>
      <c r="E377" s="97"/>
      <c r="F377" s="97"/>
      <c r="G377" s="97"/>
      <c r="H377" s="97"/>
      <c r="I377" s="97"/>
      <c r="J377" s="97"/>
      <c r="K377" s="97"/>
      <c r="L377" s="97"/>
      <c r="M377" s="97"/>
      <c r="N377" s="95">
        <f t="shared" ref="N377:O377" si="203">SUM(N7:N376)-N17-N45</f>
        <v>2313813.1999999997</v>
      </c>
      <c r="O377" s="95">
        <f t="shared" si="203"/>
        <v>1952071.7000000011</v>
      </c>
      <c r="P377" s="96">
        <f>O377/N377</f>
        <v>0.84366002406763063</v>
      </c>
      <c r="Q377" s="97"/>
      <c r="R377" s="97"/>
      <c r="S377" s="97"/>
      <c r="T377" s="95">
        <f t="shared" ref="T377:U377" si="204">SUM(T7:T376)-T17-T45</f>
        <v>28961.800000000003</v>
      </c>
      <c r="U377" s="95">
        <f t="shared" si="204"/>
        <v>31806.999999999993</v>
      </c>
      <c r="V377" s="96">
        <f>U377/T377</f>
        <v>1.0982397502917634</v>
      </c>
      <c r="W377" s="97"/>
      <c r="X377" s="95">
        <f t="shared" ref="X377:Y377" si="205">SUM(X7:X376)-X17-X45</f>
        <v>10154.000000000004</v>
      </c>
      <c r="Y377" s="95">
        <f t="shared" si="205"/>
        <v>12847.899999999956</v>
      </c>
      <c r="Z377" s="96">
        <f>Y377/X377</f>
        <v>1.2653043135710018</v>
      </c>
      <c r="AA377" s="97"/>
      <c r="AB377" s="97"/>
      <c r="AC377" s="98">
        <f>AF377/AE377</f>
        <v>0.99684445408703348</v>
      </c>
      <c r="AD377" s="95">
        <f t="shared" ref="AD377:AG377" si="206">SUM(AD7:AD376)-AD17-AD45</f>
        <v>3802575</v>
      </c>
      <c r="AE377" s="95">
        <f t="shared" si="206"/>
        <v>345688.63636363653</v>
      </c>
      <c r="AF377" s="95">
        <f t="shared" si="206"/>
        <v>344597.80000000028</v>
      </c>
      <c r="AG377" s="95">
        <f t="shared" si="206"/>
        <v>-1090.8363636363651</v>
      </c>
      <c r="AH377" s="95">
        <f t="shared" ref="AH377:AK377" si="207">AH6+AH17+AH45</f>
        <v>-577.20000000000232</v>
      </c>
      <c r="AI377" s="95">
        <f t="shared" si="207"/>
        <v>344020.60000000003</v>
      </c>
      <c r="AJ377" s="95">
        <f t="shared" si="207"/>
        <v>4328.310833333333</v>
      </c>
      <c r="AK377" s="95">
        <f t="shared" si="207"/>
        <v>339692.2</v>
      </c>
    </row>
  </sheetData>
  <mergeCells count="20">
    <mergeCell ref="AI3:AI4"/>
    <mergeCell ref="AH3:AH4"/>
    <mergeCell ref="AJ3:AJ4"/>
    <mergeCell ref="AD3:AD4"/>
    <mergeCell ref="AK3:AK4"/>
    <mergeCell ref="AG3:AG4"/>
    <mergeCell ref="AF3:AF4"/>
    <mergeCell ref="A1:AA1"/>
    <mergeCell ref="AB1:AG1"/>
    <mergeCell ref="AB3:AB4"/>
    <mergeCell ref="AE3:AE4"/>
    <mergeCell ref="AC3:AC4"/>
    <mergeCell ref="R3:S3"/>
    <mergeCell ref="F3:I3"/>
    <mergeCell ref="B3:E3"/>
    <mergeCell ref="J3:M3"/>
    <mergeCell ref="A3:A4"/>
    <mergeCell ref="N3:Q3"/>
    <mergeCell ref="T3:W3"/>
    <mergeCell ref="X3:AA3"/>
  </mergeCells>
  <conditionalFormatting sqref="P6 P17 V17 Z45 P45 H17 H6 Z17 D6:D376 V45">
    <cfRule type="expression" dxfId="4" priority="58">
      <formula>AND($B6=0,$E6&gt;0)</formula>
    </cfRule>
  </conditionalFormatting>
  <conditionalFormatting sqref="L7:L376">
    <cfRule type="expression" dxfId="3" priority="61">
      <formula>AND($J7=0,$M7&gt;0)</formula>
    </cfRule>
  </conditionalFormatting>
  <conditionalFormatting sqref="P7:P16 P18:P44 P46:P376">
    <cfRule type="expression" dxfId="2" priority="64">
      <formula>AND($N7=0,$Q7&gt;0)</formula>
    </cfRule>
  </conditionalFormatting>
  <conditionalFormatting sqref="V18:V44 V46:V376">
    <cfRule type="expression" dxfId="1" priority="65">
      <formula>AND($T18=0,$W18&gt;0)</formula>
    </cfRule>
  </conditionalFormatting>
  <conditionalFormatting sqref="Z18:Z44 Z46:Z376">
    <cfRule type="expression" dxfId="0" priority="66">
      <formula>AND($X18=0,$AA18&gt;0)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47" fitToWidth="2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7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54" sqref="Z54"/>
    </sheetView>
  </sheetViews>
  <sheetFormatPr defaultRowHeight="12.75" x14ac:dyDescent="0.2"/>
  <cols>
    <col min="1" max="1" width="45.42578125" style="58" customWidth="1"/>
    <col min="2" max="2" width="22.85546875" style="58" customWidth="1"/>
    <col min="3" max="3" width="11.42578125" style="58" customWidth="1"/>
    <col min="4" max="4" width="11" style="58" customWidth="1"/>
    <col min="5" max="5" width="16" style="58" customWidth="1"/>
    <col min="6" max="6" width="12" style="58" customWidth="1"/>
    <col min="7" max="7" width="11.42578125" style="58" customWidth="1"/>
    <col min="8" max="8" width="16.5703125" style="58" customWidth="1"/>
    <col min="9" max="9" width="12.28515625" style="58" customWidth="1"/>
    <col min="10" max="10" width="10.42578125" style="58" customWidth="1"/>
    <col min="11" max="11" width="17.28515625" style="58" customWidth="1"/>
    <col min="12" max="12" width="11.85546875" style="58" customWidth="1"/>
    <col min="13" max="13" width="10.5703125" style="58" customWidth="1"/>
    <col min="14" max="14" width="18.140625" style="58" customWidth="1"/>
    <col min="15" max="15" width="11.28515625" style="58" customWidth="1"/>
    <col min="16" max="16" width="9.140625" style="58"/>
    <col min="17" max="17" width="15.85546875" style="58" customWidth="1"/>
    <col min="18" max="18" width="12.140625" style="58" customWidth="1"/>
    <col min="19" max="19" width="9.140625" style="58"/>
    <col min="20" max="20" width="15.85546875" style="58" customWidth="1"/>
    <col min="21" max="21" width="11.42578125" style="58" customWidth="1"/>
    <col min="22" max="22" width="9.140625" style="58"/>
    <col min="23" max="23" width="16.85546875" style="58" customWidth="1"/>
    <col min="24" max="24" width="10.5703125" style="58" customWidth="1"/>
    <col min="25" max="16384" width="9.140625" style="58"/>
  </cols>
  <sheetData>
    <row r="1" spans="1:24" x14ac:dyDescent="0.2">
      <c r="A1" s="139" t="s">
        <v>413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3.5" thickBot="1" x14ac:dyDescent="0.25"/>
    <row r="3" spans="1:24" ht="96" customHeight="1" x14ac:dyDescent="0.2">
      <c r="A3" s="140" t="s">
        <v>15</v>
      </c>
      <c r="B3" s="142" t="s">
        <v>374</v>
      </c>
      <c r="C3" s="145" t="s">
        <v>383</v>
      </c>
      <c r="D3" s="145"/>
      <c r="E3" s="145"/>
      <c r="F3" s="145" t="s">
        <v>17</v>
      </c>
      <c r="G3" s="145"/>
      <c r="H3" s="145"/>
      <c r="I3" s="145" t="s">
        <v>384</v>
      </c>
      <c r="J3" s="145"/>
      <c r="K3" s="145"/>
      <c r="L3" s="145" t="s">
        <v>18</v>
      </c>
      <c r="M3" s="145"/>
      <c r="N3" s="145"/>
      <c r="O3" s="145" t="s">
        <v>19</v>
      </c>
      <c r="P3" s="145"/>
      <c r="Q3" s="145"/>
      <c r="R3" s="146" t="s">
        <v>20</v>
      </c>
      <c r="S3" s="147"/>
      <c r="T3" s="148"/>
      <c r="U3" s="149" t="s">
        <v>21</v>
      </c>
      <c r="V3" s="150"/>
      <c r="W3" s="151"/>
      <c r="X3" s="144" t="s">
        <v>377</v>
      </c>
    </row>
    <row r="4" spans="1:24" ht="51.75" thickBot="1" x14ac:dyDescent="0.25">
      <c r="A4" s="141"/>
      <c r="B4" s="143"/>
      <c r="C4" s="59" t="s">
        <v>375</v>
      </c>
      <c r="D4" s="59" t="s">
        <v>376</v>
      </c>
      <c r="E4" s="60" t="s">
        <v>403</v>
      </c>
      <c r="F4" s="59" t="s">
        <v>375</v>
      </c>
      <c r="G4" s="59" t="s">
        <v>376</v>
      </c>
      <c r="H4" s="60" t="s">
        <v>404</v>
      </c>
      <c r="I4" s="59" t="s">
        <v>375</v>
      </c>
      <c r="J4" s="59" t="s">
        <v>376</v>
      </c>
      <c r="K4" s="60" t="s">
        <v>405</v>
      </c>
      <c r="L4" s="59" t="s">
        <v>375</v>
      </c>
      <c r="M4" s="59" t="s">
        <v>376</v>
      </c>
      <c r="N4" s="60" t="s">
        <v>406</v>
      </c>
      <c r="O4" s="59" t="s">
        <v>375</v>
      </c>
      <c r="P4" s="59" t="s">
        <v>376</v>
      </c>
      <c r="Q4" s="60" t="s">
        <v>407</v>
      </c>
      <c r="R4" s="59" t="s">
        <v>375</v>
      </c>
      <c r="S4" s="59" t="s">
        <v>376</v>
      </c>
      <c r="T4" s="60" t="s">
        <v>408</v>
      </c>
      <c r="U4" s="59" t="s">
        <v>375</v>
      </c>
      <c r="V4" s="59" t="s">
        <v>376</v>
      </c>
      <c r="W4" s="60" t="s">
        <v>409</v>
      </c>
      <c r="X4" s="144"/>
    </row>
    <row r="5" spans="1:24" x14ac:dyDescent="0.2">
      <c r="A5" s="61">
        <v>1</v>
      </c>
      <c r="B5" s="62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  <c r="K5" s="63">
        <v>11</v>
      </c>
      <c r="L5" s="63">
        <v>12</v>
      </c>
      <c r="M5" s="63">
        <v>13</v>
      </c>
      <c r="N5" s="63">
        <v>14</v>
      </c>
      <c r="O5" s="63">
        <v>15</v>
      </c>
      <c r="P5" s="63">
        <v>16</v>
      </c>
      <c r="Q5" s="63">
        <v>17</v>
      </c>
      <c r="R5" s="63">
        <v>18</v>
      </c>
      <c r="S5" s="63">
        <v>19</v>
      </c>
      <c r="T5" s="63">
        <v>20</v>
      </c>
      <c r="U5" s="63">
        <v>21</v>
      </c>
      <c r="V5" s="63">
        <v>22</v>
      </c>
      <c r="W5" s="63">
        <v>23</v>
      </c>
      <c r="X5" s="63">
        <v>45</v>
      </c>
    </row>
    <row r="6" spans="1:24" x14ac:dyDescent="0.2">
      <c r="A6" s="64" t="s">
        <v>4</v>
      </c>
      <c r="B6" s="65">
        <f>SUM(B7:B16)</f>
        <v>-5258.7272727272721</v>
      </c>
      <c r="C6" s="64"/>
      <c r="D6" s="64"/>
      <c r="E6" s="65">
        <f>SUM(E7:E16)</f>
        <v>-884.18744902353751</v>
      </c>
      <c r="F6" s="64"/>
      <c r="G6" s="64"/>
      <c r="H6" s="64"/>
      <c r="I6" s="64"/>
      <c r="J6" s="64"/>
      <c r="K6" s="65">
        <f>SUM(K7:K16)</f>
        <v>1400.5514024199392</v>
      </c>
      <c r="L6" s="64"/>
      <c r="M6" s="64"/>
      <c r="N6" s="65">
        <f>SUM(N7:N16)</f>
        <v>-5775.0912261236726</v>
      </c>
      <c r="O6" s="64"/>
      <c r="P6" s="64"/>
      <c r="Q6" s="64"/>
      <c r="R6" s="64"/>
      <c r="S6" s="64"/>
      <c r="T6" s="64"/>
      <c r="U6" s="64"/>
      <c r="V6" s="64"/>
      <c r="W6" s="64"/>
      <c r="X6" s="66"/>
    </row>
    <row r="7" spans="1:24" x14ac:dyDescent="0.2">
      <c r="A7" s="67" t="s">
        <v>5</v>
      </c>
      <c r="B7" s="68">
        <f>'Расчет субсидий'!AG7</f>
        <v>-2390.0727272727272</v>
      </c>
      <c r="C7" s="69">
        <f>'Расчет субсидий'!D7-1</f>
        <v>-0.14939007137888616</v>
      </c>
      <c r="D7" s="70">
        <f>C7*'Расчет субсидий'!E7</f>
        <v>-2.2408510706832923</v>
      </c>
      <c r="E7" s="71">
        <f t="shared" ref="E7:E16" si="0">$B7*D7/$X7</f>
        <v>-1378.4147152922444</v>
      </c>
      <c r="F7" s="73" t="s">
        <v>378</v>
      </c>
      <c r="G7" s="73" t="s">
        <v>378</v>
      </c>
      <c r="H7" s="73" t="s">
        <v>378</v>
      </c>
      <c r="I7" s="69">
        <f>'Расчет субсидий'!L7-1</f>
        <v>0</v>
      </c>
      <c r="J7" s="70">
        <f>I7*'Расчет субсидий'!M7</f>
        <v>0</v>
      </c>
      <c r="K7" s="71">
        <f t="shared" ref="K7:K16" si="1">$B7*J7/$X7</f>
        <v>0</v>
      </c>
      <c r="L7" s="69">
        <f>'Расчет субсидий'!P7-1</f>
        <v>-8.2231236875295655E-2</v>
      </c>
      <c r="M7" s="70">
        <f>L7*'Расчет субсидий'!Q7</f>
        <v>-1.6446247375059131</v>
      </c>
      <c r="N7" s="71">
        <f t="shared" ref="N7:N16" si="2">$B7*M7/$X7</f>
        <v>-1011.6580119804827</v>
      </c>
      <c r="O7" s="72">
        <f>'Расчет субсидий'!R7-1</f>
        <v>0</v>
      </c>
      <c r="P7" s="70">
        <f>O7*'Расчет субсидий'!S7</f>
        <v>0</v>
      </c>
      <c r="Q7" s="71">
        <f t="shared" ref="Q7:Q16" si="3">$B7*P7/$X7</f>
        <v>0</v>
      </c>
      <c r="R7" s="73" t="s">
        <v>378</v>
      </c>
      <c r="S7" s="73" t="s">
        <v>378</v>
      </c>
      <c r="T7" s="73" t="s">
        <v>378</v>
      </c>
      <c r="U7" s="73" t="s">
        <v>378</v>
      </c>
      <c r="V7" s="73" t="s">
        <v>378</v>
      </c>
      <c r="W7" s="73" t="s">
        <v>378</v>
      </c>
      <c r="X7" s="70">
        <f t="shared" ref="X7:X16" si="4">D7+J7+M7+P7</f>
        <v>-3.8854758081892053</v>
      </c>
    </row>
    <row r="8" spans="1:24" x14ac:dyDescent="0.2">
      <c r="A8" s="76" t="s">
        <v>6</v>
      </c>
      <c r="B8" s="69">
        <f>'Расчет субсидий'!AG8</f>
        <v>-1709.9636363636346</v>
      </c>
      <c r="C8" s="69">
        <f>'Расчет субсидий'!D8-1</f>
        <v>-0.14101735642886426</v>
      </c>
      <c r="D8" s="69">
        <f>C8*'Расчет субсидий'!E8</f>
        <v>-2.8203471285772852</v>
      </c>
      <c r="E8" s="75">
        <f t="shared" si="0"/>
        <v>-1028.7016938054564</v>
      </c>
      <c r="F8" s="74" t="s">
        <v>378</v>
      </c>
      <c r="G8" s="74" t="s">
        <v>378</v>
      </c>
      <c r="H8" s="74" t="s">
        <v>378</v>
      </c>
      <c r="I8" s="69">
        <f>'Расчет субсидий'!L8-1</f>
        <v>0.125</v>
      </c>
      <c r="J8" s="69">
        <f>I8*'Расчет субсидий'!M8</f>
        <v>1.875</v>
      </c>
      <c r="K8" s="75">
        <f t="shared" si="1"/>
        <v>683.89300605639119</v>
      </c>
      <c r="L8" s="69">
        <f>'Расчет субсидий'!P8-1</f>
        <v>-0.18713932632623365</v>
      </c>
      <c r="M8" s="69">
        <f>L8*'Расчет субсидий'!Q8</f>
        <v>-3.7427865265246729</v>
      </c>
      <c r="N8" s="75">
        <f t="shared" si="2"/>
        <v>-1365.1549486145693</v>
      </c>
      <c r="O8" s="69">
        <f>'Расчет субсидий'!R8-1</f>
        <v>0</v>
      </c>
      <c r="P8" s="69">
        <f>O8*'Расчет субсидий'!S8</f>
        <v>0</v>
      </c>
      <c r="Q8" s="75">
        <f t="shared" si="3"/>
        <v>0</v>
      </c>
      <c r="R8" s="74" t="s">
        <v>378</v>
      </c>
      <c r="S8" s="74" t="s">
        <v>378</v>
      </c>
      <c r="T8" s="74" t="s">
        <v>378</v>
      </c>
      <c r="U8" s="74" t="s">
        <v>378</v>
      </c>
      <c r="V8" s="74" t="s">
        <v>378</v>
      </c>
      <c r="W8" s="74" t="s">
        <v>378</v>
      </c>
      <c r="X8" s="70">
        <f t="shared" si="4"/>
        <v>-4.6881336551019581</v>
      </c>
    </row>
    <row r="9" spans="1:24" x14ac:dyDescent="0.2">
      <c r="A9" s="76" t="s">
        <v>7</v>
      </c>
      <c r="B9" s="69">
        <f>'Расчет субсидий'!AG9</f>
        <v>-3677.5818181818177</v>
      </c>
      <c r="C9" s="69">
        <f>'Расчет субсидий'!D9-1</f>
        <v>5.2368357014570543E-2</v>
      </c>
      <c r="D9" s="69">
        <f>C9*'Расчет субсидий'!E9</f>
        <v>1.0473671402914109</v>
      </c>
      <c r="E9" s="75">
        <f t="shared" si="0"/>
        <v>659.01368686311378</v>
      </c>
      <c r="F9" s="74" t="s">
        <v>378</v>
      </c>
      <c r="G9" s="74" t="s">
        <v>378</v>
      </c>
      <c r="H9" s="74" t="s">
        <v>378</v>
      </c>
      <c r="I9" s="69">
        <f>'Расчет субсидий'!L9-1</f>
        <v>-0.16666666666666663</v>
      </c>
      <c r="J9" s="69">
        <f>I9*'Расчет субсидий'!M9</f>
        <v>-0.83333333333333315</v>
      </c>
      <c r="K9" s="75">
        <f t="shared" si="1"/>
        <v>-524.34151431667908</v>
      </c>
      <c r="L9" s="69">
        <f>'Расчет субсидий'!P9-1</f>
        <v>-0.30293980534299092</v>
      </c>
      <c r="M9" s="69">
        <f>L9*'Расчет субсидий'!Q9</f>
        <v>-6.058796106859818</v>
      </c>
      <c r="N9" s="75">
        <f t="shared" si="2"/>
        <v>-3812.2539907282526</v>
      </c>
      <c r="O9" s="69">
        <f>'Расчет субсидий'!R9-1</f>
        <v>0</v>
      </c>
      <c r="P9" s="69">
        <f>O9*'Расчет субсидий'!S9</f>
        <v>0</v>
      </c>
      <c r="Q9" s="75">
        <f t="shared" si="3"/>
        <v>0</v>
      </c>
      <c r="R9" s="74" t="s">
        <v>378</v>
      </c>
      <c r="S9" s="74" t="s">
        <v>378</v>
      </c>
      <c r="T9" s="74" t="s">
        <v>378</v>
      </c>
      <c r="U9" s="74" t="s">
        <v>378</v>
      </c>
      <c r="V9" s="74" t="s">
        <v>378</v>
      </c>
      <c r="W9" s="74" t="s">
        <v>378</v>
      </c>
      <c r="X9" s="70">
        <f t="shared" si="4"/>
        <v>-5.8447622999017401</v>
      </c>
    </row>
    <row r="10" spans="1:24" x14ac:dyDescent="0.2">
      <c r="A10" s="76" t="s">
        <v>8</v>
      </c>
      <c r="B10" s="69">
        <f>'Расчет субсидий'!AG10</f>
        <v>-295.78181818181838</v>
      </c>
      <c r="C10" s="69">
        <f>'Расчет субсидий'!D10-1</f>
        <v>1.6347561811625333E-2</v>
      </c>
      <c r="D10" s="69">
        <f>C10*'Расчет субсидий'!E10</f>
        <v>0.32695123623250666</v>
      </c>
      <c r="E10" s="75">
        <f t="shared" si="0"/>
        <v>117.92674022274821</v>
      </c>
      <c r="F10" s="74" t="s">
        <v>378</v>
      </c>
      <c r="G10" s="74" t="s">
        <v>378</v>
      </c>
      <c r="H10" s="74" t="s">
        <v>378</v>
      </c>
      <c r="I10" s="69">
        <f>'Расчет субсидий'!L10-1</f>
        <v>0</v>
      </c>
      <c r="J10" s="69">
        <f>I10*'Расчет субсидий'!M10</f>
        <v>0</v>
      </c>
      <c r="K10" s="75">
        <f t="shared" si="1"/>
        <v>0</v>
      </c>
      <c r="L10" s="69">
        <f>'Расчет субсидий'!P10-1</f>
        <v>-5.7350234711333492E-2</v>
      </c>
      <c r="M10" s="69">
        <f>L10*'Расчет субсидий'!Q10</f>
        <v>-1.1470046942266698</v>
      </c>
      <c r="N10" s="75">
        <f t="shared" si="2"/>
        <v>-413.70855840456659</v>
      </c>
      <c r="O10" s="69">
        <f>'Расчет субсидий'!R10-1</f>
        <v>0</v>
      </c>
      <c r="P10" s="69">
        <f>O10*'Расчет субсидий'!S10</f>
        <v>0</v>
      </c>
      <c r="Q10" s="75">
        <f t="shared" si="3"/>
        <v>0</v>
      </c>
      <c r="R10" s="74" t="s">
        <v>378</v>
      </c>
      <c r="S10" s="74" t="s">
        <v>378</v>
      </c>
      <c r="T10" s="74" t="s">
        <v>378</v>
      </c>
      <c r="U10" s="74" t="s">
        <v>378</v>
      </c>
      <c r="V10" s="74" t="s">
        <v>378</v>
      </c>
      <c r="W10" s="74" t="s">
        <v>378</v>
      </c>
      <c r="X10" s="70">
        <f t="shared" si="4"/>
        <v>-0.82005345799416318</v>
      </c>
    </row>
    <row r="11" spans="1:24" x14ac:dyDescent="0.2">
      <c r="A11" s="76" t="s">
        <v>9</v>
      </c>
      <c r="B11" s="69">
        <f>'Расчет субсидий'!AG11</f>
        <v>5108.7545454545434</v>
      </c>
      <c r="C11" s="69">
        <f>'Расчет субсидий'!D11-1</f>
        <v>-0.22895778309157411</v>
      </c>
      <c r="D11" s="69">
        <f>C11*'Расчет субсидий'!E11</f>
        <v>-4.5791556618314821</v>
      </c>
      <c r="E11" s="75">
        <f t="shared" si="0"/>
        <v>-432.94815040601225</v>
      </c>
      <c r="F11" s="74" t="s">
        <v>378</v>
      </c>
      <c r="G11" s="74" t="s">
        <v>378</v>
      </c>
      <c r="H11" s="74" t="s">
        <v>378</v>
      </c>
      <c r="I11" s="69">
        <f>'Расчет субсидий'!L11-1</f>
        <v>9.0909090909090828E-2</v>
      </c>
      <c r="J11" s="69">
        <f>I11*'Расчет субсидий'!M11</f>
        <v>0.90909090909090828</v>
      </c>
      <c r="K11" s="75">
        <f t="shared" si="1"/>
        <v>85.95235818744996</v>
      </c>
      <c r="L11" s="69">
        <f>'Расчет субсидий'!P11-1</f>
        <v>2.8851872937748313</v>
      </c>
      <c r="M11" s="69">
        <f>L11*'Расчет субсидий'!Q11</f>
        <v>57.703745875496622</v>
      </c>
      <c r="N11" s="75">
        <f t="shared" si="2"/>
        <v>5455.7503376731056</v>
      </c>
      <c r="O11" s="69">
        <f>'Расчет субсидий'!R11-1</f>
        <v>0</v>
      </c>
      <c r="P11" s="69">
        <f>O11*'Расчет субсидий'!S11</f>
        <v>0</v>
      </c>
      <c r="Q11" s="75">
        <f t="shared" si="3"/>
        <v>0</v>
      </c>
      <c r="R11" s="74" t="s">
        <v>378</v>
      </c>
      <c r="S11" s="74" t="s">
        <v>378</v>
      </c>
      <c r="T11" s="74" t="s">
        <v>378</v>
      </c>
      <c r="U11" s="74" t="s">
        <v>378</v>
      </c>
      <c r="V11" s="74" t="s">
        <v>378</v>
      </c>
      <c r="W11" s="74" t="s">
        <v>378</v>
      </c>
      <c r="X11" s="70">
        <f t="shared" si="4"/>
        <v>54.03368112275605</v>
      </c>
    </row>
    <row r="12" spans="1:24" x14ac:dyDescent="0.2">
      <c r="A12" s="76" t="s">
        <v>10</v>
      </c>
      <c r="B12" s="69">
        <f>'Расчет субсидий'!AG12</f>
        <v>244.10909090909081</v>
      </c>
      <c r="C12" s="69">
        <f>'Расчет субсидий'!D12-1</f>
        <v>0.21356895672705845</v>
      </c>
      <c r="D12" s="69">
        <f>C12*'Расчет субсидий'!E12</f>
        <v>4.2713791345411689</v>
      </c>
      <c r="E12" s="75">
        <f t="shared" si="0"/>
        <v>655.23609601786882</v>
      </c>
      <c r="F12" s="74" t="s">
        <v>378</v>
      </c>
      <c r="G12" s="74" t="s">
        <v>378</v>
      </c>
      <c r="H12" s="74" t="s">
        <v>378</v>
      </c>
      <c r="I12" s="69">
        <f>'Расчет субсидий'!L12-1</f>
        <v>8.3333333333333481E-2</v>
      </c>
      <c r="J12" s="69">
        <f>I12*'Расчет субсидий'!M12</f>
        <v>1.2500000000000022</v>
      </c>
      <c r="K12" s="75">
        <f t="shared" si="1"/>
        <v>191.75191295921317</v>
      </c>
      <c r="L12" s="69">
        <f>'Расчет субсидий'!P12-1</f>
        <v>-0.19650355398156716</v>
      </c>
      <c r="M12" s="69">
        <f>L12*'Расчет субсидий'!Q12</f>
        <v>-3.9300710796313432</v>
      </c>
      <c r="N12" s="75">
        <f t="shared" si="2"/>
        <v>-602.87891806799109</v>
      </c>
      <c r="O12" s="69">
        <f>'Расчет субсидий'!R12-1</f>
        <v>0</v>
      </c>
      <c r="P12" s="69">
        <f>O12*'Расчет субсидий'!S12</f>
        <v>0</v>
      </c>
      <c r="Q12" s="75">
        <f t="shared" si="3"/>
        <v>0</v>
      </c>
      <c r="R12" s="74" t="s">
        <v>378</v>
      </c>
      <c r="S12" s="74" t="s">
        <v>378</v>
      </c>
      <c r="T12" s="74" t="s">
        <v>378</v>
      </c>
      <c r="U12" s="74" t="s">
        <v>378</v>
      </c>
      <c r="V12" s="74" t="s">
        <v>378</v>
      </c>
      <c r="W12" s="74" t="s">
        <v>378</v>
      </c>
      <c r="X12" s="70">
        <f t="shared" si="4"/>
        <v>1.5913080549098275</v>
      </c>
    </row>
    <row r="13" spans="1:24" x14ac:dyDescent="0.2">
      <c r="A13" s="76" t="s">
        <v>11</v>
      </c>
      <c r="B13" s="69">
        <f>'Расчет субсидий'!AG13</f>
        <v>-1404.1909090909103</v>
      </c>
      <c r="C13" s="69">
        <f>'Расчет субсидий'!D13-1</f>
        <v>8.128248872856636E-2</v>
      </c>
      <c r="D13" s="69">
        <f>C13*'Расчет субсидий'!E13</f>
        <v>1.6256497745713272</v>
      </c>
      <c r="E13" s="75">
        <f t="shared" si="0"/>
        <v>394.52162012910344</v>
      </c>
      <c r="F13" s="74" t="s">
        <v>378</v>
      </c>
      <c r="G13" s="74" t="s">
        <v>378</v>
      </c>
      <c r="H13" s="74" t="s">
        <v>378</v>
      </c>
      <c r="I13" s="69">
        <f>'Расчет субсидий'!L13-1</f>
        <v>0</v>
      </c>
      <c r="J13" s="69">
        <f>I13*'Расчет субсидий'!M13</f>
        <v>0</v>
      </c>
      <c r="K13" s="75">
        <f t="shared" si="1"/>
        <v>0</v>
      </c>
      <c r="L13" s="69">
        <f>'Расчет субсидий'!P13-1</f>
        <v>-0.37058509197648803</v>
      </c>
      <c r="M13" s="69">
        <f>L13*'Расчет субсидий'!Q13</f>
        <v>-7.4117018395297602</v>
      </c>
      <c r="N13" s="75">
        <f t="shared" si="2"/>
        <v>-1798.7125292200135</v>
      </c>
      <c r="O13" s="69">
        <f>'Расчет субсидий'!R13-1</f>
        <v>0</v>
      </c>
      <c r="P13" s="69">
        <f>O13*'Расчет субсидий'!S13</f>
        <v>0</v>
      </c>
      <c r="Q13" s="75">
        <f t="shared" si="3"/>
        <v>0</v>
      </c>
      <c r="R13" s="74" t="s">
        <v>378</v>
      </c>
      <c r="S13" s="74" t="s">
        <v>378</v>
      </c>
      <c r="T13" s="74" t="s">
        <v>378</v>
      </c>
      <c r="U13" s="74" t="s">
        <v>378</v>
      </c>
      <c r="V13" s="74" t="s">
        <v>378</v>
      </c>
      <c r="W13" s="74" t="s">
        <v>378</v>
      </c>
      <c r="X13" s="70">
        <f t="shared" si="4"/>
        <v>-5.786052064958433</v>
      </c>
    </row>
    <row r="14" spans="1:24" x14ac:dyDescent="0.2">
      <c r="A14" s="76" t="s">
        <v>12</v>
      </c>
      <c r="B14" s="69">
        <f>'Расчет субсидий'!AG14</f>
        <v>169.25454545454522</v>
      </c>
      <c r="C14" s="69">
        <f>'Расчет субсидий'!D14-1</f>
        <v>0.13393402565668899</v>
      </c>
      <c r="D14" s="69">
        <f>C14*'Расчет субсидий'!E14</f>
        <v>2.6786805131337799</v>
      </c>
      <c r="E14" s="75">
        <f t="shared" si="0"/>
        <v>379.87484496289011</v>
      </c>
      <c r="F14" s="74" t="s">
        <v>378</v>
      </c>
      <c r="G14" s="74" t="s">
        <v>378</v>
      </c>
      <c r="H14" s="74" t="s">
        <v>378</v>
      </c>
      <c r="I14" s="69">
        <f>'Расчет субсидий'!L14-1</f>
        <v>6.6666666666666652E-2</v>
      </c>
      <c r="J14" s="69">
        <f>I14*'Расчет субсидий'!M14</f>
        <v>0.99999999999999978</v>
      </c>
      <c r="K14" s="75">
        <f t="shared" si="1"/>
        <v>141.81416675125459</v>
      </c>
      <c r="L14" s="69">
        <f>'Расчет субсидий'!P14-1</f>
        <v>-0.12425925925925929</v>
      </c>
      <c r="M14" s="69">
        <f>L14*'Расчет субсидий'!Q14</f>
        <v>-2.4851851851851858</v>
      </c>
      <c r="N14" s="75">
        <f t="shared" si="2"/>
        <v>-352.4344662595995</v>
      </c>
      <c r="O14" s="69">
        <f>'Расчет субсидий'!R14-1</f>
        <v>0</v>
      </c>
      <c r="P14" s="69">
        <f>O14*'Расчет субсидий'!S14</f>
        <v>0</v>
      </c>
      <c r="Q14" s="75">
        <f t="shared" si="3"/>
        <v>0</v>
      </c>
      <c r="R14" s="74" t="s">
        <v>378</v>
      </c>
      <c r="S14" s="74" t="s">
        <v>378</v>
      </c>
      <c r="T14" s="74" t="s">
        <v>378</v>
      </c>
      <c r="U14" s="74" t="s">
        <v>378</v>
      </c>
      <c r="V14" s="74" t="s">
        <v>378</v>
      </c>
      <c r="W14" s="74" t="s">
        <v>378</v>
      </c>
      <c r="X14" s="70">
        <f t="shared" si="4"/>
        <v>1.193495327948594</v>
      </c>
    </row>
    <row r="15" spans="1:24" x14ac:dyDescent="0.2">
      <c r="A15" s="76" t="s">
        <v>13</v>
      </c>
      <c r="B15" s="69">
        <f>'Расчет субсидий'!AG15</f>
        <v>-134.52727272727134</v>
      </c>
      <c r="C15" s="69">
        <f>'Расчет субсидий'!D15-1</f>
        <v>4.11432169554522E-2</v>
      </c>
      <c r="D15" s="69">
        <f>C15*'Расчет субсидий'!E15</f>
        <v>0.822864339109044</v>
      </c>
      <c r="E15" s="75">
        <f t="shared" si="0"/>
        <v>210.95376453575679</v>
      </c>
      <c r="F15" s="74" t="s">
        <v>378</v>
      </c>
      <c r="G15" s="74" t="s">
        <v>378</v>
      </c>
      <c r="H15" s="74" t="s">
        <v>378</v>
      </c>
      <c r="I15" s="69">
        <f>'Расчет субсидий'!L15-1</f>
        <v>0.22222222222222232</v>
      </c>
      <c r="J15" s="69">
        <f>I15*'Расчет субсидий'!M15</f>
        <v>2.2222222222222232</v>
      </c>
      <c r="K15" s="75">
        <f t="shared" si="1"/>
        <v>569.70040033618557</v>
      </c>
      <c r="L15" s="69">
        <f>'Расчет субсидий'!P15-1</f>
        <v>-0.17849175872073519</v>
      </c>
      <c r="M15" s="69">
        <f>L15*'Расчет субсидий'!Q15</f>
        <v>-3.5698351744147039</v>
      </c>
      <c r="N15" s="75">
        <f t="shared" si="2"/>
        <v>-915.18143759921372</v>
      </c>
      <c r="O15" s="69">
        <f>'Расчет субсидий'!R15-1</f>
        <v>0</v>
      </c>
      <c r="P15" s="69">
        <f>O15*'Расчет субсидий'!S15</f>
        <v>0</v>
      </c>
      <c r="Q15" s="75">
        <f t="shared" si="3"/>
        <v>0</v>
      </c>
      <c r="R15" s="74" t="s">
        <v>378</v>
      </c>
      <c r="S15" s="74" t="s">
        <v>378</v>
      </c>
      <c r="T15" s="74" t="s">
        <v>378</v>
      </c>
      <c r="U15" s="74" t="s">
        <v>378</v>
      </c>
      <c r="V15" s="74" t="s">
        <v>378</v>
      </c>
      <c r="W15" s="74" t="s">
        <v>378</v>
      </c>
      <c r="X15" s="70">
        <f t="shared" si="4"/>
        <v>-0.52474861308343668</v>
      </c>
    </row>
    <row r="16" spans="1:24" x14ac:dyDescent="0.2">
      <c r="A16" s="76" t="s">
        <v>14</v>
      </c>
      <c r="B16" s="69">
        <f>'Расчет субсидий'!AG16</f>
        <v>-1168.7272727272721</v>
      </c>
      <c r="C16" s="69">
        <f>'Расчет субсидий'!D16-1</f>
        <v>-0.15279466064381864</v>
      </c>
      <c r="D16" s="69">
        <f>C16*'Расчет субсидий'!E16</f>
        <v>-3.0558932128763727</v>
      </c>
      <c r="E16" s="75">
        <f t="shared" si="0"/>
        <v>-461.64964225130592</v>
      </c>
      <c r="F16" s="74" t="s">
        <v>378</v>
      </c>
      <c r="G16" s="74" t="s">
        <v>378</v>
      </c>
      <c r="H16" s="74" t="s">
        <v>378</v>
      </c>
      <c r="I16" s="69">
        <f>'Расчет субсидий'!L16-1</f>
        <v>0.16666666666666674</v>
      </c>
      <c r="J16" s="69">
        <f>I16*'Расчет субсидий'!M16</f>
        <v>1.6666666666666674</v>
      </c>
      <c r="K16" s="75">
        <f t="shared" si="1"/>
        <v>251.78107244612363</v>
      </c>
      <c r="L16" s="69">
        <f>'Расчет субсидий'!P16-1</f>
        <v>-0.31735861291667311</v>
      </c>
      <c r="M16" s="69">
        <f>L16*'Расчет субсидий'!Q16</f>
        <v>-6.3471722583334618</v>
      </c>
      <c r="N16" s="75">
        <f t="shared" si="2"/>
        <v>-958.85870292208972</v>
      </c>
      <c r="O16" s="69">
        <f>'Расчет субсидий'!R16-1</f>
        <v>0</v>
      </c>
      <c r="P16" s="69">
        <f>O16*'Расчет субсидий'!S16</f>
        <v>0</v>
      </c>
      <c r="Q16" s="75">
        <f t="shared" si="3"/>
        <v>0</v>
      </c>
      <c r="R16" s="74" t="s">
        <v>378</v>
      </c>
      <c r="S16" s="74" t="s">
        <v>378</v>
      </c>
      <c r="T16" s="74" t="s">
        <v>378</v>
      </c>
      <c r="U16" s="74" t="s">
        <v>378</v>
      </c>
      <c r="V16" s="74" t="s">
        <v>378</v>
      </c>
      <c r="W16" s="74" t="s">
        <v>378</v>
      </c>
      <c r="X16" s="70">
        <f t="shared" si="4"/>
        <v>-7.7363988045431675</v>
      </c>
    </row>
    <row r="17" spans="1:24" x14ac:dyDescent="0.2">
      <c r="A17" s="77" t="s">
        <v>22</v>
      </c>
      <c r="B17" s="78">
        <f>SUM(B18:B44)</f>
        <v>2705.6090909090904</v>
      </c>
      <c r="C17" s="79"/>
      <c r="D17" s="79"/>
      <c r="E17" s="78">
        <f>SUM(E18:E44)</f>
        <v>230.58373138961576</v>
      </c>
      <c r="F17" s="79"/>
      <c r="G17" s="79"/>
      <c r="H17" s="79"/>
      <c r="I17" s="79"/>
      <c r="J17" s="79"/>
      <c r="K17" s="78">
        <f>SUM(K18:K44)</f>
        <v>695.71634032202212</v>
      </c>
      <c r="L17" s="79"/>
      <c r="M17" s="79"/>
      <c r="N17" s="78">
        <f>SUM(N18:N44)</f>
        <v>-5112.6365975503477</v>
      </c>
      <c r="O17" s="79"/>
      <c r="P17" s="79"/>
      <c r="Q17" s="79"/>
      <c r="R17" s="79"/>
      <c r="S17" s="79"/>
      <c r="T17" s="78">
        <f>SUM(T18:T44)</f>
        <v>1384.7035567955788</v>
      </c>
      <c r="U17" s="79"/>
      <c r="V17" s="79"/>
      <c r="W17" s="78">
        <f>SUM(W18:W44)</f>
        <v>5507.242059952222</v>
      </c>
      <c r="X17" s="66"/>
    </row>
    <row r="18" spans="1:24" x14ac:dyDescent="0.2">
      <c r="A18" s="80" t="s">
        <v>0</v>
      </c>
      <c r="B18" s="69">
        <f>'Расчет субсидий'!AG18</f>
        <v>-15.754545454545678</v>
      </c>
      <c r="C18" s="69">
        <f>'Расчет субсидий'!D18-1</f>
        <v>-2.7219512195121975E-2</v>
      </c>
      <c r="D18" s="69">
        <f>C18*'Расчет субсидий'!E18</f>
        <v>-0.27219512195121975</v>
      </c>
      <c r="E18" s="75">
        <f t="shared" ref="E18:E44" si="5">$B18*D18/$X18</f>
        <v>-6.1598056458786292</v>
      </c>
      <c r="F18" s="69" t="s">
        <v>378</v>
      </c>
      <c r="G18" s="69" t="s">
        <v>378</v>
      </c>
      <c r="H18" s="69" t="s">
        <v>378</v>
      </c>
      <c r="I18" s="69">
        <f>'Расчет субсидий'!L18-1</f>
        <v>8.6956521739130599E-2</v>
      </c>
      <c r="J18" s="69">
        <f>I18*'Расчет субсидий'!M18</f>
        <v>1.304347826086959</v>
      </c>
      <c r="K18" s="75">
        <f t="shared" ref="K18:K44" si="6">$B18*J18/$X18</f>
        <v>29.517535236211316</v>
      </c>
      <c r="L18" s="69">
        <f>'Расчет субсидий'!P18-1</f>
        <v>-4.8269896193771644E-2</v>
      </c>
      <c r="M18" s="69">
        <f>L18*'Расчет субсидий'!Q18</f>
        <v>-0.96539792387543288</v>
      </c>
      <c r="N18" s="75">
        <f t="shared" ref="N18:N44" si="7">$B18*M18/$X18</f>
        <v>-21.847061546801353</v>
      </c>
      <c r="O18" s="69">
        <f>'Расчет субсидий'!R18-1</f>
        <v>0</v>
      </c>
      <c r="P18" s="69">
        <f>O18*'Расчет субсидий'!S18</f>
        <v>0</v>
      </c>
      <c r="Q18" s="75">
        <f t="shared" ref="Q18:Q44" si="8">$B18*P18/$X18</f>
        <v>0</v>
      </c>
      <c r="R18" s="69">
        <f>'Расчет субсидий'!V18-1</f>
        <v>-1.93965517241379E-2</v>
      </c>
      <c r="S18" s="69">
        <f>R18*'Расчет субсидий'!W18</f>
        <v>-0.38793103448275801</v>
      </c>
      <c r="T18" s="75">
        <f t="shared" ref="T18:T44" si="9">$B18*S18/$X18</f>
        <v>-8.7789221176662675</v>
      </c>
      <c r="U18" s="69">
        <f>'Расчет субсидий'!Z18-1</f>
        <v>-2.5000000000000022E-2</v>
      </c>
      <c r="V18" s="69">
        <f>U18*'Расчет субсидий'!AA18</f>
        <v>-0.37500000000000033</v>
      </c>
      <c r="W18" s="75">
        <f t="shared" ref="W18:W44" si="10">$B18*V18/$X18</f>
        <v>-8.486291380410746</v>
      </c>
      <c r="X18" s="70">
        <f>D18+J18+M18+P18+S18+V18</f>
        <v>-0.696176254222452</v>
      </c>
    </row>
    <row r="19" spans="1:24" x14ac:dyDescent="0.2">
      <c r="A19" s="80" t="s">
        <v>23</v>
      </c>
      <c r="B19" s="69">
        <f>'Расчет субсидий'!AG19</f>
        <v>-346.86363636363649</v>
      </c>
      <c r="C19" s="69">
        <f>'Расчет субсидий'!D19-1</f>
        <v>-0.20326058759206778</v>
      </c>
      <c r="D19" s="69">
        <f>C19*'Расчет субсидий'!E19</f>
        <v>-2.0326058759206775</v>
      </c>
      <c r="E19" s="75">
        <f t="shared" si="5"/>
        <v>-84.999283818558141</v>
      </c>
      <c r="F19" s="69" t="s">
        <v>378</v>
      </c>
      <c r="G19" s="69" t="s">
        <v>378</v>
      </c>
      <c r="H19" s="69" t="s">
        <v>378</v>
      </c>
      <c r="I19" s="69">
        <f>'Расчет субсидий'!L19-1</f>
        <v>-7.6923076923076983E-2</v>
      </c>
      <c r="J19" s="69">
        <f>I19*'Расчет субсидий'!M19</f>
        <v>-0.38461538461538491</v>
      </c>
      <c r="K19" s="75">
        <f t="shared" si="6"/>
        <v>-16.083802878459654</v>
      </c>
      <c r="L19" s="69">
        <f>'Расчет субсидий'!P19-1</f>
        <v>-0.28172542182404436</v>
      </c>
      <c r="M19" s="69">
        <f>L19*'Расчет субсидий'!Q19</f>
        <v>-5.6345084364808873</v>
      </c>
      <c r="N19" s="75">
        <f t="shared" si="7"/>
        <v>-235.62323982437874</v>
      </c>
      <c r="O19" s="69">
        <f>'Расчет субсидий'!R19-1</f>
        <v>0</v>
      </c>
      <c r="P19" s="69">
        <f>O19*'Расчет субсидий'!S19</f>
        <v>0</v>
      </c>
      <c r="Q19" s="75">
        <f t="shared" si="8"/>
        <v>0</v>
      </c>
      <c r="R19" s="69">
        <f>'Расчет субсидий'!V19-1</f>
        <v>-4.1917024320457741E-2</v>
      </c>
      <c r="S19" s="69">
        <f>R19*'Расчет субсидий'!W19</f>
        <v>-0.83834048640915482</v>
      </c>
      <c r="T19" s="75">
        <f t="shared" si="9"/>
        <v>-35.057628133935737</v>
      </c>
      <c r="U19" s="69">
        <f>'Расчет субсидий'!Z19-1</f>
        <v>5.9544658493870362E-2</v>
      </c>
      <c r="V19" s="69">
        <f>U19*'Расчет субсидий'!AA19</f>
        <v>0.59544658493870362</v>
      </c>
      <c r="W19" s="75">
        <f t="shared" si="10"/>
        <v>24.900318291695825</v>
      </c>
      <c r="X19" s="70">
        <f t="shared" ref="X19:X44" si="11">D19+J19+M19+P19+S19+V19</f>
        <v>-8.2946235984874015</v>
      </c>
    </row>
    <row r="20" spans="1:24" x14ac:dyDescent="0.2">
      <c r="A20" s="80" t="s">
        <v>24</v>
      </c>
      <c r="B20" s="69">
        <f>'Расчет субсидий'!AG20</f>
        <v>731.29090909090883</v>
      </c>
      <c r="C20" s="69">
        <f>'Расчет субсидий'!D20-1</f>
        <v>0.25933438883324178</v>
      </c>
      <c r="D20" s="69">
        <f>C20*'Расчет субсидий'!E20</f>
        <v>2.5933438883324178</v>
      </c>
      <c r="E20" s="75">
        <f t="shared" si="5"/>
        <v>38.54124378807051</v>
      </c>
      <c r="F20" s="69" t="s">
        <v>378</v>
      </c>
      <c r="G20" s="69" t="s">
        <v>378</v>
      </c>
      <c r="H20" s="69" t="s">
        <v>378</v>
      </c>
      <c r="I20" s="69">
        <f>'Расчет субсидий'!L20-1</f>
        <v>4.3478260869565188E-2</v>
      </c>
      <c r="J20" s="69">
        <f>I20*'Расчет субсидий'!M20</f>
        <v>0.43478260869565188</v>
      </c>
      <c r="K20" s="75">
        <f t="shared" si="6"/>
        <v>6.4615659311297815</v>
      </c>
      <c r="L20" s="69">
        <f>'Расчет субсидий'!P20-1</f>
        <v>-7.1664516494889252E-2</v>
      </c>
      <c r="M20" s="69">
        <f>L20*'Расчет субсидий'!Q20</f>
        <v>-1.433290329897785</v>
      </c>
      <c r="N20" s="75">
        <f t="shared" si="7"/>
        <v>-21.300989919696189</v>
      </c>
      <c r="O20" s="69">
        <f>'Расчет субсидий'!R20-1</f>
        <v>0</v>
      </c>
      <c r="P20" s="69">
        <f>O20*'Расчет субсидий'!S20</f>
        <v>0</v>
      </c>
      <c r="Q20" s="75">
        <f t="shared" si="8"/>
        <v>0</v>
      </c>
      <c r="R20" s="69">
        <f>'Расчет субсидий'!V20-1</f>
        <v>0.31175441386989022</v>
      </c>
      <c r="S20" s="69">
        <f>R20*'Расчет субсидий'!W20</f>
        <v>6.2350882773978045</v>
      </c>
      <c r="T20" s="75">
        <f t="shared" si="9"/>
        <v>92.663398178886823</v>
      </c>
      <c r="U20" s="69">
        <f>'Расчет субсидий'!Z20-1</f>
        <v>2.068840579710145</v>
      </c>
      <c r="V20" s="69">
        <f>U20*'Расчет субсидий'!AA20</f>
        <v>41.376811594202898</v>
      </c>
      <c r="W20" s="75">
        <f t="shared" si="10"/>
        <v>614.92569111251794</v>
      </c>
      <c r="X20" s="70">
        <f t="shared" si="11"/>
        <v>49.206736038730988</v>
      </c>
    </row>
    <row r="21" spans="1:24" x14ac:dyDescent="0.2">
      <c r="A21" s="80" t="s">
        <v>25</v>
      </c>
      <c r="B21" s="69">
        <f>'Расчет субсидий'!AG21</f>
        <v>-73.972727272727298</v>
      </c>
      <c r="C21" s="69">
        <f>'Расчет субсидий'!D21-1</f>
        <v>5.6616415410386534E-3</v>
      </c>
      <c r="D21" s="69">
        <f>C21*'Расчет субсидий'!E21</f>
        <v>5.6616415410386534E-2</v>
      </c>
      <c r="E21" s="75">
        <f t="shared" si="5"/>
        <v>1.8350899575223496</v>
      </c>
      <c r="F21" s="69" t="s">
        <v>378</v>
      </c>
      <c r="G21" s="69" t="s">
        <v>378</v>
      </c>
      <c r="H21" s="69" t="s">
        <v>378</v>
      </c>
      <c r="I21" s="69">
        <f>'Расчет субсидий'!L21-1</f>
        <v>0.47058823529411775</v>
      </c>
      <c r="J21" s="69">
        <f>I21*'Расчет субсидий'!M21</f>
        <v>4.7058823529411775</v>
      </c>
      <c r="K21" s="75">
        <f t="shared" si="6"/>
        <v>152.53027562002342</v>
      </c>
      <c r="L21" s="69">
        <f>'Расчет субсидий'!P21-1</f>
        <v>-0.51969062082208006</v>
      </c>
      <c r="M21" s="69">
        <f>L21*'Расчет субсидий'!Q21</f>
        <v>-10.393812416441602</v>
      </c>
      <c r="N21" s="75">
        <f t="shared" si="7"/>
        <v>-336.89135293231499</v>
      </c>
      <c r="O21" s="69">
        <f>'Расчет субсидий'!R21-1</f>
        <v>0</v>
      </c>
      <c r="P21" s="69">
        <f>O21*'Расчет субсидий'!S21</f>
        <v>0</v>
      </c>
      <c r="Q21" s="75">
        <f t="shared" si="8"/>
        <v>0</v>
      </c>
      <c r="R21" s="69">
        <f>'Расчет субсидий'!V21-1</f>
        <v>-0.14509018036072141</v>
      </c>
      <c r="S21" s="69">
        <f>R21*'Расчет субсидий'!W21</f>
        <v>-1.4509018036072141</v>
      </c>
      <c r="T21" s="75">
        <f t="shared" si="9"/>
        <v>-47.027621050381946</v>
      </c>
      <c r="U21" s="69">
        <f>'Расчет субсидий'!Z21-1</f>
        <v>0.32000000000000006</v>
      </c>
      <c r="V21" s="69">
        <f>U21*'Расчет субсидий'!AA21</f>
        <v>4.8000000000000007</v>
      </c>
      <c r="W21" s="75">
        <f t="shared" si="10"/>
        <v>155.58088113242388</v>
      </c>
      <c r="X21" s="70">
        <f t="shared" si="11"/>
        <v>-2.282215451697251</v>
      </c>
    </row>
    <row r="22" spans="1:24" x14ac:dyDescent="0.2">
      <c r="A22" s="80" t="s">
        <v>26</v>
      </c>
      <c r="B22" s="69">
        <f>'Расчет субсидий'!AG22</f>
        <v>208.34545454545514</v>
      </c>
      <c r="C22" s="69">
        <f>'Расчет субсидий'!D22-1</f>
        <v>-0.14361676415139946</v>
      </c>
      <c r="D22" s="69">
        <f>C22*'Расчет субсидий'!E22</f>
        <v>-1.4361676415139946</v>
      </c>
      <c r="E22" s="75">
        <f t="shared" si="5"/>
        <v>-72.195579968673385</v>
      </c>
      <c r="F22" s="69" t="s">
        <v>378</v>
      </c>
      <c r="G22" s="69" t="s">
        <v>378</v>
      </c>
      <c r="H22" s="69" t="s">
        <v>378</v>
      </c>
      <c r="I22" s="69">
        <f>'Расчет субсидий'!L22-1</f>
        <v>0.35000000000000009</v>
      </c>
      <c r="J22" s="69">
        <f>I22*'Расчет субсидий'!M22</f>
        <v>3.5000000000000009</v>
      </c>
      <c r="K22" s="75">
        <f t="shared" si="6"/>
        <v>175.94361729524783</v>
      </c>
      <c r="L22" s="69">
        <f>'Расчет субсидий'!P22-1</f>
        <v>-0.29335226789984092</v>
      </c>
      <c r="M22" s="69">
        <f>L22*'Расчет субсидий'!Q22</f>
        <v>-5.8670453579968189</v>
      </c>
      <c r="N22" s="75">
        <f t="shared" si="7"/>
        <v>-294.93405232035781</v>
      </c>
      <c r="O22" s="69">
        <f>'Расчет субсидий'!R22-1</f>
        <v>0</v>
      </c>
      <c r="P22" s="69">
        <f>O22*'Расчет субсидий'!S22</f>
        <v>0</v>
      </c>
      <c r="Q22" s="75">
        <f t="shared" si="8"/>
        <v>0</v>
      </c>
      <c r="R22" s="69">
        <f>'Расчет субсидий'!V22-1</f>
        <v>0.12516411378555792</v>
      </c>
      <c r="S22" s="69">
        <f>R22*'Расчет субсидий'!W22</f>
        <v>1.8774617067833688</v>
      </c>
      <c r="T22" s="75">
        <f t="shared" si="9"/>
        <v>94.379258292793068</v>
      </c>
      <c r="U22" s="69">
        <f>'Расчет субсидий'!Z22-1</f>
        <v>0.40468750000000009</v>
      </c>
      <c r="V22" s="69">
        <f>U22*'Расчет субсидий'!AA22</f>
        <v>6.0703125000000018</v>
      </c>
      <c r="W22" s="75">
        <f t="shared" si="10"/>
        <v>305.15221124644546</v>
      </c>
      <c r="X22" s="70">
        <f>D22+J22+M22+P22+S22+V22</f>
        <v>4.1445612072725577</v>
      </c>
    </row>
    <row r="23" spans="1:24" x14ac:dyDescent="0.2">
      <c r="A23" s="80" t="s">
        <v>27</v>
      </c>
      <c r="B23" s="69">
        <f>'Расчет субсидий'!AG23</f>
        <v>72.71818181818162</v>
      </c>
      <c r="C23" s="69">
        <f>'Расчет субсидий'!D23-1</f>
        <v>0.32685215673361889</v>
      </c>
      <c r="D23" s="69">
        <f>C23*'Расчет субсидий'!E23</f>
        <v>3.2685215673361889</v>
      </c>
      <c r="E23" s="75">
        <f t="shared" si="5"/>
        <v>153.14979014539196</v>
      </c>
      <c r="F23" s="69" t="s">
        <v>378</v>
      </c>
      <c r="G23" s="69" t="s">
        <v>378</v>
      </c>
      <c r="H23" s="69" t="s">
        <v>378</v>
      </c>
      <c r="I23" s="69">
        <f>'Расчет субсидий'!L23-1</f>
        <v>4.3478260869565188E-2</v>
      </c>
      <c r="J23" s="69">
        <f>I23*'Расчет субсидий'!M23</f>
        <v>0.65217391304347783</v>
      </c>
      <c r="K23" s="75">
        <f t="shared" si="6"/>
        <v>30.558249613236949</v>
      </c>
      <c r="L23" s="69">
        <f>'Расчет субсидий'!P23-1</f>
        <v>-0.33155873132431435</v>
      </c>
      <c r="M23" s="69">
        <f>L23*'Расчет субсидий'!Q23</f>
        <v>-6.6311746264862865</v>
      </c>
      <c r="N23" s="75">
        <f t="shared" si="7"/>
        <v>-310.7102038465348</v>
      </c>
      <c r="O23" s="69">
        <f>'Расчет субсидий'!R23-1</f>
        <v>0</v>
      </c>
      <c r="P23" s="69">
        <f>O23*'Расчет субсидий'!S23</f>
        <v>0</v>
      </c>
      <c r="Q23" s="75">
        <f t="shared" si="8"/>
        <v>0</v>
      </c>
      <c r="R23" s="69">
        <f>'Расчет субсидий'!V23-1</f>
        <v>0.13507109004739326</v>
      </c>
      <c r="S23" s="69">
        <f>R23*'Расчет субсидий'!W23</f>
        <v>2.0260663507108987</v>
      </c>
      <c r="T23" s="75">
        <f t="shared" si="9"/>
        <v>94.933329959605771</v>
      </c>
      <c r="U23" s="69">
        <f>'Расчет субсидий'!Z23-1</f>
        <v>0.14909090909090916</v>
      </c>
      <c r="V23" s="69">
        <f>U23*'Расчет субсидий'!AA23</f>
        <v>2.2363636363636372</v>
      </c>
      <c r="W23" s="75">
        <f t="shared" si="10"/>
        <v>104.78701594648173</v>
      </c>
      <c r="X23" s="70">
        <f t="shared" si="11"/>
        <v>1.5519508409679164</v>
      </c>
    </row>
    <row r="24" spans="1:24" x14ac:dyDescent="0.2">
      <c r="A24" s="80" t="s">
        <v>28</v>
      </c>
      <c r="B24" s="69">
        <f>'Расчет субсидий'!AG24</f>
        <v>327.4545454545455</v>
      </c>
      <c r="C24" s="69">
        <f>'Расчет субсидий'!D24-1</f>
        <v>-7.3932537861404302E-2</v>
      </c>
      <c r="D24" s="69">
        <f>C24*'Расчет субсидий'!E24</f>
        <v>-0.73932537861404302</v>
      </c>
      <c r="E24" s="75">
        <f t="shared" si="5"/>
        <v>-32.283509325801084</v>
      </c>
      <c r="F24" s="69" t="s">
        <v>378</v>
      </c>
      <c r="G24" s="69" t="s">
        <v>378</v>
      </c>
      <c r="H24" s="69" t="s">
        <v>378</v>
      </c>
      <c r="I24" s="69">
        <f>'Расчет субсидий'!L24-1</f>
        <v>0</v>
      </c>
      <c r="J24" s="69">
        <f>I24*'Расчет субсидий'!M24</f>
        <v>0</v>
      </c>
      <c r="K24" s="75">
        <f t="shared" si="6"/>
        <v>0</v>
      </c>
      <c r="L24" s="69">
        <f>'Расчет субсидий'!P24-1</f>
        <v>-0.39980144449699651</v>
      </c>
      <c r="M24" s="69">
        <f>L24*'Расчет субсидий'!Q24</f>
        <v>-7.9960288899399306</v>
      </c>
      <c r="N24" s="75">
        <f t="shared" si="7"/>
        <v>-349.15597476400154</v>
      </c>
      <c r="O24" s="69">
        <f>'Расчет субсидий'!R24-1</f>
        <v>0</v>
      </c>
      <c r="P24" s="69">
        <f>O24*'Расчет субсидий'!S24</f>
        <v>0</v>
      </c>
      <c r="Q24" s="75">
        <f t="shared" si="8"/>
        <v>0</v>
      </c>
      <c r="R24" s="69">
        <f>'Расчет субсидий'!V24-1</f>
        <v>-3.541202672605781E-2</v>
      </c>
      <c r="S24" s="69">
        <f>R24*'Расчет субсидий'!W24</f>
        <v>-0.53118040089086715</v>
      </c>
      <c r="T24" s="75">
        <f t="shared" si="9"/>
        <v>-23.194614877132729</v>
      </c>
      <c r="U24" s="69">
        <f>'Расчет субсидий'!Z24-1</f>
        <v>0.83827893175074175</v>
      </c>
      <c r="V24" s="69">
        <f>U24*'Расчет субсидий'!AA24</f>
        <v>16.765578635014833</v>
      </c>
      <c r="W24" s="75">
        <f t="shared" si="10"/>
        <v>732.08864442148081</v>
      </c>
      <c r="X24" s="70">
        <f t="shared" si="11"/>
        <v>7.4990439655699923</v>
      </c>
    </row>
    <row r="25" spans="1:24" x14ac:dyDescent="0.2">
      <c r="A25" s="80" t="s">
        <v>29</v>
      </c>
      <c r="B25" s="69">
        <f>'Расчет субсидий'!AG25</f>
        <v>255.31818181818176</v>
      </c>
      <c r="C25" s="69">
        <f>'Расчет субсидий'!D25-1</f>
        <v>1.114151190164792</v>
      </c>
      <c r="D25" s="69">
        <f>C25*'Расчет субсидий'!E25</f>
        <v>11.14151190164792</v>
      </c>
      <c r="E25" s="75">
        <f t="shared" si="5"/>
        <v>147.99785793249069</v>
      </c>
      <c r="F25" s="69" t="s">
        <v>378</v>
      </c>
      <c r="G25" s="69" t="s">
        <v>378</v>
      </c>
      <c r="H25" s="69" t="s">
        <v>378</v>
      </c>
      <c r="I25" s="69">
        <f>'Расчет субсидий'!L25-1</f>
        <v>0.15384615384615374</v>
      </c>
      <c r="J25" s="69">
        <f>I25*'Расчет субсидий'!M25</f>
        <v>1.5384615384615374</v>
      </c>
      <c r="K25" s="75">
        <f t="shared" si="6"/>
        <v>20.436096484369827</v>
      </c>
      <c r="L25" s="69">
        <f>'Расчет субсидий'!P25-1</f>
        <v>-4.2726000750776483E-2</v>
      </c>
      <c r="M25" s="69">
        <f>L25*'Расчет субсидий'!Q25</f>
        <v>-0.85452001501552965</v>
      </c>
      <c r="N25" s="75">
        <f t="shared" si="7"/>
        <v>-11.350984758543644</v>
      </c>
      <c r="O25" s="69">
        <f>'Расчет субсидий'!R25-1</f>
        <v>0</v>
      </c>
      <c r="P25" s="69">
        <f>O25*'Расчет субсидий'!S25</f>
        <v>0</v>
      </c>
      <c r="Q25" s="75">
        <f t="shared" si="8"/>
        <v>0</v>
      </c>
      <c r="R25" s="69">
        <f>'Расчет субсидий'!V25-1</f>
        <v>5.5520102105935054E-2</v>
      </c>
      <c r="S25" s="69">
        <f>R25*'Расчет субсидий'!W25</f>
        <v>0.83280153158902581</v>
      </c>
      <c r="T25" s="75">
        <f t="shared" si="9"/>
        <v>11.0624880937248</v>
      </c>
      <c r="U25" s="69">
        <f>'Расчет субсидий'!Z25-1</f>
        <v>0.65624999999999978</v>
      </c>
      <c r="V25" s="69">
        <f>U25*'Расчет субсидий'!AA25</f>
        <v>6.5624999999999982</v>
      </c>
      <c r="W25" s="75">
        <f t="shared" si="10"/>
        <v>87.172724066140077</v>
      </c>
      <c r="X25" s="70">
        <f t="shared" si="11"/>
        <v>19.220754956682953</v>
      </c>
    </row>
    <row r="26" spans="1:24" x14ac:dyDescent="0.2">
      <c r="A26" s="80" t="s">
        <v>30</v>
      </c>
      <c r="B26" s="69">
        <f>'Расчет субсидий'!AG26</f>
        <v>47.581818181818107</v>
      </c>
      <c r="C26" s="69">
        <f>'Расчет субсидий'!D26-1</f>
        <v>-3.1203288490283976E-2</v>
      </c>
      <c r="D26" s="69">
        <f>C26*'Расчет субсидий'!E26</f>
        <v>-0.31203288490283976</v>
      </c>
      <c r="E26" s="75">
        <f t="shared" si="5"/>
        <v>-13.634298212628277</v>
      </c>
      <c r="F26" s="69" t="s">
        <v>378</v>
      </c>
      <c r="G26" s="69" t="s">
        <v>378</v>
      </c>
      <c r="H26" s="69" t="s">
        <v>378</v>
      </c>
      <c r="I26" s="69">
        <f>'Расчет субсидий'!L26-1</f>
        <v>0</v>
      </c>
      <c r="J26" s="69">
        <f>I26*'Расчет субсидий'!M26</f>
        <v>0</v>
      </c>
      <c r="K26" s="75">
        <f t="shared" si="6"/>
        <v>0</v>
      </c>
      <c r="L26" s="69">
        <f>'Расчет субсидий'!P26-1</f>
        <v>-0.11350933012296849</v>
      </c>
      <c r="M26" s="69">
        <f>L26*'Расчет субсидий'!Q26</f>
        <v>-2.2701866024593698</v>
      </c>
      <c r="N26" s="75">
        <f t="shared" si="7"/>
        <v>-99.195958611485295</v>
      </c>
      <c r="O26" s="69">
        <f>'Расчет субсидий'!R26-1</f>
        <v>0</v>
      </c>
      <c r="P26" s="69">
        <f>O26*'Расчет субсидий'!S26</f>
        <v>0</v>
      </c>
      <c r="Q26" s="75">
        <f t="shared" si="8"/>
        <v>0</v>
      </c>
      <c r="R26" s="69">
        <f>'Расчет субсидий'!V26-1</f>
        <v>0.12522522522522528</v>
      </c>
      <c r="S26" s="69">
        <f>R26*'Расчет субсидий'!W26</f>
        <v>2.5045045045045056</v>
      </c>
      <c r="T26" s="75">
        <f t="shared" si="9"/>
        <v>109.43449534146997</v>
      </c>
      <c r="U26" s="69">
        <f>'Расчет субсидий'!Z26-1</f>
        <v>0.1166666666666667</v>
      </c>
      <c r="V26" s="69">
        <f>U26*'Расчет субсидий'!AA26</f>
        <v>1.166666666666667</v>
      </c>
      <c r="W26" s="75">
        <f t="shared" si="10"/>
        <v>50.977579664461715</v>
      </c>
      <c r="X26" s="70">
        <f t="shared" si="11"/>
        <v>1.088951683808963</v>
      </c>
    </row>
    <row r="27" spans="1:24" x14ac:dyDescent="0.2">
      <c r="A27" s="80" t="s">
        <v>31</v>
      </c>
      <c r="B27" s="69">
        <f>'Расчет субсидий'!AG27</f>
        <v>-20.145454545454527</v>
      </c>
      <c r="C27" s="69">
        <f>'Расчет субсидий'!D27-1</f>
        <v>-5.2465986394557906E-2</v>
      </c>
      <c r="D27" s="69">
        <f>C27*'Расчет субсидий'!E27</f>
        <v>-0.52465986394557906</v>
      </c>
      <c r="E27" s="75">
        <f t="shared" si="5"/>
        <v>-5.4126614134631987</v>
      </c>
      <c r="F27" s="69" t="s">
        <v>378</v>
      </c>
      <c r="G27" s="69" t="s">
        <v>378</v>
      </c>
      <c r="H27" s="69" t="s">
        <v>378</v>
      </c>
      <c r="I27" s="69">
        <f>'Расчет субсидий'!L27-1</f>
        <v>0</v>
      </c>
      <c r="J27" s="69">
        <f>I27*'Расчет субсидий'!M27</f>
        <v>0</v>
      </c>
      <c r="K27" s="75">
        <f t="shared" si="6"/>
        <v>0</v>
      </c>
      <c r="L27" s="69">
        <f>'Расчет субсидий'!P27-1</f>
        <v>3.0721319754229537E-2</v>
      </c>
      <c r="M27" s="69">
        <f>L27*'Расчет субсидий'!Q27</f>
        <v>0.61442639508459074</v>
      </c>
      <c r="N27" s="75">
        <f t="shared" si="7"/>
        <v>6.3387391882383808</v>
      </c>
      <c r="O27" s="69">
        <f>'Расчет субсидий'!R27-1</f>
        <v>0</v>
      </c>
      <c r="P27" s="69">
        <f>O27*'Расчет субсидий'!S27</f>
        <v>0</v>
      </c>
      <c r="Q27" s="75">
        <f t="shared" si="8"/>
        <v>0</v>
      </c>
      <c r="R27" s="69">
        <f>'Расчет субсидий'!V27-1</f>
        <v>-0.26630434782608692</v>
      </c>
      <c r="S27" s="69">
        <f>R27*'Расчет субсидий'!W27</f>
        <v>-5.3260869565217384</v>
      </c>
      <c r="T27" s="75">
        <f t="shared" si="9"/>
        <v>-54.946656558629208</v>
      </c>
      <c r="U27" s="69">
        <f>'Расчет субсидий'!Z27-1</f>
        <v>0.16417910447761197</v>
      </c>
      <c r="V27" s="69">
        <f>U27*'Расчет субсидий'!AA27</f>
        <v>3.2835820895522394</v>
      </c>
      <c r="W27" s="75">
        <f t="shared" si="10"/>
        <v>33.875124238399501</v>
      </c>
      <c r="X27" s="70">
        <f t="shared" si="11"/>
        <v>-1.9527383358304871</v>
      </c>
    </row>
    <row r="28" spans="1:24" x14ac:dyDescent="0.2">
      <c r="A28" s="80" t="s">
        <v>32</v>
      </c>
      <c r="B28" s="69">
        <f>'Расчет субсидий'!AG28</f>
        <v>-43.236363636364331</v>
      </c>
      <c r="C28" s="69">
        <f>'Расчет субсидий'!D28-1</f>
        <v>9.0143622310306037E-2</v>
      </c>
      <c r="D28" s="69">
        <f>C28*'Расчет субсидий'!E28</f>
        <v>0.90143622310306037</v>
      </c>
      <c r="E28" s="75">
        <f t="shared" si="5"/>
        <v>45.791231834643511</v>
      </c>
      <c r="F28" s="69" t="s">
        <v>378</v>
      </c>
      <c r="G28" s="69" t="s">
        <v>378</v>
      </c>
      <c r="H28" s="69" t="s">
        <v>378</v>
      </c>
      <c r="I28" s="69">
        <f>'Расчет субсидий'!L28-1</f>
        <v>0.10000000000000009</v>
      </c>
      <c r="J28" s="69">
        <f>I28*'Расчет субсидий'!M28</f>
        <v>1.0000000000000009</v>
      </c>
      <c r="K28" s="75">
        <f t="shared" si="6"/>
        <v>50.798082727377015</v>
      </c>
      <c r="L28" s="69">
        <f>'Расчет субсидий'!P28-1</f>
        <v>-0.47236180904522607</v>
      </c>
      <c r="M28" s="69">
        <f>L28*'Расчет субсидий'!Q28</f>
        <v>-9.4472361809045218</v>
      </c>
      <c r="N28" s="75">
        <f t="shared" si="7"/>
        <v>-479.90148506265683</v>
      </c>
      <c r="O28" s="69">
        <f>'Расчет субсидий'!R28-1</f>
        <v>0</v>
      </c>
      <c r="P28" s="69">
        <f>O28*'Расчет субсидий'!S28</f>
        <v>0</v>
      </c>
      <c r="Q28" s="75">
        <f t="shared" si="8"/>
        <v>0</v>
      </c>
      <c r="R28" s="69">
        <f>'Расчет субсидий'!V28-1</f>
        <v>9.4994712724709274E-2</v>
      </c>
      <c r="S28" s="69">
        <f>R28*'Расчет субсидий'!W28</f>
        <v>1.8998942544941855</v>
      </c>
      <c r="T28" s="75">
        <f t="shared" si="9"/>
        <v>96.510985513063829</v>
      </c>
      <c r="U28" s="69">
        <f>'Расчет субсидий'!Z28-1</f>
        <v>0.31965093729799632</v>
      </c>
      <c r="V28" s="69">
        <f>U28*'Расчет субсидий'!AA28</f>
        <v>4.7947640594699443</v>
      </c>
      <c r="W28" s="75">
        <f t="shared" si="10"/>
        <v>243.56482135120808</v>
      </c>
      <c r="X28" s="70">
        <f t="shared" si="11"/>
        <v>-0.85114164383733026</v>
      </c>
    </row>
    <row r="29" spans="1:24" x14ac:dyDescent="0.2">
      <c r="A29" s="80" t="s">
        <v>33</v>
      </c>
      <c r="B29" s="69">
        <f>'Расчет субсидий'!AG29</f>
        <v>663.5363636363636</v>
      </c>
      <c r="C29" s="69">
        <f>'Расчет субсидий'!D29-1</f>
        <v>0.17655658477648006</v>
      </c>
      <c r="D29" s="69">
        <f>C29*'Расчет субсидий'!E29</f>
        <v>1.7655658477648006</v>
      </c>
      <c r="E29" s="75">
        <f t="shared" si="5"/>
        <v>186.03589988605216</v>
      </c>
      <c r="F29" s="69" t="s">
        <v>378</v>
      </c>
      <c r="G29" s="69" t="s">
        <v>378</v>
      </c>
      <c r="H29" s="69" t="s">
        <v>378</v>
      </c>
      <c r="I29" s="69">
        <f>'Расчет субсидий'!L29-1</f>
        <v>-0.18181818181818188</v>
      </c>
      <c r="J29" s="69">
        <f>I29*'Расчет субсидий'!M29</f>
        <v>-0.90909090909090939</v>
      </c>
      <c r="K29" s="75">
        <f t="shared" si="6"/>
        <v>-95.78999591834328</v>
      </c>
      <c r="L29" s="69">
        <f>'Расчет субсидий'!P29-1</f>
        <v>-6.8757747503839006E-2</v>
      </c>
      <c r="M29" s="69">
        <f>L29*'Расчет субсидий'!Q29</f>
        <v>-1.3751549500767801</v>
      </c>
      <c r="N29" s="75">
        <f t="shared" si="7"/>
        <v>-144.89869576043873</v>
      </c>
      <c r="O29" s="69">
        <f>'Расчет субсидий'!R29-1</f>
        <v>0</v>
      </c>
      <c r="P29" s="69">
        <f>O29*'Расчет субсидий'!S29</f>
        <v>0</v>
      </c>
      <c r="Q29" s="75">
        <f t="shared" si="8"/>
        <v>0</v>
      </c>
      <c r="R29" s="69">
        <f>'Расчет субсидий'!V29-1</f>
        <v>1.1032863849765207E-2</v>
      </c>
      <c r="S29" s="69">
        <f>R29*'Расчет субсидий'!W29</f>
        <v>0.1654929577464781</v>
      </c>
      <c r="T29" s="75">
        <f t="shared" si="9"/>
        <v>17.437826721754661</v>
      </c>
      <c r="U29" s="69">
        <f>'Расчет субсидий'!Z29-1</f>
        <v>0.26601803512102506</v>
      </c>
      <c r="V29" s="69">
        <f>U29*'Расчет субсидий'!AA29</f>
        <v>6.6504508780256266</v>
      </c>
      <c r="W29" s="75">
        <f t="shared" si="10"/>
        <v>700.75132870733887</v>
      </c>
      <c r="X29" s="70">
        <f t="shared" si="11"/>
        <v>6.2972638243692156</v>
      </c>
    </row>
    <row r="30" spans="1:24" x14ac:dyDescent="0.2">
      <c r="A30" s="80" t="s">
        <v>34</v>
      </c>
      <c r="B30" s="69">
        <f>'Расчет субсидий'!AG30</f>
        <v>68.799999999999955</v>
      </c>
      <c r="C30" s="69">
        <f>'Расчет субсидий'!D30-1</f>
        <v>2.9480122324159197E-3</v>
      </c>
      <c r="D30" s="69">
        <f>C30*'Расчет субсидий'!E30</f>
        <v>2.9480122324159197E-2</v>
      </c>
      <c r="E30" s="75">
        <f t="shared" si="5"/>
        <v>0.55708446734774386</v>
      </c>
      <c r="F30" s="69" t="s">
        <v>378</v>
      </c>
      <c r="G30" s="69" t="s">
        <v>378</v>
      </c>
      <c r="H30" s="69" t="s">
        <v>378</v>
      </c>
      <c r="I30" s="69">
        <f>'Расчет субсидий'!L30-1</f>
        <v>0.33333333333333326</v>
      </c>
      <c r="J30" s="69">
        <f>I30*'Расчет субсидий'!M30</f>
        <v>3.3333333333333326</v>
      </c>
      <c r="K30" s="75">
        <f t="shared" si="6"/>
        <v>62.989841225003843</v>
      </c>
      <c r="L30" s="69">
        <f>'Расчет субсидий'!P30-1</f>
        <v>-3.3361150464804812E-2</v>
      </c>
      <c r="M30" s="69">
        <f>L30*'Расчет субсидий'!Q30</f>
        <v>-0.66722300929609624</v>
      </c>
      <c r="N30" s="75">
        <f t="shared" si="7"/>
        <v>-12.608481425169114</v>
      </c>
      <c r="O30" s="69">
        <f>'Расчет субсидий'!R30-1</f>
        <v>0</v>
      </c>
      <c r="P30" s="69">
        <f>O30*'Расчет субсидий'!S30</f>
        <v>0</v>
      </c>
      <c r="Q30" s="75">
        <f t="shared" si="8"/>
        <v>0</v>
      </c>
      <c r="R30" s="69">
        <f>'Расчет субсидий'!V30-1</f>
        <v>-1.7631276351092295E-2</v>
      </c>
      <c r="S30" s="69">
        <f>R30*'Расчет субсидий'!W30</f>
        <v>-0.26446914526638443</v>
      </c>
      <c r="T30" s="75">
        <f t="shared" si="9"/>
        <v>-4.9976608407726104</v>
      </c>
      <c r="U30" s="69">
        <f>'Расчет субсидий'!Z30-1</f>
        <v>4.8387096774193505E-2</v>
      </c>
      <c r="V30" s="69">
        <f>U30*'Расчет субсидий'!AA30</f>
        <v>1.2096774193548376</v>
      </c>
      <c r="W30" s="75">
        <f t="shared" si="10"/>
        <v>22.859216573590089</v>
      </c>
      <c r="X30" s="70">
        <f t="shared" si="11"/>
        <v>3.6407987204498489</v>
      </c>
    </row>
    <row r="31" spans="1:24" x14ac:dyDescent="0.2">
      <c r="A31" s="80" t="s">
        <v>35</v>
      </c>
      <c r="B31" s="69">
        <f>'Расчет субсидий'!AG31</f>
        <v>380.46363636363685</v>
      </c>
      <c r="C31" s="69">
        <f>'Расчет субсидий'!D31-1</f>
        <v>0.3091864558028854</v>
      </c>
      <c r="D31" s="69">
        <f>C31*'Расчет субсидий'!E31</f>
        <v>3.091864558028854</v>
      </c>
      <c r="E31" s="75">
        <f t="shared" si="5"/>
        <v>141.52357575452967</v>
      </c>
      <c r="F31" s="69" t="s">
        <v>378</v>
      </c>
      <c r="G31" s="69" t="s">
        <v>378</v>
      </c>
      <c r="H31" s="69" t="s">
        <v>378</v>
      </c>
      <c r="I31" s="69">
        <f>'Расчет субсидий'!L31-1</f>
        <v>6.6666666666666652E-2</v>
      </c>
      <c r="J31" s="69">
        <f>I31*'Расчет субсидий'!M31</f>
        <v>0.66666666666666652</v>
      </c>
      <c r="K31" s="75">
        <f t="shared" si="6"/>
        <v>30.515259880325996</v>
      </c>
      <c r="L31" s="69">
        <f>'Расчет субсидий'!P31-1</f>
        <v>-0.24607472757845095</v>
      </c>
      <c r="M31" s="69">
        <f>L31*'Расчет субсидий'!Q31</f>
        <v>-4.9214945515690189</v>
      </c>
      <c r="N31" s="75">
        <f t="shared" si="7"/>
        <v>-225.27102786110564</v>
      </c>
      <c r="O31" s="69">
        <f>'Расчет субсидий'!R31-1</f>
        <v>0</v>
      </c>
      <c r="P31" s="69">
        <f>O31*'Расчет субсидий'!S31</f>
        <v>0</v>
      </c>
      <c r="Q31" s="75">
        <f t="shared" si="8"/>
        <v>0</v>
      </c>
      <c r="R31" s="69">
        <f>'Расчет субсидий'!V31-1</f>
        <v>0.2502347417840376</v>
      </c>
      <c r="S31" s="69">
        <f>R31*'Расчет субсидий'!W31</f>
        <v>3.7535211267605639</v>
      </c>
      <c r="T31" s="75">
        <f t="shared" si="9"/>
        <v>171.80950897408903</v>
      </c>
      <c r="U31" s="69">
        <f>'Расчет субсидий'!Z31-1</f>
        <v>0.38142857142857145</v>
      </c>
      <c r="V31" s="69">
        <f>U31*'Расчет субсидий'!AA31</f>
        <v>5.7214285714285715</v>
      </c>
      <c r="W31" s="75">
        <f t="shared" si="10"/>
        <v>261.88631961579779</v>
      </c>
      <c r="X31" s="70">
        <f t="shared" si="11"/>
        <v>8.311986371315637</v>
      </c>
    </row>
    <row r="32" spans="1:24" x14ac:dyDescent="0.2">
      <c r="A32" s="80" t="s">
        <v>36</v>
      </c>
      <c r="B32" s="69">
        <f>'Расчет субсидий'!AG32</f>
        <v>-24.17272727272757</v>
      </c>
      <c r="C32" s="69">
        <f>'Расчет субсидий'!D32-1</f>
        <v>-0.14947557272978196</v>
      </c>
      <c r="D32" s="69">
        <f>C32*'Расчет субсидий'!E32</f>
        <v>-1.4947557272978196</v>
      </c>
      <c r="E32" s="75">
        <f t="shared" si="5"/>
        <v>-53.794758280674813</v>
      </c>
      <c r="F32" s="69" t="s">
        <v>378</v>
      </c>
      <c r="G32" s="69" t="s">
        <v>378</v>
      </c>
      <c r="H32" s="69" t="s">
        <v>378</v>
      </c>
      <c r="I32" s="69">
        <f>'Расчет субсидий'!L32-1</f>
        <v>9.5238095238095122E-2</v>
      </c>
      <c r="J32" s="69">
        <f>I32*'Расчет субсидий'!M32</f>
        <v>1.4285714285714268</v>
      </c>
      <c r="K32" s="75">
        <f t="shared" si="6"/>
        <v>51.412851801280596</v>
      </c>
      <c r="L32" s="69">
        <f>'Расчет субсидий'!P32-1</f>
        <v>-0.26451959045589346</v>
      </c>
      <c r="M32" s="69">
        <f>L32*'Расчет субсидий'!Q32</f>
        <v>-5.2903918091178692</v>
      </c>
      <c r="N32" s="75">
        <f t="shared" si="7"/>
        <v>-190.39589103702028</v>
      </c>
      <c r="O32" s="69">
        <f>'Расчет субсидий'!R32-1</f>
        <v>0</v>
      </c>
      <c r="P32" s="69">
        <f>O32*'Расчет субсидий'!S32</f>
        <v>0</v>
      </c>
      <c r="Q32" s="75">
        <f t="shared" si="8"/>
        <v>0</v>
      </c>
      <c r="R32" s="69">
        <f>'Расчет субсидий'!V32-1</f>
        <v>0.16116838487972496</v>
      </c>
      <c r="S32" s="69">
        <f>R32*'Расчет субсидий'!W32</f>
        <v>3.2233676975944991</v>
      </c>
      <c r="T32" s="75">
        <f t="shared" si="9"/>
        <v>116.00576801622289</v>
      </c>
      <c r="U32" s="69">
        <f>'Расчет субсидий'!Z32-1</f>
        <v>0.14615384615384608</v>
      </c>
      <c r="V32" s="69">
        <f>U32*'Расчет субсидий'!AA32</f>
        <v>1.4615384615384608</v>
      </c>
      <c r="W32" s="75">
        <f t="shared" si="10"/>
        <v>52.599302227464044</v>
      </c>
      <c r="X32" s="70">
        <f t="shared" si="11"/>
        <v>-0.67166994871130203</v>
      </c>
    </row>
    <row r="33" spans="1:24" x14ac:dyDescent="0.2">
      <c r="A33" s="80" t="s">
        <v>1</v>
      </c>
      <c r="B33" s="69">
        <f>'Расчет субсидий'!AG33</f>
        <v>502.42727272727279</v>
      </c>
      <c r="C33" s="69">
        <f>'Расчет субсидий'!D33-1</f>
        <v>0.28876496683012465</v>
      </c>
      <c r="D33" s="69">
        <f>C33*'Расчет субсидий'!E33</f>
        <v>2.8876496683012465</v>
      </c>
      <c r="E33" s="75">
        <f t="shared" si="5"/>
        <v>196.57945023324797</v>
      </c>
      <c r="F33" s="69" t="s">
        <v>378</v>
      </c>
      <c r="G33" s="69" t="s">
        <v>378</v>
      </c>
      <c r="H33" s="69" t="s">
        <v>378</v>
      </c>
      <c r="I33" s="69">
        <f>'Расчет субсидий'!L33-1</f>
        <v>0.10000000000000009</v>
      </c>
      <c r="J33" s="69">
        <f>I33*'Расчет субсидий'!M33</f>
        <v>1.0000000000000009</v>
      </c>
      <c r="K33" s="75">
        <f t="shared" si="6"/>
        <v>68.075934692206744</v>
      </c>
      <c r="L33" s="69">
        <f>'Расчет субсидий'!P33-1</f>
        <v>-0.12461761209669697</v>
      </c>
      <c r="M33" s="69">
        <f>L33*'Расчет субсидий'!Q33</f>
        <v>-2.4923522419339394</v>
      </c>
      <c r="N33" s="75">
        <f t="shared" si="7"/>
        <v>-169.66920845186976</v>
      </c>
      <c r="O33" s="69">
        <f>'Расчет субсидий'!R33-1</f>
        <v>0</v>
      </c>
      <c r="P33" s="69">
        <f>O33*'Расчет субсидий'!S33</f>
        <v>0</v>
      </c>
      <c r="Q33" s="75">
        <f t="shared" si="8"/>
        <v>0</v>
      </c>
      <c r="R33" s="69">
        <f>'Расчет субсидий'!V33-1</f>
        <v>0.14679605668515094</v>
      </c>
      <c r="S33" s="69">
        <f>R33*'Расчет субсидий'!W33</f>
        <v>2.2019408502772642</v>
      </c>
      <c r="T33" s="75">
        <f t="shared" si="9"/>
        <v>149.89918151957707</v>
      </c>
      <c r="U33" s="69">
        <f>'Расчет субсидий'!Z33-1</f>
        <v>0.25221043324491599</v>
      </c>
      <c r="V33" s="69">
        <f>U33*'Расчет субсидий'!AA33</f>
        <v>3.7831564986737396</v>
      </c>
      <c r="W33" s="75">
        <f t="shared" si="10"/>
        <v>257.54191473411078</v>
      </c>
      <c r="X33" s="70">
        <f t="shared" si="11"/>
        <v>7.3803947753183117</v>
      </c>
    </row>
    <row r="34" spans="1:24" x14ac:dyDescent="0.2">
      <c r="A34" s="80" t="s">
        <v>37</v>
      </c>
      <c r="B34" s="69">
        <f>'Расчет субсидий'!AG34</f>
        <v>-185.9454545454546</v>
      </c>
      <c r="C34" s="69">
        <f>'Расчет субсидий'!D34-1</f>
        <v>-0.25389325572335397</v>
      </c>
      <c r="D34" s="69">
        <f>C34*'Расчет субсидий'!E34</f>
        <v>-2.5389325572335397</v>
      </c>
      <c r="E34" s="75">
        <f t="shared" si="5"/>
        <v>-74.004219002157299</v>
      </c>
      <c r="F34" s="69" t="s">
        <v>378</v>
      </c>
      <c r="G34" s="69" t="s">
        <v>378</v>
      </c>
      <c r="H34" s="69" t="s">
        <v>378</v>
      </c>
      <c r="I34" s="69">
        <f>'Расчет субсидий'!L34-1</f>
        <v>0</v>
      </c>
      <c r="J34" s="69">
        <f>I34*'Расчет субсидий'!M34</f>
        <v>0</v>
      </c>
      <c r="K34" s="75">
        <f t="shared" si="6"/>
        <v>0</v>
      </c>
      <c r="L34" s="69">
        <f>'Расчет субсидий'!P34-1</f>
        <v>-0.27473395905730025</v>
      </c>
      <c r="M34" s="69">
        <f>L34*'Расчет субсидий'!Q34</f>
        <v>-5.4946791811460045</v>
      </c>
      <c r="N34" s="75">
        <f t="shared" si="7"/>
        <v>-160.15763802375002</v>
      </c>
      <c r="O34" s="69">
        <f>'Расчет субсидий'!R34-1</f>
        <v>0</v>
      </c>
      <c r="P34" s="69">
        <f>O34*'Расчет субсидий'!S34</f>
        <v>0</v>
      </c>
      <c r="Q34" s="75">
        <f t="shared" si="8"/>
        <v>0</v>
      </c>
      <c r="R34" s="69">
        <f>'Расчет субсидий'!V34-1</f>
        <v>0.11542056074766349</v>
      </c>
      <c r="S34" s="69">
        <f>R34*'Расчет субсидий'!W34</f>
        <v>1.1542056074766349</v>
      </c>
      <c r="T34" s="75">
        <f t="shared" si="9"/>
        <v>33.642518114892177</v>
      </c>
      <c r="U34" s="69">
        <f>'Расчет субсидий'!Z34-1</f>
        <v>3.3333333333333215E-2</v>
      </c>
      <c r="V34" s="69">
        <f>U34*'Расчет субсидий'!AA34</f>
        <v>0.49999999999999822</v>
      </c>
      <c r="W34" s="75">
        <f t="shared" si="10"/>
        <v>14.573884365560536</v>
      </c>
      <c r="X34" s="70">
        <f t="shared" si="11"/>
        <v>-6.3794061309029111</v>
      </c>
    </row>
    <row r="35" spans="1:24" x14ac:dyDescent="0.2">
      <c r="A35" s="80" t="s">
        <v>38</v>
      </c>
      <c r="B35" s="69">
        <f>'Расчет субсидий'!AG35</f>
        <v>44.681818181818016</v>
      </c>
      <c r="C35" s="69">
        <f>'Расчет субсидий'!D35-1</f>
        <v>-3.7583412130217542E-2</v>
      </c>
      <c r="D35" s="69">
        <f>C35*'Расчет субсидий'!E35</f>
        <v>-0.37583412130217542</v>
      </c>
      <c r="E35" s="75">
        <f t="shared" si="5"/>
        <v>-9.7140568186550933</v>
      </c>
      <c r="F35" s="69" t="s">
        <v>378</v>
      </c>
      <c r="G35" s="69" t="s">
        <v>378</v>
      </c>
      <c r="H35" s="69" t="s">
        <v>378</v>
      </c>
      <c r="I35" s="69">
        <f>'Расчет субсидий'!L35-1</f>
        <v>8.3333333333333481E-2</v>
      </c>
      <c r="J35" s="69">
        <f>I35*'Расчет субсидий'!M35</f>
        <v>1.2500000000000022</v>
      </c>
      <c r="K35" s="75">
        <f t="shared" si="6"/>
        <v>32.308325229353265</v>
      </c>
      <c r="L35" s="69">
        <f>'Расчет субсидий'!P35-1</f>
        <v>-0.32483660130718961</v>
      </c>
      <c r="M35" s="69">
        <f>L35*'Расчет субсидий'!Q35</f>
        <v>-6.4967320261437926</v>
      </c>
      <c r="N35" s="75">
        <f t="shared" si="7"/>
        <v>-167.91882498288678</v>
      </c>
      <c r="O35" s="69">
        <f>'Расчет субсидий'!R35-1</f>
        <v>0</v>
      </c>
      <c r="P35" s="69">
        <f>O35*'Расчет субсидий'!S35</f>
        <v>0</v>
      </c>
      <c r="Q35" s="75">
        <f t="shared" si="8"/>
        <v>0</v>
      </c>
      <c r="R35" s="69">
        <f>'Расчет субсидий'!V35-1</f>
        <v>0.14008620689655182</v>
      </c>
      <c r="S35" s="69">
        <f>R35*'Расчет субсидий'!W35</f>
        <v>2.1012931034482776</v>
      </c>
      <c r="T35" s="75">
        <f t="shared" si="9"/>
        <v>54.3114087907231</v>
      </c>
      <c r="U35" s="69">
        <f>'Расчет субсидий'!Z35-1</f>
        <v>0.35000000000000009</v>
      </c>
      <c r="V35" s="69">
        <f>U35*'Расчет субсидий'!AA35</f>
        <v>5.2500000000000018</v>
      </c>
      <c r="W35" s="75">
        <f t="shared" si="10"/>
        <v>135.69496596328352</v>
      </c>
      <c r="X35" s="70">
        <f t="shared" si="11"/>
        <v>1.7287269560023137</v>
      </c>
    </row>
    <row r="36" spans="1:24" x14ac:dyDescent="0.2">
      <c r="A36" s="80" t="s">
        <v>39</v>
      </c>
      <c r="B36" s="69">
        <f>'Расчет субсидий'!AG36</f>
        <v>-149.26363636363567</v>
      </c>
      <c r="C36" s="69">
        <f>'Расчет субсидий'!D36-1</f>
        <v>-0.1699585062240665</v>
      </c>
      <c r="D36" s="69">
        <f>C36*'Расчет субсидий'!E36</f>
        <v>-1.699585062240665</v>
      </c>
      <c r="E36" s="75">
        <f t="shared" si="5"/>
        <v>-119.16236646388481</v>
      </c>
      <c r="F36" s="69" t="s">
        <v>378</v>
      </c>
      <c r="G36" s="69" t="s">
        <v>378</v>
      </c>
      <c r="H36" s="69" t="s">
        <v>378</v>
      </c>
      <c r="I36" s="69">
        <f>'Расчет субсидий'!L36-1</f>
        <v>-4.7619047619047672E-2</v>
      </c>
      <c r="J36" s="69">
        <f>I36*'Расчет субсидий'!M36</f>
        <v>-0.71428571428571508</v>
      </c>
      <c r="K36" s="75">
        <f t="shared" si="6"/>
        <v>-50.080444890130181</v>
      </c>
      <c r="L36" s="69">
        <f>'Расчет субсидий'!P36-1</f>
        <v>-0.14273010768406191</v>
      </c>
      <c r="M36" s="69">
        <f>L36*'Расчет субсидий'!Q36</f>
        <v>-2.8546021536812383</v>
      </c>
      <c r="N36" s="75">
        <f t="shared" si="7"/>
        <v>-200.14364417695202</v>
      </c>
      <c r="O36" s="69">
        <f>'Расчет субсидий'!R36-1</f>
        <v>0</v>
      </c>
      <c r="P36" s="69">
        <f>O36*'Расчет субсидий'!S36</f>
        <v>0</v>
      </c>
      <c r="Q36" s="75">
        <f t="shared" si="8"/>
        <v>0</v>
      </c>
      <c r="R36" s="69">
        <f>'Расчет субсидий'!V36-1</f>
        <v>0.12947269303201514</v>
      </c>
      <c r="S36" s="69">
        <f>R36*'Расчет субсидий'!W36</f>
        <v>2.5894538606403028</v>
      </c>
      <c r="T36" s="75">
        <f t="shared" si="9"/>
        <v>181.55340190866394</v>
      </c>
      <c r="U36" s="69">
        <f>'Расчет субсидий'!Z36-1</f>
        <v>2.7505330490405155E-2</v>
      </c>
      <c r="V36" s="69">
        <f>U36*'Расчет субсидий'!AA36</f>
        <v>0.55010660980810311</v>
      </c>
      <c r="W36" s="75">
        <f t="shared" si="10"/>
        <v>38.569417258667436</v>
      </c>
      <c r="X36" s="70">
        <f t="shared" si="11"/>
        <v>-2.1289124597592126</v>
      </c>
    </row>
    <row r="37" spans="1:24" x14ac:dyDescent="0.2">
      <c r="A37" s="80" t="s">
        <v>40</v>
      </c>
      <c r="B37" s="69">
        <f>'Расчет субсидий'!AG37</f>
        <v>-371.9636363636364</v>
      </c>
      <c r="C37" s="69">
        <f>'Расчет субсидий'!D37-1</f>
        <v>2.7183388809637332E-3</v>
      </c>
      <c r="D37" s="69">
        <f>C37*'Расчет субсидий'!E37</f>
        <v>2.7183388809637332E-2</v>
      </c>
      <c r="E37" s="75">
        <f t="shared" si="5"/>
        <v>1.6986482506329155</v>
      </c>
      <c r="F37" s="69" t="s">
        <v>378</v>
      </c>
      <c r="G37" s="69" t="s">
        <v>378</v>
      </c>
      <c r="H37" s="69" t="s">
        <v>378</v>
      </c>
      <c r="I37" s="69">
        <f>'Расчет субсидий'!L37-1</f>
        <v>7.0175438596491224E-2</v>
      </c>
      <c r="J37" s="69">
        <f>I37*'Расчет субсидий'!M37</f>
        <v>1.0526315789473684</v>
      </c>
      <c r="K37" s="75">
        <f t="shared" si="6"/>
        <v>65.777331982463963</v>
      </c>
      <c r="L37" s="69">
        <f>'Расчет субсидий'!P37-1</f>
        <v>-0.45852448021462111</v>
      </c>
      <c r="M37" s="69">
        <f>L37*'Расчет субсидий'!Q37</f>
        <v>-9.1704896042924222</v>
      </c>
      <c r="N37" s="75">
        <f t="shared" si="7"/>
        <v>-573.04982218611349</v>
      </c>
      <c r="O37" s="69">
        <f>'Расчет субсидий'!R37-1</f>
        <v>0</v>
      </c>
      <c r="P37" s="69">
        <f>O37*'Расчет субсидий'!S37</f>
        <v>0</v>
      </c>
      <c r="Q37" s="75">
        <f t="shared" si="8"/>
        <v>0</v>
      </c>
      <c r="R37" s="69">
        <f>'Расчет субсидий'!V37-1</f>
        <v>0.12631578947368416</v>
      </c>
      <c r="S37" s="69">
        <f>R37*'Расчет субсидий'!W37</f>
        <v>1.2631578947368416</v>
      </c>
      <c r="T37" s="75">
        <f t="shared" si="9"/>
        <v>78.932798378956747</v>
      </c>
      <c r="U37" s="69">
        <f>'Расчет субсидий'!Z37-1</f>
        <v>2.5000000000000133E-2</v>
      </c>
      <c r="V37" s="69">
        <f>U37*'Расчет субсидий'!AA37</f>
        <v>0.87500000000000466</v>
      </c>
      <c r="W37" s="75">
        <f t="shared" si="10"/>
        <v>54.677407210423475</v>
      </c>
      <c r="X37" s="70">
        <f t="shared" si="11"/>
        <v>-5.9525167417985703</v>
      </c>
    </row>
    <row r="38" spans="1:24" x14ac:dyDescent="0.2">
      <c r="A38" s="80" t="s">
        <v>41</v>
      </c>
      <c r="B38" s="69">
        <f>'Расчет субсидий'!AG38</f>
        <v>-4.1818181818180165</v>
      </c>
      <c r="C38" s="69">
        <f>'Расчет субсидий'!D38-1</f>
        <v>5.2437732804023307E-2</v>
      </c>
      <c r="D38" s="69">
        <f>C38*'Расчет субсидий'!E38</f>
        <v>0.52437732804023307</v>
      </c>
      <c r="E38" s="75">
        <f t="shared" si="5"/>
        <v>14.348273196307071</v>
      </c>
      <c r="F38" s="69" t="s">
        <v>378</v>
      </c>
      <c r="G38" s="69" t="s">
        <v>378</v>
      </c>
      <c r="H38" s="69" t="s">
        <v>378</v>
      </c>
      <c r="I38" s="69">
        <f>'Расчет субсидий'!L38-1</f>
        <v>0.16666666666666674</v>
      </c>
      <c r="J38" s="69">
        <f>I38*'Расчет субсидий'!M38</f>
        <v>1.6666666666666674</v>
      </c>
      <c r="K38" s="75">
        <f t="shared" si="6"/>
        <v>45.604162082837028</v>
      </c>
      <c r="L38" s="69">
        <f>'Расчет субсидий'!P38-1</f>
        <v>-0.13158395775774168</v>
      </c>
      <c r="M38" s="69">
        <f>L38*'Расчет субсидий'!Q38</f>
        <v>-2.6316791551548335</v>
      </c>
      <c r="N38" s="75">
        <f t="shared" si="7"/>
        <v>-72.009313645022758</v>
      </c>
      <c r="O38" s="69">
        <f>'Расчет субсидий'!R38-1</f>
        <v>0</v>
      </c>
      <c r="P38" s="69">
        <f>O38*'Расчет субсидий'!S38</f>
        <v>0</v>
      </c>
      <c r="Q38" s="75">
        <f t="shared" si="8"/>
        <v>0</v>
      </c>
      <c r="R38" s="69">
        <f>'Расчет субсидий'!V38-1</f>
        <v>5.7560975609756149E-2</v>
      </c>
      <c r="S38" s="69">
        <f>R38*'Расчет субсидий'!W38</f>
        <v>0.28780487804878074</v>
      </c>
      <c r="T38" s="75">
        <f t="shared" si="9"/>
        <v>7.8750601840606418</v>
      </c>
      <c r="U38" s="69">
        <f>'Расчет субсидий'!Z38-1</f>
        <v>0</v>
      </c>
      <c r="V38" s="69">
        <f>U38*'Расчет субсидий'!AA38</f>
        <v>0</v>
      </c>
      <c r="W38" s="75">
        <f t="shared" si="10"/>
        <v>0</v>
      </c>
      <c r="X38" s="70">
        <f t="shared" si="11"/>
        <v>-0.15283028239915231</v>
      </c>
    </row>
    <row r="39" spans="1:24" x14ac:dyDescent="0.2">
      <c r="A39" s="80" t="s">
        <v>42</v>
      </c>
      <c r="B39" s="69">
        <f>'Расчет субсидий'!AG39</f>
        <v>-191.09090909090901</v>
      </c>
      <c r="C39" s="69">
        <f>'Расчет субсидий'!D39-1</f>
        <v>-6.7127156221714612E-2</v>
      </c>
      <c r="D39" s="69">
        <f>C39*'Расчет субсидий'!E39</f>
        <v>-0.67127156221714612</v>
      </c>
      <c r="E39" s="75">
        <f t="shared" si="5"/>
        <v>-56.698542803018732</v>
      </c>
      <c r="F39" s="69" t="s">
        <v>378</v>
      </c>
      <c r="G39" s="69" t="s">
        <v>378</v>
      </c>
      <c r="H39" s="69" t="s">
        <v>378</v>
      </c>
      <c r="I39" s="69">
        <f>'Расчет субсидий'!L39-1</f>
        <v>0</v>
      </c>
      <c r="J39" s="69">
        <f>I39*'Расчет субсидий'!M39</f>
        <v>0</v>
      </c>
      <c r="K39" s="75">
        <f t="shared" si="6"/>
        <v>0</v>
      </c>
      <c r="L39" s="69">
        <f>'Расчет субсидий'!P39-1</f>
        <v>-0.32164387218372026</v>
      </c>
      <c r="M39" s="69">
        <f>L39*'Расчет субсидий'!Q39</f>
        <v>-6.4328774436744052</v>
      </c>
      <c r="N39" s="75">
        <f t="shared" si="7"/>
        <v>-543.34906707810285</v>
      </c>
      <c r="O39" s="69">
        <f>'Расчет субсидий'!R39-1</f>
        <v>0</v>
      </c>
      <c r="P39" s="69">
        <f>O39*'Расчет субсидий'!S39</f>
        <v>0</v>
      </c>
      <c r="Q39" s="75">
        <f t="shared" si="8"/>
        <v>0</v>
      </c>
      <c r="R39" s="69">
        <f>'Расчет субсидий'!V39-1</f>
        <v>1.8666666666666609E-2</v>
      </c>
      <c r="S39" s="69">
        <f>R39*'Расчет субсидий'!W39</f>
        <v>0.27999999999999914</v>
      </c>
      <c r="T39" s="75">
        <f t="shared" si="9"/>
        <v>23.650029106565494</v>
      </c>
      <c r="U39" s="69">
        <f>'Расчет субсидий'!Z39-1</f>
        <v>0.18247058823529416</v>
      </c>
      <c r="V39" s="69">
        <f>U39*'Расчет субсидий'!AA39</f>
        <v>4.5617647058823536</v>
      </c>
      <c r="W39" s="75">
        <f t="shared" si="10"/>
        <v>385.3066716836471</v>
      </c>
      <c r="X39" s="70">
        <f t="shared" si="11"/>
        <v>-2.2623843000091988</v>
      </c>
    </row>
    <row r="40" spans="1:24" x14ac:dyDescent="0.2">
      <c r="A40" s="80" t="s">
        <v>43</v>
      </c>
      <c r="B40" s="69">
        <f>'Расчет субсидий'!AG40</f>
        <v>113.5</v>
      </c>
      <c r="C40" s="69">
        <f>'Расчет субсидий'!D40-1</f>
        <v>-8.3980038700478654E-2</v>
      </c>
      <c r="D40" s="69">
        <f>C40*'Расчет субсидий'!E40</f>
        <v>-0.83980038700478654</v>
      </c>
      <c r="E40" s="75">
        <f t="shared" si="5"/>
        <v>-33.893892890714454</v>
      </c>
      <c r="F40" s="69" t="s">
        <v>378</v>
      </c>
      <c r="G40" s="69" t="s">
        <v>378</v>
      </c>
      <c r="H40" s="69" t="s">
        <v>378</v>
      </c>
      <c r="I40" s="69">
        <f>'Расчет субсидий'!L40-1</f>
        <v>-0.22222222222222232</v>
      </c>
      <c r="J40" s="69">
        <f>I40*'Расчет субсидий'!M40</f>
        <v>-1.1111111111111116</v>
      </c>
      <c r="K40" s="75">
        <f t="shared" si="6"/>
        <v>-44.843848100617862</v>
      </c>
      <c r="L40" s="69">
        <f>'Расчет субсидий'!P40-1</f>
        <v>-9.8762663676771001E-2</v>
      </c>
      <c r="M40" s="69">
        <f>L40*'Расчет субсидий'!Q40</f>
        <v>-1.97525327353542</v>
      </c>
      <c r="N40" s="75">
        <f t="shared" si="7"/>
        <v>-79.720161982803461</v>
      </c>
      <c r="O40" s="69">
        <f>'Расчет субсидий'!R40-1</f>
        <v>0</v>
      </c>
      <c r="P40" s="69">
        <f>O40*'Расчет субсидий'!S40</f>
        <v>0</v>
      </c>
      <c r="Q40" s="75">
        <f t="shared" si="8"/>
        <v>0</v>
      </c>
      <c r="R40" s="69">
        <f>'Расчет субсидий'!V40-1</f>
        <v>7.2213740458015208E-2</v>
      </c>
      <c r="S40" s="69">
        <f>R40*'Расчет субсидий'!W40</f>
        <v>1.4442748091603042</v>
      </c>
      <c r="T40" s="75">
        <f t="shared" si="9"/>
        <v>58.290156141780145</v>
      </c>
      <c r="U40" s="69">
        <f>'Расчет субсидий'!Z40-1</f>
        <v>0.35294117647058831</v>
      </c>
      <c r="V40" s="69">
        <f>U40*'Расчет субсидий'!AA40</f>
        <v>5.2941176470588243</v>
      </c>
      <c r="W40" s="75">
        <f t="shared" si="10"/>
        <v>213.66774683235562</v>
      </c>
      <c r="X40" s="70">
        <f t="shared" si="11"/>
        <v>2.8122276845678105</v>
      </c>
    </row>
    <row r="41" spans="1:24" x14ac:dyDescent="0.2">
      <c r="A41" s="80" t="s">
        <v>2</v>
      </c>
      <c r="B41" s="69">
        <f>'Расчет субсидий'!AG41</f>
        <v>-183.82727272727243</v>
      </c>
      <c r="C41" s="69">
        <f>'Расчет субсидий'!D41-1</f>
        <v>8.0581818181817422E-3</v>
      </c>
      <c r="D41" s="69">
        <f>C41*'Расчет субсидий'!E41</f>
        <v>8.0581818181817422E-2</v>
      </c>
      <c r="E41" s="75">
        <f t="shared" si="5"/>
        <v>3.1550196191187854</v>
      </c>
      <c r="F41" s="69" t="s">
        <v>378</v>
      </c>
      <c r="G41" s="69" t="s">
        <v>378</v>
      </c>
      <c r="H41" s="69" t="s">
        <v>378</v>
      </c>
      <c r="I41" s="69">
        <f>'Расчет субсидий'!L41-1</f>
        <v>0</v>
      </c>
      <c r="J41" s="69">
        <f>I41*'Расчет субсидий'!M41</f>
        <v>0</v>
      </c>
      <c r="K41" s="75">
        <f t="shared" si="6"/>
        <v>0</v>
      </c>
      <c r="L41" s="69">
        <f>'Расчет субсидий'!P41-1</f>
        <v>-0.33524136172973984</v>
      </c>
      <c r="M41" s="69">
        <f>L41*'Расчет субсидий'!Q41</f>
        <v>-6.7048272345947968</v>
      </c>
      <c r="N41" s="75">
        <f t="shared" si="7"/>
        <v>-262.5140750760786</v>
      </c>
      <c r="O41" s="69">
        <f>'Расчет субсидий'!R41-1</f>
        <v>0</v>
      </c>
      <c r="P41" s="69">
        <f>O41*'Расчет субсидий'!S41</f>
        <v>0</v>
      </c>
      <c r="Q41" s="75">
        <f t="shared" si="8"/>
        <v>0</v>
      </c>
      <c r="R41" s="69">
        <f>'Расчет субсидий'!V41-1</f>
        <v>5.2139037433155178E-2</v>
      </c>
      <c r="S41" s="69">
        <f>R41*'Расчет субсидий'!W41</f>
        <v>0.78208556149732766</v>
      </c>
      <c r="T41" s="75">
        <f t="shared" si="9"/>
        <v>30.620992998521945</v>
      </c>
      <c r="U41" s="69">
        <f>'Расчет субсидий'!Z41-1</f>
        <v>7.6470588235294068E-2</v>
      </c>
      <c r="V41" s="69">
        <f>U41*'Расчет субсидий'!AA41</f>
        <v>1.147058823529411</v>
      </c>
      <c r="W41" s="75">
        <f t="shared" si="10"/>
        <v>44.910789731165416</v>
      </c>
      <c r="X41" s="70">
        <f t="shared" si="11"/>
        <v>-4.6951010313862405</v>
      </c>
    </row>
    <row r="42" spans="1:24" x14ac:dyDescent="0.2">
      <c r="A42" s="80" t="s">
        <v>44</v>
      </c>
      <c r="B42" s="69">
        <f>'Расчет субсидий'!AG42</f>
        <v>-59.945454545454595</v>
      </c>
      <c r="C42" s="69">
        <f>'Расчет субсидий'!D42-1</f>
        <v>-0.16248889496343888</v>
      </c>
      <c r="D42" s="69">
        <f>C42*'Расчет субсидий'!E42</f>
        <v>-1.6248889496343888</v>
      </c>
      <c r="E42" s="75">
        <f t="shared" si="5"/>
        <v>-41.6017513610187</v>
      </c>
      <c r="F42" s="69" t="s">
        <v>378</v>
      </c>
      <c r="G42" s="69" t="s">
        <v>378</v>
      </c>
      <c r="H42" s="69" t="s">
        <v>378</v>
      </c>
      <c r="I42" s="69">
        <f>'Расчет субсидий'!L42-1</f>
        <v>0.26315789473684204</v>
      </c>
      <c r="J42" s="69">
        <f>I42*'Расчет субсидий'!M42</f>
        <v>2.6315789473684204</v>
      </c>
      <c r="K42" s="75">
        <f t="shared" si="6"/>
        <v>67.37586164269608</v>
      </c>
      <c r="L42" s="69">
        <f>'Расчет субсидий'!P42-1</f>
        <v>-0.21908722075385945</v>
      </c>
      <c r="M42" s="69">
        <f>L42*'Расчет субсидий'!Q42</f>
        <v>-4.3817444150771889</v>
      </c>
      <c r="N42" s="75">
        <f t="shared" si="7"/>
        <v>-112.18504607628086</v>
      </c>
      <c r="O42" s="69">
        <f>'Расчет субсидий'!R42-1</f>
        <v>0</v>
      </c>
      <c r="P42" s="69">
        <f>O42*'Расчет субсидий'!S42</f>
        <v>0</v>
      </c>
      <c r="Q42" s="75">
        <f t="shared" si="8"/>
        <v>0</v>
      </c>
      <c r="R42" s="69">
        <f>'Расчет субсидий'!V42-1</f>
        <v>9.6846846846847523E-3</v>
      </c>
      <c r="S42" s="69">
        <f>R42*'Расчет субсидий'!W42</f>
        <v>0.19369369369369505</v>
      </c>
      <c r="T42" s="75">
        <f t="shared" si="9"/>
        <v>4.959106212800279</v>
      </c>
      <c r="U42" s="69">
        <f>'Расчет субсидий'!Z42-1</f>
        <v>5.600000000000005E-2</v>
      </c>
      <c r="V42" s="69">
        <f>U42*'Расчет субсидий'!AA42</f>
        <v>0.84000000000000075</v>
      </c>
      <c r="W42" s="75">
        <f t="shared" si="10"/>
        <v>21.506375036348615</v>
      </c>
      <c r="X42" s="70">
        <f t="shared" si="11"/>
        <v>-2.3413607236494616</v>
      </c>
    </row>
    <row r="43" spans="1:24" x14ac:dyDescent="0.2">
      <c r="A43" s="80" t="s">
        <v>3</v>
      </c>
      <c r="B43" s="69">
        <f>'Расчет субсидий'!AG43</f>
        <v>231.5181818181818</v>
      </c>
      <c r="C43" s="69">
        <f>'Расчет субсидий'!D43-1</f>
        <v>1.5492773649027125E-2</v>
      </c>
      <c r="D43" s="69">
        <f>C43*'Расчет субсидий'!E43</f>
        <v>0.15492773649027125</v>
      </c>
      <c r="E43" s="75">
        <f t="shared" si="5"/>
        <v>3.9723201129488626</v>
      </c>
      <c r="F43" s="69" t="s">
        <v>378</v>
      </c>
      <c r="G43" s="69" t="s">
        <v>378</v>
      </c>
      <c r="H43" s="69" t="s">
        <v>378</v>
      </c>
      <c r="I43" s="69">
        <f>'Расчет субсидий'!L43-1</f>
        <v>4.7619047619047672E-2</v>
      </c>
      <c r="J43" s="69">
        <f>I43*'Расчет субсидий'!M43</f>
        <v>0.47619047619047672</v>
      </c>
      <c r="K43" s="75">
        <f t="shared" si="6"/>
        <v>12.20944066580944</v>
      </c>
      <c r="L43" s="69">
        <f>'Расчет субсидий'!P43-1</f>
        <v>2.639956341807248E-2</v>
      </c>
      <c r="M43" s="69">
        <f>L43*'Расчет субсидий'!Q43</f>
        <v>0.52799126836144961</v>
      </c>
      <c r="N43" s="75">
        <f t="shared" si="7"/>
        <v>13.537603932561622</v>
      </c>
      <c r="O43" s="69">
        <f>'Расчет субсидий'!R43-1</f>
        <v>0</v>
      </c>
      <c r="P43" s="69">
        <f>O43*'Расчет субсидий'!S43</f>
        <v>0</v>
      </c>
      <c r="Q43" s="75">
        <f t="shared" si="8"/>
        <v>0</v>
      </c>
      <c r="R43" s="69">
        <f>'Расчет субсидий'!V43-1</f>
        <v>0.18596153846153851</v>
      </c>
      <c r="S43" s="69">
        <f>R43*'Расчет субсидий'!W43</f>
        <v>3.7192307692307702</v>
      </c>
      <c r="T43" s="75">
        <f t="shared" si="9"/>
        <v>95.360427538689265</v>
      </c>
      <c r="U43" s="69">
        <f>'Расчет субсидий'!Z43-1</f>
        <v>0.2767527675276753</v>
      </c>
      <c r="V43" s="69">
        <f>U43*'Расчет субсидий'!AA43</f>
        <v>4.1512915129151295</v>
      </c>
      <c r="W43" s="75">
        <f t="shared" si="10"/>
        <v>106.4383895681726</v>
      </c>
      <c r="X43" s="70">
        <f t="shared" si="11"/>
        <v>9.0296317631880978</v>
      </c>
    </row>
    <row r="44" spans="1:24" x14ac:dyDescent="0.2">
      <c r="A44" s="80" t="s">
        <v>45</v>
      </c>
      <c r="B44" s="69">
        <f>'Расчет субсидий'!AG44</f>
        <v>728.33636363636333</v>
      </c>
      <c r="C44" s="69">
        <f>'Расчет субсидий'!D44-1</f>
        <v>-0.26248843663274746</v>
      </c>
      <c r="D44" s="69">
        <f>C44*'Расчет субсидий'!E44</f>
        <v>-2.6248843663274748</v>
      </c>
      <c r="E44" s="75">
        <f t="shared" si="5"/>
        <v>-101.04702778356172</v>
      </c>
      <c r="F44" s="69" t="s">
        <v>378</v>
      </c>
      <c r="G44" s="69" t="s">
        <v>378</v>
      </c>
      <c r="H44" s="69" t="s">
        <v>378</v>
      </c>
      <c r="I44" s="69">
        <f>'Расчет субсидий'!L44-1</f>
        <v>0</v>
      </c>
      <c r="J44" s="69">
        <f>I44*'Расчет субсидий'!M44</f>
        <v>0</v>
      </c>
      <c r="K44" s="75">
        <f t="shared" si="6"/>
        <v>0</v>
      </c>
      <c r="L44" s="69">
        <f>'Расчет субсидий'!P44-1</f>
        <v>-7.4957186141483279E-2</v>
      </c>
      <c r="M44" s="69">
        <f>L44*'Расчет субсидий'!Q44</f>
        <v>-1.4991437228296656</v>
      </c>
      <c r="N44" s="75">
        <f t="shared" si="7"/>
        <v>-57.71073932078216</v>
      </c>
      <c r="O44" s="69">
        <f>'Расчет субсидий'!R44-1</f>
        <v>0</v>
      </c>
      <c r="P44" s="69">
        <f>O44*'Расчет субсидий'!S44</f>
        <v>0</v>
      </c>
      <c r="Q44" s="75">
        <f t="shared" si="8"/>
        <v>0</v>
      </c>
      <c r="R44" s="69">
        <f>'Расчет субсидий'!V44-1</f>
        <v>9.1891891891891841E-2</v>
      </c>
      <c r="S44" s="69">
        <f>R44*'Расчет субсидий'!W44</f>
        <v>0.91891891891891841</v>
      </c>
      <c r="T44" s="75">
        <f t="shared" si="9"/>
        <v>35.374520387255863</v>
      </c>
      <c r="U44" s="69">
        <f>'Расчет субсидий'!Z44-1</f>
        <v>1.4750000000000001</v>
      </c>
      <c r="V44" s="69">
        <f>U44*'Расчет субсидий'!AA44</f>
        <v>22.125</v>
      </c>
      <c r="W44" s="75">
        <f t="shared" si="10"/>
        <v>851.71961035345134</v>
      </c>
      <c r="X44" s="70">
        <f t="shared" si="11"/>
        <v>18.919890829761776</v>
      </c>
    </row>
    <row r="45" spans="1:24" x14ac:dyDescent="0.2">
      <c r="A45" s="81" t="s">
        <v>46</v>
      </c>
      <c r="B45" s="78">
        <f>SUM(B47:B376)</f>
        <v>1462.2818181818197</v>
      </c>
      <c r="C45" s="78"/>
      <c r="D45" s="78"/>
      <c r="E45" s="78">
        <f>SUM(E47:E376)</f>
        <v>34.824893666114392</v>
      </c>
      <c r="F45" s="78"/>
      <c r="G45" s="78"/>
      <c r="H45" s="78"/>
      <c r="I45" s="78"/>
      <c r="J45" s="78"/>
      <c r="K45" s="78"/>
      <c r="L45" s="78"/>
      <c r="M45" s="78"/>
      <c r="N45" s="78">
        <f>SUM(N47:N376)</f>
        <v>-1354.0506721246804</v>
      </c>
      <c r="O45" s="78"/>
      <c r="P45" s="78"/>
      <c r="Q45" s="78"/>
      <c r="R45" s="78"/>
      <c r="S45" s="78"/>
      <c r="T45" s="78">
        <f>SUM(T47:T376)</f>
        <v>965.70253246526113</v>
      </c>
      <c r="U45" s="78"/>
      <c r="V45" s="78"/>
      <c r="W45" s="78">
        <f>SUM(W47:W376)</f>
        <v>1815.8050641751229</v>
      </c>
      <c r="X45" s="66"/>
    </row>
    <row r="46" spans="1:24" x14ac:dyDescent="0.2">
      <c r="A46" s="82" t="s">
        <v>47</v>
      </c>
      <c r="B46" s="69"/>
      <c r="C46" s="83"/>
      <c r="D46" s="83"/>
      <c r="E46" s="84"/>
      <c r="F46" s="83"/>
      <c r="G46" s="83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</row>
    <row r="47" spans="1:24" x14ac:dyDescent="0.2">
      <c r="A47" s="86" t="s">
        <v>48</v>
      </c>
      <c r="B47" s="69">
        <f>'Расчет субсидий'!AG47</f>
        <v>-18.945454545454538</v>
      </c>
      <c r="C47" s="69">
        <f>'Расчет субсидий'!D47-1</f>
        <v>0.15999999999999992</v>
      </c>
      <c r="D47" s="69">
        <f>C47*'Расчет субсидий'!E47</f>
        <v>1.5999999999999992</v>
      </c>
      <c r="E47" s="75">
        <f>$B47*D47/$X47</f>
        <v>2.4112676436028426</v>
      </c>
      <c r="F47" s="69" t="s">
        <v>378</v>
      </c>
      <c r="G47" s="69" t="s">
        <v>378</v>
      </c>
      <c r="H47" s="69" t="s">
        <v>378</v>
      </c>
      <c r="I47" s="69" t="s">
        <v>378</v>
      </c>
      <c r="J47" s="69" t="s">
        <v>378</v>
      </c>
      <c r="K47" s="69" t="s">
        <v>378</v>
      </c>
      <c r="L47" s="69">
        <f>'Расчет субсидий'!P47-1</f>
        <v>-0.61742777260018644</v>
      </c>
      <c r="M47" s="69">
        <f>L47*'Расчет субсидий'!Q47</f>
        <v>-12.34855545200373</v>
      </c>
      <c r="N47" s="75">
        <f>$B47*M47/$X47</f>
        <v>-18.609795129157554</v>
      </c>
      <c r="O47" s="69">
        <f>'Расчет субсидий'!R47-1</f>
        <v>0</v>
      </c>
      <c r="P47" s="69">
        <f>O47*'Расчет субсидий'!S47</f>
        <v>0</v>
      </c>
      <c r="Q47" s="75">
        <f>$B47*P47/$X47</f>
        <v>0</v>
      </c>
      <c r="R47" s="69">
        <f>'Расчет субсидий'!V47-1</f>
        <v>-3.4090909090909061E-2</v>
      </c>
      <c r="S47" s="69">
        <f>R47*'Расчет субсидий'!W47</f>
        <v>-1.0227272727272718</v>
      </c>
      <c r="T47" s="75">
        <f>$B47*S47/$X47</f>
        <v>-1.5412932380984075</v>
      </c>
      <c r="U47" s="69">
        <f>'Расчет субсидий'!Z47-1</f>
        <v>-4.0000000000000036E-2</v>
      </c>
      <c r="V47" s="69">
        <f>U47*'Расчет субсидий'!AA47</f>
        <v>-0.80000000000000071</v>
      </c>
      <c r="W47" s="75">
        <f>$B47*V47/$X47</f>
        <v>-1.2056338218014229</v>
      </c>
      <c r="X47" s="70">
        <f>D47+M47+P47+S47+V47</f>
        <v>-12.571282724731002</v>
      </c>
    </row>
    <row r="48" spans="1:24" x14ac:dyDescent="0.2">
      <c r="A48" s="86" t="s">
        <v>49</v>
      </c>
      <c r="B48" s="69">
        <f>'Расчет субсидий'!AG48</f>
        <v>-24.327272727272771</v>
      </c>
      <c r="C48" s="69">
        <f>'Расчет субсидий'!D48-1</f>
        <v>-2.8478513356562263E-2</v>
      </c>
      <c r="D48" s="69">
        <f>C48*'Расчет субсидий'!E48</f>
        <v>-0.28478513356562263</v>
      </c>
      <c r="E48" s="75">
        <f>$B48*D48/$X48</f>
        <v>-1.0138539975091374</v>
      </c>
      <c r="F48" s="69" t="s">
        <v>378</v>
      </c>
      <c r="G48" s="69" t="s">
        <v>378</v>
      </c>
      <c r="H48" s="69" t="s">
        <v>378</v>
      </c>
      <c r="I48" s="69" t="s">
        <v>378</v>
      </c>
      <c r="J48" s="69" t="s">
        <v>378</v>
      </c>
      <c r="K48" s="69" t="s">
        <v>378</v>
      </c>
      <c r="L48" s="69">
        <f>'Расчет субсидий'!P48-1</f>
        <v>-0.10371159651926842</v>
      </c>
      <c r="M48" s="69">
        <f>L48*'Расчет субсидий'!Q48</f>
        <v>-2.0742319303853685</v>
      </c>
      <c r="N48" s="75">
        <f>$B48*M48/$X48</f>
        <v>-7.38440349063276</v>
      </c>
      <c r="O48" s="69">
        <f>'Расчет субсидий'!R48-1</f>
        <v>0</v>
      </c>
      <c r="P48" s="69">
        <f>O48*'Расчет субсидий'!S48</f>
        <v>0</v>
      </c>
      <c r="Q48" s="75">
        <f>$B48*P48/$X48</f>
        <v>0</v>
      </c>
      <c r="R48" s="69">
        <f>'Расчет субсидий'!V48-1</f>
        <v>-5.8974358974358876E-2</v>
      </c>
      <c r="S48" s="69">
        <f>R48*'Расчет субсидий'!W48</f>
        <v>-1.4743589743589718</v>
      </c>
      <c r="T48" s="75">
        <f>$B48*S48/$X48</f>
        <v>-5.2488159097422615</v>
      </c>
      <c r="U48" s="69">
        <f>'Расчет субсидий'!Z48-1</f>
        <v>-0.11999999999999988</v>
      </c>
      <c r="V48" s="69">
        <f>U48*'Расчет субсидий'!AA48</f>
        <v>-2.9999999999999973</v>
      </c>
      <c r="W48" s="75">
        <f>$B48*V48/$X48</f>
        <v>-10.680199329388611</v>
      </c>
      <c r="X48" s="70">
        <f t="shared" ref="X48:X111" si="12">D48+M48+P48+S48+V48</f>
        <v>-6.83337603830996</v>
      </c>
    </row>
    <row r="49" spans="1:24" x14ac:dyDescent="0.2">
      <c r="A49" s="86" t="s">
        <v>50</v>
      </c>
      <c r="B49" s="69">
        <f>'Расчет субсидий'!AG49</f>
        <v>-5.4454545454545382</v>
      </c>
      <c r="C49" s="69">
        <f>'Расчет субсидий'!D49-1</f>
        <v>-4.3937007874015666E-2</v>
      </c>
      <c r="D49" s="69">
        <f>C49*'Расчет субсидий'!E49</f>
        <v>-0.43937007874015666</v>
      </c>
      <c r="E49" s="75">
        <f>$B49*D49/$X49</f>
        <v>-0.84796067894357563</v>
      </c>
      <c r="F49" s="69" t="s">
        <v>378</v>
      </c>
      <c r="G49" s="69" t="s">
        <v>378</v>
      </c>
      <c r="H49" s="69" t="s">
        <v>378</v>
      </c>
      <c r="I49" s="69" t="s">
        <v>378</v>
      </c>
      <c r="J49" s="69" t="s">
        <v>378</v>
      </c>
      <c r="K49" s="69" t="s">
        <v>378</v>
      </c>
      <c r="L49" s="69">
        <f>'Расчет субсидий'!P49-1</f>
        <v>-0.16322701688555341</v>
      </c>
      <c r="M49" s="69">
        <f>L49*'Расчет субсидий'!Q49</f>
        <v>-3.2645403377110682</v>
      </c>
      <c r="N49" s="75">
        <f>$B49*M49/$X49</f>
        <v>-6.3003877030991013</v>
      </c>
      <c r="O49" s="69">
        <f>'Расчет субсидий'!R49-1</f>
        <v>0</v>
      </c>
      <c r="P49" s="69">
        <f>O49*'Расчет субсидий'!S49</f>
        <v>0</v>
      </c>
      <c r="Q49" s="75">
        <f>$B49*P49/$X49</f>
        <v>0</v>
      </c>
      <c r="R49" s="69">
        <f>'Расчет субсидий'!V49-1</f>
        <v>2.9411764705882248E-2</v>
      </c>
      <c r="S49" s="69">
        <f>R49*'Расчет субсидий'!W49</f>
        <v>0.88235294117646745</v>
      </c>
      <c r="T49" s="75">
        <f>$B49*S49/$X49</f>
        <v>1.7028938365881392</v>
      </c>
      <c r="U49" s="69">
        <f>'Расчет субсидий'!Z49-1</f>
        <v>0</v>
      </c>
      <c r="V49" s="69">
        <f>U49*'Расчет субсидий'!AA49</f>
        <v>0</v>
      </c>
      <c r="W49" s="75">
        <f>$B49*V49/$X49</f>
        <v>0</v>
      </c>
      <c r="X49" s="70">
        <f t="shared" si="12"/>
        <v>-2.8215574752747576</v>
      </c>
    </row>
    <row r="50" spans="1:24" x14ac:dyDescent="0.2">
      <c r="A50" s="86" t="s">
        <v>51</v>
      </c>
      <c r="B50" s="69">
        <f>'Расчет субсидий'!AG50</f>
        <v>-6.318181818181813</v>
      </c>
      <c r="C50" s="69">
        <f>'Расчет субсидий'!D50-1</f>
        <v>-1</v>
      </c>
      <c r="D50" s="69">
        <f>C50*'Расчет субсидий'!E50</f>
        <v>0</v>
      </c>
      <c r="E50" s="75">
        <f>$B50*D50/$X50</f>
        <v>0</v>
      </c>
      <c r="F50" s="69" t="s">
        <v>378</v>
      </c>
      <c r="G50" s="69" t="s">
        <v>378</v>
      </c>
      <c r="H50" s="69" t="s">
        <v>378</v>
      </c>
      <c r="I50" s="69" t="s">
        <v>378</v>
      </c>
      <c r="J50" s="69" t="s">
        <v>378</v>
      </c>
      <c r="K50" s="69" t="s">
        <v>378</v>
      </c>
      <c r="L50" s="69">
        <f>'Расчет субсидий'!P50-1</f>
        <v>-0.48576078112286414</v>
      </c>
      <c r="M50" s="69">
        <f>L50*'Расчет субсидий'!Q50</f>
        <v>-9.7152156224572828</v>
      </c>
      <c r="N50" s="75">
        <f>$B50*M50/$X50</f>
        <v>-11.494385816069457</v>
      </c>
      <c r="O50" s="69">
        <f>'Расчет субсидий'!R50-1</f>
        <v>0</v>
      </c>
      <c r="P50" s="69">
        <f>O50*'Расчет субсидий'!S50</f>
        <v>0</v>
      </c>
      <c r="Q50" s="75">
        <f>$B50*P50/$X50</f>
        <v>0</v>
      </c>
      <c r="R50" s="69">
        <f>'Расчет субсидий'!V50-1</f>
        <v>8.3333333333333037E-3</v>
      </c>
      <c r="S50" s="69">
        <f>R50*'Расчет субсидий'!W50</f>
        <v>0.20833333333333259</v>
      </c>
      <c r="T50" s="75">
        <f>$B50*S50/$X50</f>
        <v>0.24648590466131548</v>
      </c>
      <c r="U50" s="69">
        <f>'Расчет субсидий'!Z50-1</f>
        <v>0.16666666666666674</v>
      </c>
      <c r="V50" s="69">
        <f>U50*'Расчет субсидий'!AA50</f>
        <v>4.1666666666666687</v>
      </c>
      <c r="W50" s="75">
        <f>$B50*V50/$X50</f>
        <v>4.9297180932263291</v>
      </c>
      <c r="X50" s="70">
        <f t="shared" si="12"/>
        <v>-5.3402156224572819</v>
      </c>
    </row>
    <row r="51" spans="1:24" x14ac:dyDescent="0.2">
      <c r="A51" s="86" t="s">
        <v>52</v>
      </c>
      <c r="B51" s="69">
        <f>'Расчет субсидий'!AG51</f>
        <v>17.172727272727286</v>
      </c>
      <c r="C51" s="69">
        <f>'Расчет субсидий'!D53-1</f>
        <v>-0.20531716666666666</v>
      </c>
      <c r="D51" s="69">
        <f>C51*'Расчет субсидий'!E51</f>
        <v>-2.0531716666666666</v>
      </c>
      <c r="E51" s="75">
        <f>$B51*D51/$X51</f>
        <v>-7.252600306097448</v>
      </c>
      <c r="F51" s="69" t="s">
        <v>378</v>
      </c>
      <c r="G51" s="69" t="s">
        <v>378</v>
      </c>
      <c r="H51" s="69" t="s">
        <v>378</v>
      </c>
      <c r="I51" s="69" t="s">
        <v>378</v>
      </c>
      <c r="J51" s="69" t="s">
        <v>378</v>
      </c>
      <c r="K51" s="69" t="s">
        <v>378</v>
      </c>
      <c r="L51" s="69">
        <f>'Расчет субсидий'!P51-1</f>
        <v>0.30086206896551726</v>
      </c>
      <c r="M51" s="69">
        <f>L51*'Расчет субсидий'!Q51</f>
        <v>6.0172413793103452</v>
      </c>
      <c r="N51" s="75">
        <f>$B51*M51/$X51</f>
        <v>21.255235194385488</v>
      </c>
      <c r="O51" s="69">
        <f>'Расчет субсидий'!R51-1</f>
        <v>0</v>
      </c>
      <c r="P51" s="69">
        <f>O51*'Расчет субсидий'!S51</f>
        <v>0</v>
      </c>
      <c r="Q51" s="75">
        <f>$B51*P51/$X51</f>
        <v>0</v>
      </c>
      <c r="R51" s="69">
        <f>'Расчет субсидий'!V51-1</f>
        <v>7.692307692307665E-3</v>
      </c>
      <c r="S51" s="69">
        <f>R51*'Расчет субсидий'!W51</f>
        <v>0.23076923076922995</v>
      </c>
      <c r="T51" s="75">
        <f>$B51*S51/$X51</f>
        <v>0.81516661314151673</v>
      </c>
      <c r="U51" s="69">
        <f>'Расчет субсидий'!Z51-1</f>
        <v>3.3333333333333437E-2</v>
      </c>
      <c r="V51" s="69">
        <f>U51*'Расчет субсидий'!AA51</f>
        <v>0.66666666666666874</v>
      </c>
      <c r="W51" s="75">
        <f>$B51*V51/$X51</f>
        <v>2.3549257712977307</v>
      </c>
      <c r="X51" s="70">
        <f t="shared" si="12"/>
        <v>4.8615056100795773</v>
      </c>
    </row>
    <row r="52" spans="1:24" x14ac:dyDescent="0.2">
      <c r="A52" s="82" t="s">
        <v>53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70"/>
    </row>
    <row r="53" spans="1:24" x14ac:dyDescent="0.2">
      <c r="A53" s="86" t="s">
        <v>54</v>
      </c>
      <c r="B53" s="69">
        <f>'Расчет субсидий'!AG53</f>
        <v>-3.1727272727272293</v>
      </c>
      <c r="C53" s="69">
        <f>'Расчет субсидий'!D53-1</f>
        <v>-0.20531716666666666</v>
      </c>
      <c r="D53" s="69">
        <f>C53*'Расчет субсидий'!E53</f>
        <v>-2.0531716666666666</v>
      </c>
      <c r="E53" s="75">
        <f t="shared" ref="E53:E65" si="13">$B53*D53/$X53</f>
        <v>-6.1225579033454425</v>
      </c>
      <c r="F53" s="69" t="s">
        <v>378</v>
      </c>
      <c r="G53" s="69" t="s">
        <v>378</v>
      </c>
      <c r="H53" s="69" t="s">
        <v>378</v>
      </c>
      <c r="I53" s="69" t="s">
        <v>378</v>
      </c>
      <c r="J53" s="69" t="s">
        <v>378</v>
      </c>
      <c r="K53" s="69" t="s">
        <v>378</v>
      </c>
      <c r="L53" s="69">
        <f>'Расчет субсидий'!P53-1</f>
        <v>-0.17553939245767358</v>
      </c>
      <c r="M53" s="69">
        <f>L53*'Расчет субсидий'!Q53</f>
        <v>-3.5107878491534716</v>
      </c>
      <c r="N53" s="75">
        <f t="shared" ref="N53:N65" si="14">$B53*M53/$X53</f>
        <v>-10.469169354796799</v>
      </c>
      <c r="O53" s="69">
        <f>'Расчет субсидий'!R53-1</f>
        <v>0</v>
      </c>
      <c r="P53" s="69">
        <f>O53*'Расчет субсидий'!S53</f>
        <v>0</v>
      </c>
      <c r="Q53" s="75">
        <f t="shared" ref="Q53:Q65" si="15">$B53*P53/$X53</f>
        <v>0</v>
      </c>
      <c r="R53" s="69">
        <f>'Расчет субсидий'!V53-1</f>
        <v>0.10000000000000009</v>
      </c>
      <c r="S53" s="69">
        <f>R53*'Расчет субсидий'!W53</f>
        <v>2.5000000000000022</v>
      </c>
      <c r="T53" s="75">
        <f t="shared" ref="T53:T65" si="16">$B53*S53/$X53</f>
        <v>7.4549999918972292</v>
      </c>
      <c r="U53" s="69">
        <f>'Расчет субсидий'!Z53-1</f>
        <v>8.0000000000000071E-2</v>
      </c>
      <c r="V53" s="69">
        <f>U53*'Расчет субсидий'!AA53</f>
        <v>2.0000000000000018</v>
      </c>
      <c r="W53" s="75">
        <f t="shared" ref="W53:W65" si="17">$B53*V53/$X53</f>
        <v>5.963999993517783</v>
      </c>
      <c r="X53" s="70">
        <f t="shared" si="12"/>
        <v>-1.0639595158201343</v>
      </c>
    </row>
    <row r="54" spans="1:24" x14ac:dyDescent="0.2">
      <c r="A54" s="86" t="s">
        <v>55</v>
      </c>
      <c r="B54" s="69">
        <f>'Расчет субсидий'!AG54</f>
        <v>-14.627272727272739</v>
      </c>
      <c r="C54" s="69">
        <f>'Расчет субсидий'!D54-1</f>
        <v>-1</v>
      </c>
      <c r="D54" s="69">
        <f>C54*'Расчет субсидий'!E54</f>
        <v>0</v>
      </c>
      <c r="E54" s="75">
        <f t="shared" si="13"/>
        <v>0</v>
      </c>
      <c r="F54" s="69" t="s">
        <v>378</v>
      </c>
      <c r="G54" s="69" t="s">
        <v>378</v>
      </c>
      <c r="H54" s="69" t="s">
        <v>378</v>
      </c>
      <c r="I54" s="69" t="s">
        <v>378</v>
      </c>
      <c r="J54" s="69" t="s">
        <v>378</v>
      </c>
      <c r="K54" s="69" t="s">
        <v>378</v>
      </c>
      <c r="L54" s="69">
        <f>'Расчет субсидий'!P54-1</f>
        <v>-0.77077363896848139</v>
      </c>
      <c r="M54" s="69">
        <f>L54*'Расчет субсидий'!Q54</f>
        <v>-15.415472779369628</v>
      </c>
      <c r="N54" s="75">
        <f t="shared" si="14"/>
        <v>-14.627272727272739</v>
      </c>
      <c r="O54" s="69">
        <f>'Расчет субсидий'!R54-1</f>
        <v>0</v>
      </c>
      <c r="P54" s="69">
        <f>O54*'Расчет субсидий'!S54</f>
        <v>0</v>
      </c>
      <c r="Q54" s="75">
        <f t="shared" si="15"/>
        <v>0</v>
      </c>
      <c r="R54" s="69">
        <f>'Расчет субсидий'!V54-1</f>
        <v>0</v>
      </c>
      <c r="S54" s="69">
        <f>R54*'Расчет субсидий'!W54</f>
        <v>0</v>
      </c>
      <c r="T54" s="75">
        <f t="shared" si="16"/>
        <v>0</v>
      </c>
      <c r="U54" s="69">
        <f>'Расчет субсидий'!Z54-1</f>
        <v>0</v>
      </c>
      <c r="V54" s="69">
        <f>U54*'Расчет субсидий'!AA54</f>
        <v>0</v>
      </c>
      <c r="W54" s="75">
        <f t="shared" si="17"/>
        <v>0</v>
      </c>
      <c r="X54" s="70">
        <f t="shared" si="12"/>
        <v>-15.415472779369628</v>
      </c>
    </row>
    <row r="55" spans="1:24" x14ac:dyDescent="0.2">
      <c r="A55" s="86" t="s">
        <v>56</v>
      </c>
      <c r="B55" s="69">
        <f>'Расчет субсидий'!AG55</f>
        <v>-39.381818181818176</v>
      </c>
      <c r="C55" s="69">
        <f>'Расчет субсидий'!D55-1</f>
        <v>-1</v>
      </c>
      <c r="D55" s="69">
        <f>C55*'Расчет субсидий'!E55</f>
        <v>0</v>
      </c>
      <c r="E55" s="75">
        <f t="shared" si="13"/>
        <v>0</v>
      </c>
      <c r="F55" s="69" t="s">
        <v>378</v>
      </c>
      <c r="G55" s="69" t="s">
        <v>378</v>
      </c>
      <c r="H55" s="69" t="s">
        <v>378</v>
      </c>
      <c r="I55" s="69" t="s">
        <v>378</v>
      </c>
      <c r="J55" s="69" t="s">
        <v>378</v>
      </c>
      <c r="K55" s="69" t="s">
        <v>378</v>
      </c>
      <c r="L55" s="69">
        <f>'Расчет субсидий'!P55-1</f>
        <v>-0.77092358343441347</v>
      </c>
      <c r="M55" s="69">
        <f>L55*'Расчет субсидий'!Q55</f>
        <v>-15.418471668688269</v>
      </c>
      <c r="N55" s="75">
        <f t="shared" si="14"/>
        <v>-39.381818181818176</v>
      </c>
      <c r="O55" s="69">
        <f>'Расчет субсидий'!R55-1</f>
        <v>0</v>
      </c>
      <c r="P55" s="69">
        <f>O55*'Расчет субсидий'!S55</f>
        <v>0</v>
      </c>
      <c r="Q55" s="75">
        <f t="shared" si="15"/>
        <v>0</v>
      </c>
      <c r="R55" s="69">
        <f>'Расчет субсидий'!V55-1</f>
        <v>0</v>
      </c>
      <c r="S55" s="69">
        <f>R55*'Расчет субсидий'!W55</f>
        <v>0</v>
      </c>
      <c r="T55" s="75">
        <f t="shared" si="16"/>
        <v>0</v>
      </c>
      <c r="U55" s="69">
        <f>'Расчет субсидий'!Z55-1</f>
        <v>0</v>
      </c>
      <c r="V55" s="69">
        <f>U55*'Расчет субсидий'!AA55</f>
        <v>0</v>
      </c>
      <c r="W55" s="75">
        <f t="shared" si="17"/>
        <v>0</v>
      </c>
      <c r="X55" s="70">
        <f t="shared" si="12"/>
        <v>-15.418471668688269</v>
      </c>
    </row>
    <row r="56" spans="1:24" x14ac:dyDescent="0.2">
      <c r="A56" s="86" t="s">
        <v>57</v>
      </c>
      <c r="B56" s="69">
        <f>'Расчет субсидий'!AG56</f>
        <v>-27.84545454545453</v>
      </c>
      <c r="C56" s="69">
        <f>'Расчет субсидий'!D56-1</f>
        <v>-1</v>
      </c>
      <c r="D56" s="69">
        <f>C56*'Расчет субсидий'!E56</f>
        <v>0</v>
      </c>
      <c r="E56" s="75">
        <f t="shared" si="13"/>
        <v>0</v>
      </c>
      <c r="F56" s="69" t="s">
        <v>378</v>
      </c>
      <c r="G56" s="69" t="s">
        <v>378</v>
      </c>
      <c r="H56" s="69" t="s">
        <v>378</v>
      </c>
      <c r="I56" s="69" t="s">
        <v>378</v>
      </c>
      <c r="J56" s="69" t="s">
        <v>378</v>
      </c>
      <c r="K56" s="69" t="s">
        <v>378</v>
      </c>
      <c r="L56" s="69">
        <f>'Расчет субсидий'!P56-1</f>
        <v>-0.5712356515867657</v>
      </c>
      <c r="M56" s="69">
        <f>L56*'Расчет субсидий'!Q56</f>
        <v>-11.424713031735314</v>
      </c>
      <c r="N56" s="75">
        <f t="shared" si="14"/>
        <v>-20.917034145583603</v>
      </c>
      <c r="O56" s="69">
        <f>'Расчет субсидий'!R56-1</f>
        <v>0</v>
      </c>
      <c r="P56" s="69">
        <f>O56*'Расчет субсидий'!S56</f>
        <v>0</v>
      </c>
      <c r="Q56" s="75">
        <f t="shared" si="15"/>
        <v>0</v>
      </c>
      <c r="R56" s="69">
        <f>'Расчет субсидий'!V56-1</f>
        <v>-0.15136986301369859</v>
      </c>
      <c r="S56" s="69">
        <f>R56*'Расчет субсидий'!W56</f>
        <v>-3.7842465753424648</v>
      </c>
      <c r="T56" s="75">
        <f t="shared" si="16"/>
        <v>-6.9284203998709257</v>
      </c>
      <c r="U56" s="69">
        <f>'Расчет субсидий'!Z56-1</f>
        <v>0</v>
      </c>
      <c r="V56" s="69">
        <f>U56*'Расчет субсидий'!AA56</f>
        <v>0</v>
      </c>
      <c r="W56" s="75">
        <f t="shared" si="17"/>
        <v>0</v>
      </c>
      <c r="X56" s="70">
        <f t="shared" si="12"/>
        <v>-15.208959607077778</v>
      </c>
    </row>
    <row r="57" spans="1:24" x14ac:dyDescent="0.2">
      <c r="A57" s="86" t="s">
        <v>58</v>
      </c>
      <c r="B57" s="69">
        <f>'Расчет субсидий'!AG57</f>
        <v>-12.218181818181819</v>
      </c>
      <c r="C57" s="69">
        <f>'Расчет субсидий'!D57-1</f>
        <v>-1</v>
      </c>
      <c r="D57" s="69">
        <f>C57*'Расчет субсидий'!E57</f>
        <v>0</v>
      </c>
      <c r="E57" s="75">
        <f t="shared" si="13"/>
        <v>0</v>
      </c>
      <c r="F57" s="69" t="s">
        <v>378</v>
      </c>
      <c r="G57" s="69" t="s">
        <v>378</v>
      </c>
      <c r="H57" s="69" t="s">
        <v>378</v>
      </c>
      <c r="I57" s="69" t="s">
        <v>378</v>
      </c>
      <c r="J57" s="69" t="s">
        <v>378</v>
      </c>
      <c r="K57" s="69" t="s">
        <v>378</v>
      </c>
      <c r="L57" s="69">
        <f>'Расчет субсидий'!P57-1</f>
        <v>-0.51791135397692767</v>
      </c>
      <c r="M57" s="69">
        <f>L57*'Расчет субсидий'!Q57</f>
        <v>-10.358227079538553</v>
      </c>
      <c r="N57" s="75">
        <f t="shared" si="14"/>
        <v>-11.430658045078589</v>
      </c>
      <c r="O57" s="69">
        <f>'Расчет субсидий'!R57-1</f>
        <v>0</v>
      </c>
      <c r="P57" s="69">
        <f>O57*'Расчет субсидий'!S57</f>
        <v>0</v>
      </c>
      <c r="Q57" s="75">
        <f t="shared" si="15"/>
        <v>0</v>
      </c>
      <c r="R57" s="69">
        <f>'Расчет субсидий'!V57-1</f>
        <v>-3.1195335276967939E-2</v>
      </c>
      <c r="S57" s="69">
        <f>R57*'Расчет субсидий'!W57</f>
        <v>-0.93586005830903818</v>
      </c>
      <c r="T57" s="75">
        <f t="shared" si="16"/>
        <v>-1.0327535998616557</v>
      </c>
      <c r="U57" s="69">
        <f>'Расчет субсидий'!Z57-1</f>
        <v>1.1111111111111072E-2</v>
      </c>
      <c r="V57" s="69">
        <f>U57*'Расчет субсидий'!AA57</f>
        <v>0.22222222222222143</v>
      </c>
      <c r="W57" s="75">
        <f t="shared" si="17"/>
        <v>0.24522982675842614</v>
      </c>
      <c r="X57" s="70">
        <f t="shared" si="12"/>
        <v>-11.071864915625369</v>
      </c>
    </row>
    <row r="58" spans="1:24" x14ac:dyDescent="0.2">
      <c r="A58" s="86" t="s">
        <v>59</v>
      </c>
      <c r="B58" s="69">
        <f>'Расчет субсидий'!AG58</f>
        <v>7.1181818181818173</v>
      </c>
      <c r="C58" s="69">
        <f>'Расчет субсидий'!D58-1</f>
        <v>-1</v>
      </c>
      <c r="D58" s="69">
        <f>C58*'Расчет субсидий'!E58</f>
        <v>0</v>
      </c>
      <c r="E58" s="75">
        <f t="shared" si="13"/>
        <v>0</v>
      </c>
      <c r="F58" s="69" t="s">
        <v>378</v>
      </c>
      <c r="G58" s="69" t="s">
        <v>378</v>
      </c>
      <c r="H58" s="69" t="s">
        <v>378</v>
      </c>
      <c r="I58" s="69" t="s">
        <v>378</v>
      </c>
      <c r="J58" s="69" t="s">
        <v>378</v>
      </c>
      <c r="K58" s="69" t="s">
        <v>378</v>
      </c>
      <c r="L58" s="69">
        <f>'Расчет субсидий'!P58-1</f>
        <v>1.7787610619469025</v>
      </c>
      <c r="M58" s="69">
        <f>L58*'Расчет субсидий'!Q58</f>
        <v>35.575221238938049</v>
      </c>
      <c r="N58" s="75">
        <f t="shared" si="14"/>
        <v>7.1181818181818173</v>
      </c>
      <c r="O58" s="69">
        <f>'Расчет субсидий'!R58-1</f>
        <v>0</v>
      </c>
      <c r="P58" s="69">
        <f>O58*'Расчет субсидий'!S58</f>
        <v>0</v>
      </c>
      <c r="Q58" s="75">
        <f t="shared" si="15"/>
        <v>0</v>
      </c>
      <c r="R58" s="69">
        <f>'Расчет субсидий'!V58-1</f>
        <v>0</v>
      </c>
      <c r="S58" s="69">
        <f>R58*'Расчет субсидий'!W58</f>
        <v>0</v>
      </c>
      <c r="T58" s="75">
        <f t="shared" si="16"/>
        <v>0</v>
      </c>
      <c r="U58" s="69">
        <f>'Расчет субсидий'!Z58-1</f>
        <v>0</v>
      </c>
      <c r="V58" s="69">
        <f>U58*'Расчет субсидий'!AA58</f>
        <v>0</v>
      </c>
      <c r="W58" s="75">
        <f t="shared" si="17"/>
        <v>0</v>
      </c>
      <c r="X58" s="70">
        <f t="shared" si="12"/>
        <v>35.575221238938049</v>
      </c>
    </row>
    <row r="59" spans="1:24" x14ac:dyDescent="0.2">
      <c r="A59" s="86" t="s">
        <v>60</v>
      </c>
      <c r="B59" s="69">
        <f>'Расчет субсидий'!AG59</f>
        <v>-23.445454545454552</v>
      </c>
      <c r="C59" s="69">
        <f>'Расчет субсидий'!D59-1</f>
        <v>-1</v>
      </c>
      <c r="D59" s="69">
        <f>C59*'Расчет субсидий'!E59</f>
        <v>0</v>
      </c>
      <c r="E59" s="75">
        <f t="shared" si="13"/>
        <v>0</v>
      </c>
      <c r="F59" s="69" t="s">
        <v>378</v>
      </c>
      <c r="G59" s="69" t="s">
        <v>378</v>
      </c>
      <c r="H59" s="69" t="s">
        <v>378</v>
      </c>
      <c r="I59" s="69" t="s">
        <v>378</v>
      </c>
      <c r="J59" s="69" t="s">
        <v>378</v>
      </c>
      <c r="K59" s="69" t="s">
        <v>378</v>
      </c>
      <c r="L59" s="69">
        <f>'Расчет субсидий'!P59-1</f>
        <v>-0.95819039451114918</v>
      </c>
      <c r="M59" s="69">
        <f>L59*'Расчет субсидий'!Q59</f>
        <v>-19.163807890222984</v>
      </c>
      <c r="N59" s="75">
        <f t="shared" si="14"/>
        <v>-27.16775901003021</v>
      </c>
      <c r="O59" s="69">
        <f>'Расчет субсидий'!R59-1</f>
        <v>0</v>
      </c>
      <c r="P59" s="69">
        <f>O59*'Расчет субсидий'!S59</f>
        <v>0</v>
      </c>
      <c r="Q59" s="75">
        <f t="shared" si="15"/>
        <v>0</v>
      </c>
      <c r="R59" s="69">
        <f>'Расчет субсидий'!V59-1</f>
        <v>9.0909090909090384E-3</v>
      </c>
      <c r="S59" s="69">
        <f>R59*'Расчет субсидий'!W59</f>
        <v>0.27272727272727115</v>
      </c>
      <c r="T59" s="75">
        <f t="shared" si="16"/>
        <v>0.38663447595388484</v>
      </c>
      <c r="U59" s="69">
        <f>'Расчет субсидий'!Z59-1</f>
        <v>0.11764705882352944</v>
      </c>
      <c r="V59" s="69">
        <f>U59*'Расчет субсидий'!AA59</f>
        <v>2.3529411764705888</v>
      </c>
      <c r="W59" s="75">
        <f t="shared" si="17"/>
        <v>3.3356699886217718</v>
      </c>
      <c r="X59" s="70">
        <f t="shared" si="12"/>
        <v>-16.538139441025123</v>
      </c>
    </row>
    <row r="60" spans="1:24" x14ac:dyDescent="0.2">
      <c r="A60" s="86" t="s">
        <v>61</v>
      </c>
      <c r="B60" s="69">
        <f>'Расчет субсидий'!AG60</f>
        <v>-13.336363636363643</v>
      </c>
      <c r="C60" s="69">
        <f>'Расчет субсидий'!D60-1</f>
        <v>-1</v>
      </c>
      <c r="D60" s="69">
        <f>C60*'Расчет субсидий'!E60</f>
        <v>0</v>
      </c>
      <c r="E60" s="75">
        <f t="shared" si="13"/>
        <v>0</v>
      </c>
      <c r="F60" s="69" t="s">
        <v>378</v>
      </c>
      <c r="G60" s="69" t="s">
        <v>378</v>
      </c>
      <c r="H60" s="69" t="s">
        <v>378</v>
      </c>
      <c r="I60" s="69" t="s">
        <v>378</v>
      </c>
      <c r="J60" s="69" t="s">
        <v>378</v>
      </c>
      <c r="K60" s="69" t="s">
        <v>378</v>
      </c>
      <c r="L60" s="69">
        <f>'Расчет субсидий'!P60-1</f>
        <v>-0.81938591210114387</v>
      </c>
      <c r="M60" s="69">
        <f>L60*'Расчет субсидий'!Q60</f>
        <v>-16.387718242022878</v>
      </c>
      <c r="N60" s="75">
        <f t="shared" si="14"/>
        <v>-17.09081835473053</v>
      </c>
      <c r="O60" s="69">
        <f>'Расчет субсидий'!R60-1</f>
        <v>0</v>
      </c>
      <c r="P60" s="69">
        <f>O60*'Расчет субсидий'!S60</f>
        <v>0</v>
      </c>
      <c r="Q60" s="75">
        <f t="shared" si="15"/>
        <v>0</v>
      </c>
      <c r="R60" s="69">
        <f>'Расчет субсидий'!V60-1</f>
        <v>2.0000000000000018E-2</v>
      </c>
      <c r="S60" s="69">
        <f>R60*'Расчет субсидий'!W60</f>
        <v>0.60000000000000053</v>
      </c>
      <c r="T60" s="75">
        <f t="shared" si="16"/>
        <v>0.62574245306114851</v>
      </c>
      <c r="U60" s="69">
        <f>'Расчет субсидий'!Z60-1</f>
        <v>0.14999999999999991</v>
      </c>
      <c r="V60" s="69">
        <f>U60*'Расчет субсидий'!AA60</f>
        <v>2.9999999999999982</v>
      </c>
      <c r="W60" s="75">
        <f t="shared" si="17"/>
        <v>3.128712265305738</v>
      </c>
      <c r="X60" s="70">
        <f t="shared" si="12"/>
        <v>-12.787718242022878</v>
      </c>
    </row>
    <row r="61" spans="1:24" x14ac:dyDescent="0.2">
      <c r="A61" s="86" t="s">
        <v>62</v>
      </c>
      <c r="B61" s="69">
        <f>'Расчет субсидий'!AG61</f>
        <v>17.172727272727286</v>
      </c>
      <c r="C61" s="69">
        <f>'Расчет субсидий'!D61-1</f>
        <v>2.8458498023715473E-2</v>
      </c>
      <c r="D61" s="69">
        <f>C61*'Расчет субсидий'!E61</f>
        <v>0.28458498023715473</v>
      </c>
      <c r="E61" s="75">
        <f t="shared" si="13"/>
        <v>0.59763279956988091</v>
      </c>
      <c r="F61" s="69" t="s">
        <v>378</v>
      </c>
      <c r="G61" s="69" t="s">
        <v>378</v>
      </c>
      <c r="H61" s="69" t="s">
        <v>378</v>
      </c>
      <c r="I61" s="69" t="s">
        <v>378</v>
      </c>
      <c r="J61" s="69" t="s">
        <v>378</v>
      </c>
      <c r="K61" s="69" t="s">
        <v>378</v>
      </c>
      <c r="L61" s="69">
        <f>'Расчет субсидий'!P61-1</f>
        <v>4.9837045084193399E-2</v>
      </c>
      <c r="M61" s="69">
        <f>L61*'Расчет субсидий'!Q61</f>
        <v>0.99674090168386797</v>
      </c>
      <c r="N61" s="75">
        <f t="shared" si="14"/>
        <v>2.093171097865854</v>
      </c>
      <c r="O61" s="69">
        <f>'Расчет субсидий'!R61-1</f>
        <v>0</v>
      </c>
      <c r="P61" s="69">
        <f>O61*'Расчет субсидий'!S61</f>
        <v>0</v>
      </c>
      <c r="Q61" s="75">
        <f t="shared" si="15"/>
        <v>0</v>
      </c>
      <c r="R61" s="69">
        <f>'Расчет субсидий'!V61-1</f>
        <v>0.17272727272727284</v>
      </c>
      <c r="S61" s="69">
        <f>R61*'Расчет субсидий'!W61</f>
        <v>5.1818181818181852</v>
      </c>
      <c r="T61" s="75">
        <f t="shared" si="16"/>
        <v>10.881897225501568</v>
      </c>
      <c r="U61" s="69">
        <f>'Расчет субсидий'!Z61-1</f>
        <v>8.5714285714285632E-2</v>
      </c>
      <c r="V61" s="69">
        <f>U61*'Расчет субсидий'!AA61</f>
        <v>1.7142857142857126</v>
      </c>
      <c r="W61" s="75">
        <f t="shared" si="17"/>
        <v>3.6000261497899864</v>
      </c>
      <c r="X61" s="70">
        <f t="shared" si="12"/>
        <v>8.1774297780249192</v>
      </c>
    </row>
    <row r="62" spans="1:24" x14ac:dyDescent="0.2">
      <c r="A62" s="86" t="s">
        <v>63</v>
      </c>
      <c r="B62" s="69">
        <f>'Расчет субсидий'!AG62</f>
        <v>20.672727272727272</v>
      </c>
      <c r="C62" s="69">
        <f>'Расчет субсидий'!D62-1</f>
        <v>-1</v>
      </c>
      <c r="D62" s="69">
        <f>C62*'Расчет субсидий'!E62</f>
        <v>0</v>
      </c>
      <c r="E62" s="75">
        <f t="shared" si="13"/>
        <v>0</v>
      </c>
      <c r="F62" s="69" t="s">
        <v>378</v>
      </c>
      <c r="G62" s="69" t="s">
        <v>378</v>
      </c>
      <c r="H62" s="69" t="s">
        <v>378</v>
      </c>
      <c r="I62" s="69" t="s">
        <v>378</v>
      </c>
      <c r="J62" s="69" t="s">
        <v>378</v>
      </c>
      <c r="K62" s="69" t="s">
        <v>378</v>
      </c>
      <c r="L62" s="69">
        <f>'Расчет субсидий'!P62-1</f>
        <v>0.97977941176470607</v>
      </c>
      <c r="M62" s="69">
        <f>L62*'Расчет субсидий'!Q62</f>
        <v>19.595588235294123</v>
      </c>
      <c r="N62" s="75">
        <f t="shared" si="14"/>
        <v>20.391049273064674</v>
      </c>
      <c r="O62" s="69">
        <f>'Расчет субсидий'!R62-1</f>
        <v>0</v>
      </c>
      <c r="P62" s="69">
        <f>O62*'Расчет субсидий'!S62</f>
        <v>0</v>
      </c>
      <c r="Q62" s="75">
        <f t="shared" si="15"/>
        <v>0</v>
      </c>
      <c r="R62" s="69">
        <f>'Расчет субсидий'!V62-1</f>
        <v>6.8965517241381669E-4</v>
      </c>
      <c r="S62" s="69">
        <f>R62*'Расчет субсидий'!W62</f>
        <v>2.0689655172414501E-2</v>
      </c>
      <c r="T62" s="75">
        <f t="shared" si="16"/>
        <v>2.1529528636632381E-2</v>
      </c>
      <c r="U62" s="69">
        <f>'Расчет субсидий'!Z62-1</f>
        <v>1.2499999999999956E-2</v>
      </c>
      <c r="V62" s="69">
        <f>U62*'Расчет субсидий'!AA62</f>
        <v>0.24999999999999911</v>
      </c>
      <c r="W62" s="75">
        <f t="shared" si="17"/>
        <v>0.26014847102596478</v>
      </c>
      <c r="X62" s="70">
        <f t="shared" si="12"/>
        <v>19.866277890466538</v>
      </c>
    </row>
    <row r="63" spans="1:24" x14ac:dyDescent="0.2">
      <c r="A63" s="86" t="s">
        <v>64</v>
      </c>
      <c r="B63" s="69">
        <f>'Расчет субсидий'!AG63</f>
        <v>-12.063636363636363</v>
      </c>
      <c r="C63" s="69">
        <f>'Расчет субсидий'!D63-1</f>
        <v>-1</v>
      </c>
      <c r="D63" s="69">
        <f>C63*'Расчет субсидий'!E63</f>
        <v>0</v>
      </c>
      <c r="E63" s="75">
        <f t="shared" si="13"/>
        <v>0</v>
      </c>
      <c r="F63" s="69" t="s">
        <v>378</v>
      </c>
      <c r="G63" s="69" t="s">
        <v>378</v>
      </c>
      <c r="H63" s="69" t="s">
        <v>378</v>
      </c>
      <c r="I63" s="69" t="s">
        <v>378</v>
      </c>
      <c r="J63" s="69" t="s">
        <v>378</v>
      </c>
      <c r="K63" s="69" t="s">
        <v>378</v>
      </c>
      <c r="L63" s="69">
        <f>'Расчет субсидий'!P63-1</f>
        <v>-0.70638297872340428</v>
      </c>
      <c r="M63" s="69">
        <f>L63*'Расчет субсидий'!Q63</f>
        <v>-14.127659574468085</v>
      </c>
      <c r="N63" s="75">
        <f t="shared" si="14"/>
        <v>-12.557444854396607</v>
      </c>
      <c r="O63" s="69">
        <f>'Расчет субсидий'!R63-1</f>
        <v>0</v>
      </c>
      <c r="P63" s="69">
        <f>O63*'Расчет субсидий'!S63</f>
        <v>0</v>
      </c>
      <c r="Q63" s="75">
        <f t="shared" si="15"/>
        <v>0</v>
      </c>
      <c r="R63" s="69">
        <f>'Расчет субсидий'!V63-1</f>
        <v>0</v>
      </c>
      <c r="S63" s="69">
        <f>R63*'Расчет субсидий'!W63</f>
        <v>0</v>
      </c>
      <c r="T63" s="75">
        <f t="shared" si="16"/>
        <v>0</v>
      </c>
      <c r="U63" s="69">
        <f>'Расчет субсидий'!Z63-1</f>
        <v>2.7777777777777901E-2</v>
      </c>
      <c r="V63" s="69">
        <f>U63*'Расчет субсидий'!AA63</f>
        <v>0.55555555555555802</v>
      </c>
      <c r="W63" s="75">
        <f t="shared" si="17"/>
        <v>0.49380849076024358</v>
      </c>
      <c r="X63" s="70">
        <f t="shared" si="12"/>
        <v>-13.572104018912526</v>
      </c>
    </row>
    <row r="64" spans="1:24" x14ac:dyDescent="0.2">
      <c r="A64" s="86" t="s">
        <v>65</v>
      </c>
      <c r="B64" s="69">
        <f>'Расчет субсидий'!AG64</f>
        <v>-20.790909090909096</v>
      </c>
      <c r="C64" s="69">
        <f>'Расчет субсидий'!D64-1</f>
        <v>-1</v>
      </c>
      <c r="D64" s="69">
        <f>C64*'Расчет субсидий'!E64</f>
        <v>0</v>
      </c>
      <c r="E64" s="75">
        <f t="shared" si="13"/>
        <v>0</v>
      </c>
      <c r="F64" s="69" t="s">
        <v>378</v>
      </c>
      <c r="G64" s="69" t="s">
        <v>378</v>
      </c>
      <c r="H64" s="69" t="s">
        <v>378</v>
      </c>
      <c r="I64" s="69" t="s">
        <v>378</v>
      </c>
      <c r="J64" s="69" t="s">
        <v>378</v>
      </c>
      <c r="K64" s="69" t="s">
        <v>378</v>
      </c>
      <c r="L64" s="69">
        <f>'Расчет субсидий'!P64-1</f>
        <v>-0.90732686517229844</v>
      </c>
      <c r="M64" s="69">
        <f>L64*'Расчет субсидий'!Q64</f>
        <v>-18.146537303445967</v>
      </c>
      <c r="N64" s="75">
        <f t="shared" si="14"/>
        <v>-22.664353583771153</v>
      </c>
      <c r="O64" s="69">
        <f>'Расчет субсидий'!R64-1</f>
        <v>0</v>
      </c>
      <c r="P64" s="69">
        <f>O64*'Расчет субсидий'!S64</f>
        <v>0</v>
      </c>
      <c r="Q64" s="75">
        <f t="shared" si="15"/>
        <v>0</v>
      </c>
      <c r="R64" s="69">
        <f>'Расчет субсидий'!V64-1</f>
        <v>0</v>
      </c>
      <c r="S64" s="69">
        <f>R64*'Расчет субсидий'!W64</f>
        <v>0</v>
      </c>
      <c r="T64" s="75">
        <f t="shared" si="16"/>
        <v>0</v>
      </c>
      <c r="U64" s="69">
        <f>'Расчет субсидий'!Z64-1</f>
        <v>0.10000000000000009</v>
      </c>
      <c r="V64" s="69">
        <f>U64*'Расчет субсидий'!AA64</f>
        <v>1.5000000000000013</v>
      </c>
      <c r="W64" s="75">
        <f t="shared" si="17"/>
        <v>1.8734444928620588</v>
      </c>
      <c r="X64" s="70">
        <f t="shared" si="12"/>
        <v>-16.646537303445967</v>
      </c>
    </row>
    <row r="65" spans="1:24" x14ac:dyDescent="0.2">
      <c r="A65" s="86" t="s">
        <v>66</v>
      </c>
      <c r="B65" s="69">
        <f>'Расчет субсидий'!AG65</f>
        <v>-3.0272727272727273</v>
      </c>
      <c r="C65" s="69">
        <f>'Расчет субсидий'!D65-1</f>
        <v>-0.66847826086956519</v>
      </c>
      <c r="D65" s="69">
        <f>C65*'Расчет субсидий'!E65</f>
        <v>-6.6847826086956523</v>
      </c>
      <c r="E65" s="75">
        <f t="shared" si="13"/>
        <v>-1.3161007548450074</v>
      </c>
      <c r="F65" s="69" t="s">
        <v>378</v>
      </c>
      <c r="G65" s="69" t="s">
        <v>378</v>
      </c>
      <c r="H65" s="69" t="s">
        <v>378</v>
      </c>
      <c r="I65" s="69" t="s">
        <v>378</v>
      </c>
      <c r="J65" s="69" t="s">
        <v>378</v>
      </c>
      <c r="K65" s="69" t="s">
        <v>378</v>
      </c>
      <c r="L65" s="69">
        <f>'Расчет субсидий'!P65-1</f>
        <v>-0.87207207207207205</v>
      </c>
      <c r="M65" s="69">
        <f>L65*'Расчет субсидий'!Q65</f>
        <v>-17.441441441441441</v>
      </c>
      <c r="N65" s="75">
        <f t="shared" si="14"/>
        <v>-3.4338729604768767</v>
      </c>
      <c r="O65" s="69">
        <f>'Расчет субсидий'!R65-1</f>
        <v>0</v>
      </c>
      <c r="P65" s="69">
        <f>O65*'Расчет субсидий'!S65</f>
        <v>0</v>
      </c>
      <c r="Q65" s="75">
        <f t="shared" si="15"/>
        <v>0</v>
      </c>
      <c r="R65" s="69">
        <f>'Расчет субсидий'!V65-1</f>
        <v>0.10000000000000009</v>
      </c>
      <c r="S65" s="69">
        <f>R65*'Расчет субсидий'!W65</f>
        <v>2.5000000000000022</v>
      </c>
      <c r="T65" s="75">
        <f t="shared" si="16"/>
        <v>0.49220028229975943</v>
      </c>
      <c r="U65" s="69">
        <f>'Расчет субсидий'!Z65-1</f>
        <v>0.25</v>
      </c>
      <c r="V65" s="69">
        <f>U65*'Расчет субсидий'!AA65</f>
        <v>6.25</v>
      </c>
      <c r="W65" s="75">
        <f t="shared" si="17"/>
        <v>1.2305007057493975</v>
      </c>
      <c r="X65" s="70">
        <f t="shared" si="12"/>
        <v>-15.37622405013709</v>
      </c>
    </row>
    <row r="66" spans="1:24" x14ac:dyDescent="0.2">
      <c r="A66" s="82" t="s">
        <v>67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70"/>
    </row>
    <row r="67" spans="1:24" x14ac:dyDescent="0.2">
      <c r="A67" s="86" t="s">
        <v>68</v>
      </c>
      <c r="B67" s="69">
        <f>'Расчет субсидий'!AG67</f>
        <v>19.972727272727269</v>
      </c>
      <c r="C67" s="69">
        <f>'Расчет субсидий'!D67-1</f>
        <v>1.75</v>
      </c>
      <c r="D67" s="69">
        <f>C67*'Расчет субсидий'!E67</f>
        <v>17.5</v>
      </c>
      <c r="E67" s="75">
        <f>$B67*D67/$X67</f>
        <v>6.9692806030487056</v>
      </c>
      <c r="F67" s="69" t="s">
        <v>378</v>
      </c>
      <c r="G67" s="69" t="s">
        <v>378</v>
      </c>
      <c r="H67" s="69" t="s">
        <v>378</v>
      </c>
      <c r="I67" s="69" t="s">
        <v>378</v>
      </c>
      <c r="J67" s="69" t="s">
        <v>378</v>
      </c>
      <c r="K67" s="69" t="s">
        <v>378</v>
      </c>
      <c r="L67" s="69">
        <f>'Расчет субсидий'!P67-1</f>
        <v>1.2763659466327826</v>
      </c>
      <c r="M67" s="69">
        <f>L67*'Расчет субсидий'!Q67</f>
        <v>25.527318932655653</v>
      </c>
      <c r="N67" s="75">
        <f>$B67*M67/$X67</f>
        <v>10.16611706772543</v>
      </c>
      <c r="O67" s="69">
        <f>'Расчет субсидий'!R67-1</f>
        <v>0</v>
      </c>
      <c r="P67" s="69">
        <f>O67*'Расчет субсидий'!S67</f>
        <v>0</v>
      </c>
      <c r="Q67" s="75">
        <f>$B67*P67/$X67</f>
        <v>0</v>
      </c>
      <c r="R67" s="69">
        <f>'Расчет субсидий'!V67-1</f>
        <v>0.31748633879781418</v>
      </c>
      <c r="S67" s="69">
        <f>R67*'Расчет субсидий'!W67</f>
        <v>9.524590163934425</v>
      </c>
      <c r="T67" s="75">
        <f>$B67*S67/$X67</f>
        <v>3.793116656085525</v>
      </c>
      <c r="U67" s="69">
        <f>'Расчет субсидий'!Z67-1</f>
        <v>-0.11999999999999988</v>
      </c>
      <c r="V67" s="69">
        <f>U67*'Расчет субсидий'!AA67</f>
        <v>-2.3999999999999977</v>
      </c>
      <c r="W67" s="75">
        <f>$B67*V67/$X67</f>
        <v>-0.95578705413239307</v>
      </c>
      <c r="X67" s="70">
        <f t="shared" si="12"/>
        <v>50.151909096590082</v>
      </c>
    </row>
    <row r="68" spans="1:24" x14ac:dyDescent="0.2">
      <c r="A68" s="86" t="s">
        <v>69</v>
      </c>
      <c r="B68" s="69">
        <f>'Расчет субсидий'!AG68</f>
        <v>75.572727272727263</v>
      </c>
      <c r="C68" s="69">
        <f>'Расчет субсидий'!D68-1</f>
        <v>4.8760454002389597E-2</v>
      </c>
      <c r="D68" s="69">
        <f>C68*'Расчет субсидий'!E68</f>
        <v>0.48760454002389597</v>
      </c>
      <c r="E68" s="75">
        <f>$B68*D68/$X68</f>
        <v>1.5594228084991204</v>
      </c>
      <c r="F68" s="69" t="s">
        <v>378</v>
      </c>
      <c r="G68" s="69" t="s">
        <v>378</v>
      </c>
      <c r="H68" s="69" t="s">
        <v>378</v>
      </c>
      <c r="I68" s="69" t="s">
        <v>378</v>
      </c>
      <c r="J68" s="69" t="s">
        <v>378</v>
      </c>
      <c r="K68" s="69" t="s">
        <v>378</v>
      </c>
      <c r="L68" s="69">
        <f>'Расчет субсидий'!P68-1</f>
        <v>-0.35757187474973973</v>
      </c>
      <c r="M68" s="69">
        <f>L68*'Расчет субсидий'!Q68</f>
        <v>-7.151437494994795</v>
      </c>
      <c r="N68" s="75">
        <f>$B68*M68/$X68</f>
        <v>-22.871228275897852</v>
      </c>
      <c r="O68" s="69">
        <f>'Расчет субсидий'!R68-1</f>
        <v>0</v>
      </c>
      <c r="P68" s="69">
        <f>O68*'Расчет субсидий'!S68</f>
        <v>0</v>
      </c>
      <c r="Q68" s="75">
        <f>$B68*P68/$X68</f>
        <v>0</v>
      </c>
      <c r="R68" s="69">
        <f>'Расчет субсидий'!V68-1</f>
        <v>6.0588235294117645</v>
      </c>
      <c r="S68" s="69">
        <f>R68*'Расчет субсидий'!W68</f>
        <v>30.294117647058822</v>
      </c>
      <c r="T68" s="75">
        <f>$B68*S68/$X68</f>
        <v>96.884532740126005</v>
      </c>
      <c r="U68" s="69">
        <f>'Расчет субсидий'!Z68-1</f>
        <v>0</v>
      </c>
      <c r="V68" s="69">
        <f>U68*'Расчет субсидий'!AA68</f>
        <v>0</v>
      </c>
      <c r="W68" s="75">
        <f>$B68*V68/$X68</f>
        <v>0</v>
      </c>
      <c r="X68" s="70">
        <f t="shared" si="12"/>
        <v>23.630284692087923</v>
      </c>
    </row>
    <row r="69" spans="1:24" x14ac:dyDescent="0.2">
      <c r="A69" s="86" t="s">
        <v>70</v>
      </c>
      <c r="B69" s="69">
        <f>'Расчет субсидий'!AG69</f>
        <v>24.490909090909099</v>
      </c>
      <c r="C69" s="69">
        <f>'Расчет субсидий'!D69-1</f>
        <v>-0.38193103448275856</v>
      </c>
      <c r="D69" s="69">
        <f>C69*'Расчет субсидий'!E69</f>
        <v>-3.8193103448275858</v>
      </c>
      <c r="E69" s="75">
        <f>$B69*D69/$X69</f>
        <v>-2.1874903109121124</v>
      </c>
      <c r="F69" s="69" t="s">
        <v>378</v>
      </c>
      <c r="G69" s="69" t="s">
        <v>378</v>
      </c>
      <c r="H69" s="69" t="s">
        <v>378</v>
      </c>
      <c r="I69" s="69" t="s">
        <v>378</v>
      </c>
      <c r="J69" s="69" t="s">
        <v>378</v>
      </c>
      <c r="K69" s="69" t="s">
        <v>378</v>
      </c>
      <c r="L69" s="69">
        <f>'Расчет субсидий'!P69-1</f>
        <v>0.34685230024213087</v>
      </c>
      <c r="M69" s="69">
        <f>L69*'Расчет субсидий'!Q69</f>
        <v>6.9370460048426175</v>
      </c>
      <c r="N69" s="75">
        <f>$B69*M69/$X69</f>
        <v>3.9731573378150897</v>
      </c>
      <c r="O69" s="69">
        <f>'Расчет субсидий'!R69-1</f>
        <v>0</v>
      </c>
      <c r="P69" s="69">
        <f>O69*'Расчет субсидий'!S69</f>
        <v>0</v>
      </c>
      <c r="Q69" s="75">
        <f>$B69*P69/$X69</f>
        <v>0</v>
      </c>
      <c r="R69" s="69">
        <f>'Расчет субсидий'!V69-1</f>
        <v>0.10714285714285721</v>
      </c>
      <c r="S69" s="69">
        <f>R69*'Расчет субсидий'!W69</f>
        <v>2.1428571428571441</v>
      </c>
      <c r="T69" s="75">
        <f>$B69*S69/$X69</f>
        <v>1.2273103818381694</v>
      </c>
      <c r="U69" s="69">
        <f>'Расчет субсидий'!Z69-1</f>
        <v>1.25</v>
      </c>
      <c r="V69" s="69">
        <f>U69*'Расчет субсидий'!AA69</f>
        <v>37.5</v>
      </c>
      <c r="W69" s="75">
        <f>$B69*V69/$X69</f>
        <v>21.477931682167952</v>
      </c>
      <c r="X69" s="70">
        <f t="shared" si="12"/>
        <v>42.760592802872175</v>
      </c>
    </row>
    <row r="70" spans="1:24" x14ac:dyDescent="0.2">
      <c r="A70" s="86" t="s">
        <v>71</v>
      </c>
      <c r="B70" s="69">
        <f>'Расчет субсидий'!AG70</f>
        <v>-6.3909090909090915</v>
      </c>
      <c r="C70" s="69">
        <f>'Расчет субсидий'!D70-1</f>
        <v>0.2979827175879699</v>
      </c>
      <c r="D70" s="69">
        <f>C70*'Расчет субсидий'!E70</f>
        <v>2.979827175879699</v>
      </c>
      <c r="E70" s="75">
        <f>$B70*D70/$X70</f>
        <v>0.44247308870562657</v>
      </c>
      <c r="F70" s="69" t="s">
        <v>378</v>
      </c>
      <c r="G70" s="69" t="s">
        <v>378</v>
      </c>
      <c r="H70" s="69" t="s">
        <v>378</v>
      </c>
      <c r="I70" s="69" t="s">
        <v>378</v>
      </c>
      <c r="J70" s="69" t="s">
        <v>378</v>
      </c>
      <c r="K70" s="69" t="s">
        <v>378</v>
      </c>
      <c r="L70" s="69">
        <f>'Расчет субсидий'!P70-1</f>
        <v>-0.30096456052888265</v>
      </c>
      <c r="M70" s="69">
        <f>L70*'Расчет субсидий'!Q70</f>
        <v>-6.019291210577653</v>
      </c>
      <c r="N70" s="75">
        <f>$B70*M70/$X70</f>
        <v>-0.89380162558476151</v>
      </c>
      <c r="O70" s="69">
        <f>'Расчет субсидий'!R70-1</f>
        <v>0</v>
      </c>
      <c r="P70" s="69">
        <f>O70*'Расчет субсидий'!S70</f>
        <v>0</v>
      </c>
      <c r="Q70" s="75">
        <f>$B70*P70/$X70</f>
        <v>0</v>
      </c>
      <c r="R70" s="69">
        <f>'Расчет субсидий'!V70-1</f>
        <v>0</v>
      </c>
      <c r="S70" s="69">
        <f>R70*'Расчет субсидий'!W70</f>
        <v>0</v>
      </c>
      <c r="T70" s="75">
        <f>$B70*S70/$X70</f>
        <v>0</v>
      </c>
      <c r="U70" s="69">
        <f>'Расчет субсидий'!Z70-1</f>
        <v>-1</v>
      </c>
      <c r="V70" s="69">
        <f>U70*'Расчет субсидий'!AA70</f>
        <v>-40</v>
      </c>
      <c r="W70" s="75">
        <f>$B70*V70/$X70</f>
        <v>-5.9395805540299556</v>
      </c>
      <c r="X70" s="70">
        <f t="shared" si="12"/>
        <v>-43.039464034697957</v>
      </c>
    </row>
    <row r="71" spans="1:24" x14ac:dyDescent="0.2">
      <c r="A71" s="86" t="s">
        <v>72</v>
      </c>
      <c r="B71" s="69">
        <f>'Расчет субсидий'!AG71</f>
        <v>-3.3727272727272748</v>
      </c>
      <c r="C71" s="69">
        <f>'Расчет субсидий'!D71-1</f>
        <v>-1</v>
      </c>
      <c r="D71" s="69">
        <f>C71*'Расчет субсидий'!E71</f>
        <v>0</v>
      </c>
      <c r="E71" s="75">
        <f>$B71*D71/$X71</f>
        <v>0</v>
      </c>
      <c r="F71" s="69" t="s">
        <v>378</v>
      </c>
      <c r="G71" s="69" t="s">
        <v>378</v>
      </c>
      <c r="H71" s="69" t="s">
        <v>378</v>
      </c>
      <c r="I71" s="69" t="s">
        <v>378</v>
      </c>
      <c r="J71" s="69" t="s">
        <v>378</v>
      </c>
      <c r="K71" s="69" t="s">
        <v>378</v>
      </c>
      <c r="L71" s="69">
        <f>'Расчет субсидий'!P71-1</f>
        <v>-0.43049672699268382</v>
      </c>
      <c r="M71" s="69">
        <f>L71*'Расчет субсидий'!Q71</f>
        <v>-8.6099345398536755</v>
      </c>
      <c r="N71" s="75">
        <f>$B71*M71/$X71</f>
        <v>-14.471065423970138</v>
      </c>
      <c r="O71" s="69">
        <f>'Расчет субсидий'!R71-1</f>
        <v>0</v>
      </c>
      <c r="P71" s="69">
        <f>O71*'Расчет субсидий'!S71</f>
        <v>0</v>
      </c>
      <c r="Q71" s="75">
        <f>$B71*P71/$X71</f>
        <v>0</v>
      </c>
      <c r="R71" s="69">
        <f>'Расчет субсидий'!V71-1</f>
        <v>0.16799999999999993</v>
      </c>
      <c r="S71" s="69">
        <f>R71*'Расчет субсидий'!W71</f>
        <v>3.3599999999999985</v>
      </c>
      <c r="T71" s="75">
        <f>$B71*S71/$X71</f>
        <v>5.6472879787267214</v>
      </c>
      <c r="U71" s="69">
        <f>'Расчет субсидий'!Z71-1</f>
        <v>0.10810810810810811</v>
      </c>
      <c r="V71" s="69">
        <f>U71*'Расчет субсидий'!AA71</f>
        <v>3.2432432432432434</v>
      </c>
      <c r="W71" s="75">
        <f>$B71*V71/$X71</f>
        <v>5.4510501725161431</v>
      </c>
      <c r="X71" s="70">
        <f t="shared" si="12"/>
        <v>-2.0066912966104336</v>
      </c>
    </row>
    <row r="72" spans="1:24" x14ac:dyDescent="0.2">
      <c r="A72" s="82" t="s">
        <v>73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70"/>
    </row>
    <row r="73" spans="1:24" x14ac:dyDescent="0.2">
      <c r="A73" s="86" t="s">
        <v>74</v>
      </c>
      <c r="B73" s="69">
        <f>'Расчет субсидий'!AG73</f>
        <v>-1.463636363636363</v>
      </c>
      <c r="C73" s="69">
        <f>'Расчет субсидий'!D73-1</f>
        <v>-0.15396825396825398</v>
      </c>
      <c r="D73" s="69">
        <f>C73*'Расчет субсидий'!E73</f>
        <v>-1.5396825396825398</v>
      </c>
      <c r="E73" s="75">
        <f t="shared" ref="E73:E80" si="18">$B73*D73/$X73</f>
        <v>-0.24863420009735385</v>
      </c>
      <c r="F73" s="69" t="s">
        <v>378</v>
      </c>
      <c r="G73" s="69" t="s">
        <v>378</v>
      </c>
      <c r="H73" s="69" t="s">
        <v>378</v>
      </c>
      <c r="I73" s="69" t="s">
        <v>378</v>
      </c>
      <c r="J73" s="69" t="s">
        <v>378</v>
      </c>
      <c r="K73" s="69" t="s">
        <v>378</v>
      </c>
      <c r="L73" s="69">
        <f>'Расчет субсидий'!P73-1</f>
        <v>-0.94505293902884269</v>
      </c>
      <c r="M73" s="69">
        <f>L73*'Расчет субсидий'!Q73</f>
        <v>-18.901058780576854</v>
      </c>
      <c r="N73" s="75">
        <f t="shared" ref="N73:N80" si="19">$B73*M73/$X73</f>
        <v>-3.0522198633692055</v>
      </c>
      <c r="O73" s="69">
        <f>'Расчет субсидий'!R73-1</f>
        <v>0</v>
      </c>
      <c r="P73" s="69">
        <f>O73*'Расчет субсидий'!S73</f>
        <v>0</v>
      </c>
      <c r="Q73" s="75">
        <f t="shared" ref="Q73:Q80" si="20">$B73*P73/$X73</f>
        <v>0</v>
      </c>
      <c r="R73" s="69">
        <f>'Расчет субсидий'!V73-1</f>
        <v>-0.33187499999999992</v>
      </c>
      <c r="S73" s="69">
        <f>R73*'Расчет субсидий'!W73</f>
        <v>-9.9562499999999972</v>
      </c>
      <c r="T73" s="75">
        <f t="shared" ref="T73:T80" si="21">$B73*S73/$X73</f>
        <v>-1.6077757530650985</v>
      </c>
      <c r="U73" s="69">
        <f>'Расчет субсидий'!Z73-1</f>
        <v>1.0666666666666669</v>
      </c>
      <c r="V73" s="69">
        <f>U73*'Расчет субсидий'!AA73</f>
        <v>21.333333333333336</v>
      </c>
      <c r="W73" s="75">
        <f t="shared" ref="W73:W80" si="22">$B73*V73/$X73</f>
        <v>3.4449934528952948</v>
      </c>
      <c r="X73" s="70">
        <f t="shared" si="12"/>
        <v>-9.0636579869260565</v>
      </c>
    </row>
    <row r="74" spans="1:24" x14ac:dyDescent="0.2">
      <c r="A74" s="86" t="s">
        <v>75</v>
      </c>
      <c r="B74" s="69">
        <f>'Расчет субсидий'!AG74</f>
        <v>85.418181818181836</v>
      </c>
      <c r="C74" s="69">
        <f>'Расчет субсидий'!D74-1</f>
        <v>4.9828178694157899E-3</v>
      </c>
      <c r="D74" s="69">
        <f>C74*'Расчет субсидий'!E74</f>
        <v>4.9828178694157899E-2</v>
      </c>
      <c r="E74" s="75">
        <f t="shared" si="18"/>
        <v>0.19311394722343603</v>
      </c>
      <c r="F74" s="69" t="s">
        <v>378</v>
      </c>
      <c r="G74" s="69" t="s">
        <v>378</v>
      </c>
      <c r="H74" s="69" t="s">
        <v>378</v>
      </c>
      <c r="I74" s="69" t="s">
        <v>378</v>
      </c>
      <c r="J74" s="69" t="s">
        <v>378</v>
      </c>
      <c r="K74" s="69" t="s">
        <v>378</v>
      </c>
      <c r="L74" s="69">
        <f>'Расчет субсидий'!P74-1</f>
        <v>-0.25368881652589814</v>
      </c>
      <c r="M74" s="69">
        <f>L74*'Расчет субсидий'!Q74</f>
        <v>-5.0737763305179628</v>
      </c>
      <c r="N74" s="75">
        <f t="shared" si="19"/>
        <v>-19.663913074752688</v>
      </c>
      <c r="O74" s="69">
        <f>'Расчет субсидий'!R74-1</f>
        <v>0</v>
      </c>
      <c r="P74" s="69">
        <f>O74*'Расчет субсидий'!S74</f>
        <v>0</v>
      </c>
      <c r="Q74" s="75">
        <f t="shared" si="20"/>
        <v>0</v>
      </c>
      <c r="R74" s="69">
        <f>'Расчет субсидий'!V74-1</f>
        <v>0.19069767441860463</v>
      </c>
      <c r="S74" s="69">
        <f>R74*'Расчет субсидий'!W74</f>
        <v>3.8139534883720927</v>
      </c>
      <c r="T74" s="75">
        <f t="shared" si="21"/>
        <v>14.781347261092691</v>
      </c>
      <c r="U74" s="69">
        <f>'Расчет субсидий'!Z74-1</f>
        <v>0.77499999999999991</v>
      </c>
      <c r="V74" s="69">
        <f>U74*'Расчет субсидий'!AA74</f>
        <v>23.249999999999996</v>
      </c>
      <c r="W74" s="75">
        <f t="shared" si="22"/>
        <v>90.107633684618392</v>
      </c>
      <c r="X74" s="70">
        <f t="shared" si="12"/>
        <v>22.040005336548283</v>
      </c>
    </row>
    <row r="75" spans="1:24" x14ac:dyDescent="0.2">
      <c r="A75" s="86" t="s">
        <v>76</v>
      </c>
      <c r="B75" s="69">
        <f>'Расчет субсидий'!AG75</f>
        <v>-15.627272727272725</v>
      </c>
      <c r="C75" s="69">
        <f>'Расчет субсидий'!D75-1</f>
        <v>-0.16000000000000003</v>
      </c>
      <c r="D75" s="69">
        <f>C75*'Расчет субсидий'!E75</f>
        <v>-1.6000000000000003</v>
      </c>
      <c r="E75" s="75">
        <f t="shared" si="18"/>
        <v>-0.99094900758199767</v>
      </c>
      <c r="F75" s="69" t="s">
        <v>378</v>
      </c>
      <c r="G75" s="69" t="s">
        <v>378</v>
      </c>
      <c r="H75" s="69" t="s">
        <v>378</v>
      </c>
      <c r="I75" s="69" t="s">
        <v>378</v>
      </c>
      <c r="J75" s="69" t="s">
        <v>378</v>
      </c>
      <c r="K75" s="69" t="s">
        <v>378</v>
      </c>
      <c r="L75" s="69">
        <f>'Расчет субсидий'!P75-1</f>
        <v>-0.61166007905138342</v>
      </c>
      <c r="M75" s="69">
        <f>L75*'Расчет субсидий'!Q75</f>
        <v>-12.233201581027668</v>
      </c>
      <c r="N75" s="75">
        <f t="shared" si="19"/>
        <v>-7.5765493539186819</v>
      </c>
      <c r="O75" s="69">
        <f>'Расчет субсидий'!R75-1</f>
        <v>0</v>
      </c>
      <c r="P75" s="69">
        <f>O75*'Расчет субсидий'!S75</f>
        <v>0</v>
      </c>
      <c r="Q75" s="75">
        <f t="shared" si="20"/>
        <v>0</v>
      </c>
      <c r="R75" s="69">
        <f>'Расчет субсидий'!V75-1</f>
        <v>-8.9285714285714302E-2</v>
      </c>
      <c r="S75" s="69">
        <f>R75*'Расчет субсидий'!W75</f>
        <v>-2.2321428571428577</v>
      </c>
      <c r="T75" s="75">
        <f t="shared" si="21"/>
        <v>-1.3824623431668497</v>
      </c>
      <c r="U75" s="69">
        <f>'Расчет субсидий'!Z75-1</f>
        <v>-0.3666666666666667</v>
      </c>
      <c r="V75" s="69">
        <f>U75*'Расчет субсидий'!AA75</f>
        <v>-9.1666666666666679</v>
      </c>
      <c r="W75" s="75">
        <f t="shared" si="22"/>
        <v>-5.6773120226051947</v>
      </c>
      <c r="X75" s="70">
        <f t="shared" si="12"/>
        <v>-25.232011104837195</v>
      </c>
    </row>
    <row r="76" spans="1:24" x14ac:dyDescent="0.2">
      <c r="A76" s="86" t="s">
        <v>77</v>
      </c>
      <c r="B76" s="69">
        <f>'Расчет субсидий'!AG76</f>
        <v>-2.7272727272727337</v>
      </c>
      <c r="C76" s="69">
        <f>'Расчет субсидий'!D76-1</f>
        <v>-3.9655172413793016E-2</v>
      </c>
      <c r="D76" s="69">
        <f>C76*'Расчет субсидий'!E76</f>
        <v>-0.39655172413793016</v>
      </c>
      <c r="E76" s="75">
        <f t="shared" si="18"/>
        <v>-0.3783380329822697</v>
      </c>
      <c r="F76" s="69" t="s">
        <v>378</v>
      </c>
      <c r="G76" s="69" t="s">
        <v>378</v>
      </c>
      <c r="H76" s="69" t="s">
        <v>378</v>
      </c>
      <c r="I76" s="69" t="s">
        <v>378</v>
      </c>
      <c r="J76" s="69" t="s">
        <v>378</v>
      </c>
      <c r="K76" s="69" t="s">
        <v>378</v>
      </c>
      <c r="L76" s="69">
        <f>'Расчет субсидий'!P76-1</f>
        <v>-0.68310077519379842</v>
      </c>
      <c r="M76" s="69">
        <f>L76*'Расчет субсидий'!Q76</f>
        <v>-13.662015503875969</v>
      </c>
      <c r="N76" s="75">
        <f t="shared" si="19"/>
        <v>-13.034516704085375</v>
      </c>
      <c r="O76" s="69">
        <f>'Расчет субсидий'!R76-1</f>
        <v>0</v>
      </c>
      <c r="P76" s="69">
        <f>O76*'Расчет субсидий'!S76</f>
        <v>0</v>
      </c>
      <c r="Q76" s="75">
        <f t="shared" si="20"/>
        <v>0</v>
      </c>
      <c r="R76" s="69">
        <f>'Расчет субсидий'!V76-1</f>
        <v>0</v>
      </c>
      <c r="S76" s="69">
        <f>R76*'Расчет субсидий'!W76</f>
        <v>0</v>
      </c>
      <c r="T76" s="75">
        <f t="shared" si="21"/>
        <v>0</v>
      </c>
      <c r="U76" s="69">
        <f>'Расчет субсидий'!Z76-1</f>
        <v>0.56000000000000005</v>
      </c>
      <c r="V76" s="69">
        <f>U76*'Расчет субсидий'!AA76</f>
        <v>11.200000000000001</v>
      </c>
      <c r="W76" s="75">
        <f t="shared" si="22"/>
        <v>10.685582009794912</v>
      </c>
      <c r="X76" s="70">
        <f t="shared" si="12"/>
        <v>-2.8585672280138983</v>
      </c>
    </row>
    <row r="77" spans="1:24" x14ac:dyDescent="0.2">
      <c r="A77" s="86" t="s">
        <v>78</v>
      </c>
      <c r="B77" s="69">
        <f>'Расчет субсидий'!AG77</f>
        <v>7.7818181818181849</v>
      </c>
      <c r="C77" s="69">
        <f>'Расчет субсидий'!D77-1</f>
        <v>0.9086956521739129</v>
      </c>
      <c r="D77" s="69">
        <f>C77*'Расчет субсидий'!E77</f>
        <v>9.086956521739129</v>
      </c>
      <c r="E77" s="75">
        <f t="shared" si="18"/>
        <v>0.56840576653661334</v>
      </c>
      <c r="F77" s="69" t="s">
        <v>378</v>
      </c>
      <c r="G77" s="69" t="s">
        <v>378</v>
      </c>
      <c r="H77" s="69" t="s">
        <v>378</v>
      </c>
      <c r="I77" s="69" t="s">
        <v>378</v>
      </c>
      <c r="J77" s="69" t="s">
        <v>378</v>
      </c>
      <c r="K77" s="69" t="s">
        <v>378</v>
      </c>
      <c r="L77" s="69">
        <f>'Расчет субсидий'!P77-1</f>
        <v>5.9784482758620694</v>
      </c>
      <c r="M77" s="69">
        <f>L77*'Расчет субсидий'!Q77</f>
        <v>119.56896551724139</v>
      </c>
      <c r="N77" s="75">
        <f t="shared" si="19"/>
        <v>7.4792576960421169</v>
      </c>
      <c r="O77" s="69">
        <f>'Расчет субсидий'!R77-1</f>
        <v>0</v>
      </c>
      <c r="P77" s="69">
        <f>O77*'Расчет субсидий'!S77</f>
        <v>0</v>
      </c>
      <c r="Q77" s="75">
        <f t="shared" si="20"/>
        <v>0</v>
      </c>
      <c r="R77" s="69">
        <f>'Расчет субсидий'!V77-1</f>
        <v>0.32499999999999996</v>
      </c>
      <c r="S77" s="69">
        <f>R77*'Расчет субсидий'!W77</f>
        <v>9.7499999999999982</v>
      </c>
      <c r="T77" s="75">
        <f t="shared" si="21"/>
        <v>0.60988034998007434</v>
      </c>
      <c r="U77" s="69">
        <f>'Расчет субсидий'!Z77-1</f>
        <v>-0.7</v>
      </c>
      <c r="V77" s="69">
        <f>U77*'Расчет субсидий'!AA77</f>
        <v>-14</v>
      </c>
      <c r="W77" s="75">
        <f t="shared" si="22"/>
        <v>-0.87572563074061982</v>
      </c>
      <c r="X77" s="70">
        <f t="shared" si="12"/>
        <v>124.40592203898052</v>
      </c>
    </row>
    <row r="78" spans="1:24" x14ac:dyDescent="0.2">
      <c r="A78" s="86" t="s">
        <v>79</v>
      </c>
      <c r="B78" s="69">
        <f>'Расчет субсидий'!AG78</f>
        <v>-39.509090909090901</v>
      </c>
      <c r="C78" s="69">
        <f>'Расчет субсидий'!D78-1</f>
        <v>6.8965517241379226E-2</v>
      </c>
      <c r="D78" s="69">
        <f>C78*'Расчет субсидий'!E78</f>
        <v>0.68965517241379226</v>
      </c>
      <c r="E78" s="75">
        <f t="shared" si="18"/>
        <v>1.1386063180872112</v>
      </c>
      <c r="F78" s="69" t="s">
        <v>378</v>
      </c>
      <c r="G78" s="69" t="s">
        <v>378</v>
      </c>
      <c r="H78" s="69" t="s">
        <v>378</v>
      </c>
      <c r="I78" s="69" t="s">
        <v>378</v>
      </c>
      <c r="J78" s="69" t="s">
        <v>378</v>
      </c>
      <c r="K78" s="69" t="s">
        <v>378</v>
      </c>
      <c r="L78" s="69">
        <f>'Расчет субсидий'!P78-1</f>
        <v>-0.19134396355353067</v>
      </c>
      <c r="M78" s="69">
        <f>L78*'Расчет субсидий'!Q78</f>
        <v>-3.8268792710706134</v>
      </c>
      <c r="N78" s="75">
        <f t="shared" si="19"/>
        <v>-6.3180979290670818</v>
      </c>
      <c r="O78" s="69">
        <f>'Расчет субсидий'!R78-1</f>
        <v>0</v>
      </c>
      <c r="P78" s="69">
        <f>O78*'Расчет субсидий'!S78</f>
        <v>0</v>
      </c>
      <c r="Q78" s="75">
        <f t="shared" si="20"/>
        <v>0</v>
      </c>
      <c r="R78" s="69">
        <f>'Расчет субсидий'!V78-1</f>
        <v>-0.1597826086956522</v>
      </c>
      <c r="S78" s="69">
        <f>R78*'Расчет субсидий'!W78</f>
        <v>-4.7934782608695663</v>
      </c>
      <c r="T78" s="75">
        <f t="shared" si="21"/>
        <v>-7.9139327184876986</v>
      </c>
      <c r="U78" s="69">
        <f>'Расчет субсидий'!Z78-1</f>
        <v>-0.8</v>
      </c>
      <c r="V78" s="69">
        <f>U78*'Расчет субсидий'!AA78</f>
        <v>-16</v>
      </c>
      <c r="W78" s="75">
        <f t="shared" si="22"/>
        <v>-26.415666579623334</v>
      </c>
      <c r="X78" s="70">
        <f t="shared" si="12"/>
        <v>-23.930702359526386</v>
      </c>
    </row>
    <row r="79" spans="1:24" x14ac:dyDescent="0.2">
      <c r="A79" s="86" t="s">
        <v>80</v>
      </c>
      <c r="B79" s="69">
        <f>'Расчет субсидий'!AG79</f>
        <v>5.9636363636363683</v>
      </c>
      <c r="C79" s="69">
        <f>'Расчет субсидий'!D79-1</f>
        <v>0.20562347188264063</v>
      </c>
      <c r="D79" s="69">
        <f>C79*'Расчет субсидий'!E79</f>
        <v>2.0562347188264063</v>
      </c>
      <c r="E79" s="75">
        <f t="shared" si="18"/>
        <v>3.9350924262977389</v>
      </c>
      <c r="F79" s="69" t="s">
        <v>378</v>
      </c>
      <c r="G79" s="69" t="s">
        <v>378</v>
      </c>
      <c r="H79" s="69" t="s">
        <v>378</v>
      </c>
      <c r="I79" s="69" t="s">
        <v>378</v>
      </c>
      <c r="J79" s="69" t="s">
        <v>378</v>
      </c>
      <c r="K79" s="69" t="s">
        <v>378</v>
      </c>
      <c r="L79" s="69">
        <f>'Расчет субсидий'!P79-1</f>
        <v>-0.11366711772665772</v>
      </c>
      <c r="M79" s="69">
        <f>L79*'Расчет субсидий'!Q79</f>
        <v>-2.2733423545331544</v>
      </c>
      <c r="N79" s="75">
        <f t="shared" si="19"/>
        <v>-4.3505793379517961</v>
      </c>
      <c r="O79" s="69">
        <f>'Расчет субсидий'!R79-1</f>
        <v>0</v>
      </c>
      <c r="P79" s="69">
        <f>O79*'Расчет субсидий'!S79</f>
        <v>0</v>
      </c>
      <c r="Q79" s="75">
        <f t="shared" si="20"/>
        <v>0</v>
      </c>
      <c r="R79" s="69">
        <f>'Расчет субсидий'!V79-1</f>
        <v>0</v>
      </c>
      <c r="S79" s="69">
        <f>R79*'Расчет субсидий'!W79</f>
        <v>0</v>
      </c>
      <c r="T79" s="75">
        <f t="shared" si="21"/>
        <v>0</v>
      </c>
      <c r="U79" s="69">
        <f>'Расчет субсидий'!Z79-1</f>
        <v>0.1333333333333333</v>
      </c>
      <c r="V79" s="69">
        <f>U79*'Расчет субсидий'!AA79</f>
        <v>3.3333333333333326</v>
      </c>
      <c r="W79" s="75">
        <f t="shared" si="22"/>
        <v>6.3791232752904259</v>
      </c>
      <c r="X79" s="70">
        <f t="shared" si="12"/>
        <v>3.1162256976265845</v>
      </c>
    </row>
    <row r="80" spans="1:24" x14ac:dyDescent="0.2">
      <c r="A80" s="86" t="s">
        <v>81</v>
      </c>
      <c r="B80" s="69">
        <f>'Расчет субсидий'!AG80</f>
        <v>-5.9181818181818144</v>
      </c>
      <c r="C80" s="69">
        <f>'Расчет субсидий'!D80-1</f>
        <v>5.6657223796034994E-3</v>
      </c>
      <c r="D80" s="69">
        <f>C80*'Расчет субсидий'!E80</f>
        <v>5.6657223796034994E-2</v>
      </c>
      <c r="E80" s="75">
        <f t="shared" si="18"/>
        <v>4.0566444419419617E-2</v>
      </c>
      <c r="F80" s="69" t="s">
        <v>378</v>
      </c>
      <c r="G80" s="69" t="s">
        <v>378</v>
      </c>
      <c r="H80" s="69" t="s">
        <v>378</v>
      </c>
      <c r="I80" s="69" t="s">
        <v>378</v>
      </c>
      <c r="J80" s="69" t="s">
        <v>378</v>
      </c>
      <c r="K80" s="69" t="s">
        <v>378</v>
      </c>
      <c r="L80" s="69">
        <f>'Расчет субсидий'!P80-1</f>
        <v>-0.82444834993165395</v>
      </c>
      <c r="M80" s="69">
        <f>L80*'Расчет субсидий'!Q80</f>
        <v>-16.488966998633078</v>
      </c>
      <c r="N80" s="75">
        <f t="shared" si="19"/>
        <v>-11.806063171956973</v>
      </c>
      <c r="O80" s="69">
        <f>'Расчет субсидий'!R80-1</f>
        <v>0</v>
      </c>
      <c r="P80" s="69">
        <f>O80*'Расчет субсидий'!S80</f>
        <v>0</v>
      </c>
      <c r="Q80" s="75">
        <f t="shared" si="20"/>
        <v>0</v>
      </c>
      <c r="R80" s="69">
        <f>'Расчет субсидий'!V80-1</f>
        <v>0.2583333333333333</v>
      </c>
      <c r="S80" s="69">
        <f>R80*'Расчет субсидий'!W80</f>
        <v>5.1666666666666661</v>
      </c>
      <c r="T80" s="75">
        <f t="shared" si="21"/>
        <v>3.6993216773475077</v>
      </c>
      <c r="U80" s="69">
        <f>'Расчет субсидий'!Z80-1</f>
        <v>0.10000000000000009</v>
      </c>
      <c r="V80" s="69">
        <f>U80*'Расчет субсидий'!AA80</f>
        <v>3.0000000000000027</v>
      </c>
      <c r="W80" s="75">
        <f t="shared" si="22"/>
        <v>2.1479932320082322</v>
      </c>
      <c r="X80" s="70">
        <f t="shared" si="12"/>
        <v>-8.2656431081703765</v>
      </c>
    </row>
    <row r="81" spans="1:24" ht="17.25" customHeight="1" x14ac:dyDescent="0.2">
      <c r="A81" s="82" t="s">
        <v>82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70"/>
    </row>
    <row r="82" spans="1:24" x14ac:dyDescent="0.2">
      <c r="A82" s="86" t="s">
        <v>83</v>
      </c>
      <c r="B82" s="69">
        <f>'Расчет субсидий'!AG82</f>
        <v>22.209090909090918</v>
      </c>
      <c r="C82" s="69">
        <f>'Расчет субсидий'!D82-1</f>
        <v>-0.36318681318681323</v>
      </c>
      <c r="D82" s="69">
        <f>C82*'Расчет субсидий'!E82</f>
        <v>-3.6318681318681323</v>
      </c>
      <c r="E82" s="75">
        <f t="shared" ref="E82:E90" si="23">$B82*D82/$X82</f>
        <v>-3.6414816644320149</v>
      </c>
      <c r="F82" s="69" t="s">
        <v>378</v>
      </c>
      <c r="G82" s="69" t="s">
        <v>378</v>
      </c>
      <c r="H82" s="69" t="s">
        <v>378</v>
      </c>
      <c r="I82" s="69" t="s">
        <v>378</v>
      </c>
      <c r="J82" s="69" t="s">
        <v>378</v>
      </c>
      <c r="K82" s="69" t="s">
        <v>378</v>
      </c>
      <c r="L82" s="69">
        <f>'Расчет субсидий'!P82-1</f>
        <v>0.4966163456533057</v>
      </c>
      <c r="M82" s="69">
        <f>L82*'Расчет субсидий'!Q82</f>
        <v>9.9323269130661131</v>
      </c>
      <c r="N82" s="75">
        <f t="shared" ref="N82:N90" si="24">$B82*M82/$X82</f>
        <v>9.9586177211976228</v>
      </c>
      <c r="O82" s="69">
        <f>'Расчет субсидий'!R82-1</f>
        <v>0</v>
      </c>
      <c r="P82" s="69">
        <f>O82*'Расчет субсидий'!S82</f>
        <v>0</v>
      </c>
      <c r="Q82" s="75">
        <f t="shared" ref="Q82:Q90" si="25">$B82*P82/$X82</f>
        <v>0</v>
      </c>
      <c r="R82" s="69">
        <f>'Расчет субсидий'!V82-1</f>
        <v>0.10000000000000009</v>
      </c>
      <c r="S82" s="69">
        <f>R82*'Расчет субсидий'!W82</f>
        <v>1.5000000000000013</v>
      </c>
      <c r="T82" s="75">
        <f t="shared" ref="T82:T90" si="26">$B82*S82/$X82</f>
        <v>1.50397049075634</v>
      </c>
      <c r="U82" s="69">
        <f>'Расчет субсидий'!Z82-1</f>
        <v>0.40999999999999992</v>
      </c>
      <c r="V82" s="69">
        <f>U82*'Расчет субсидий'!AA82</f>
        <v>14.349999999999998</v>
      </c>
      <c r="W82" s="75">
        <f t="shared" ref="W82:W90" si="27">$B82*V82/$X82</f>
        <v>14.387984361568972</v>
      </c>
      <c r="X82" s="70">
        <f t="shared" si="12"/>
        <v>22.15045878119798</v>
      </c>
    </row>
    <row r="83" spans="1:24" x14ac:dyDescent="0.2">
      <c r="A83" s="86" t="s">
        <v>84</v>
      </c>
      <c r="B83" s="69">
        <f>'Расчет субсидий'!AG83</f>
        <v>4.3090909090909122</v>
      </c>
      <c r="C83" s="69">
        <f>'Расчет субсидий'!D83-1</f>
        <v>3.2482368133505579E-2</v>
      </c>
      <c r="D83" s="69">
        <f>C83*'Расчет субсидий'!E83</f>
        <v>0.32482368133505579</v>
      </c>
      <c r="E83" s="75">
        <f t="shared" si="23"/>
        <v>0.2452809329816194</v>
      </c>
      <c r="F83" s="69" t="s">
        <v>378</v>
      </c>
      <c r="G83" s="69" t="s">
        <v>378</v>
      </c>
      <c r="H83" s="69" t="s">
        <v>378</v>
      </c>
      <c r="I83" s="69" t="s">
        <v>378</v>
      </c>
      <c r="J83" s="69" t="s">
        <v>378</v>
      </c>
      <c r="K83" s="69" t="s">
        <v>378</v>
      </c>
      <c r="L83" s="69">
        <f>'Расчет субсидий'!P83-1</f>
        <v>-0.37298644847865003</v>
      </c>
      <c r="M83" s="69">
        <f>L83*'Расчет субсидий'!Q83</f>
        <v>-7.4597289695730007</v>
      </c>
      <c r="N83" s="75">
        <f t="shared" si="24"/>
        <v>-5.6329922557570953</v>
      </c>
      <c r="O83" s="69">
        <f>'Расчет субсидий'!R83-1</f>
        <v>0</v>
      </c>
      <c r="P83" s="69">
        <f>O83*'Расчет субсидий'!S83</f>
        <v>0</v>
      </c>
      <c r="Q83" s="75">
        <f t="shared" si="25"/>
        <v>0</v>
      </c>
      <c r="R83" s="69">
        <f>'Расчет субсидий'!V83-1</f>
        <v>0.10115606936416177</v>
      </c>
      <c r="S83" s="69">
        <f>R83*'Расчет субсидий'!W83</f>
        <v>2.5289017341040445</v>
      </c>
      <c r="T83" s="75">
        <f t="shared" si="26"/>
        <v>1.9096248592787921</v>
      </c>
      <c r="U83" s="69">
        <f>'Расчет субсидий'!Z83-1</f>
        <v>0.41250000000000009</v>
      </c>
      <c r="V83" s="69">
        <f>U83*'Расчет субсидий'!AA83</f>
        <v>10.312500000000002</v>
      </c>
      <c r="W83" s="75">
        <f t="shared" si="27"/>
        <v>7.787177372587597</v>
      </c>
      <c r="X83" s="70">
        <f t="shared" si="12"/>
        <v>5.7064964458661009</v>
      </c>
    </row>
    <row r="84" spans="1:24" x14ac:dyDescent="0.2">
      <c r="A84" s="86" t="s">
        <v>85</v>
      </c>
      <c r="B84" s="69">
        <f>'Расчет субсидий'!AG84</f>
        <v>1.2727272727272805</v>
      </c>
      <c r="C84" s="69">
        <f>'Расчет субсидий'!D84-1</f>
        <v>8.8495575221239076E-3</v>
      </c>
      <c r="D84" s="69">
        <f>C84*'Расчет субсидий'!E84</f>
        <v>8.8495575221239076E-2</v>
      </c>
      <c r="E84" s="75">
        <f t="shared" si="23"/>
        <v>0.12439671671595789</v>
      </c>
      <c r="F84" s="69" t="s">
        <v>378</v>
      </c>
      <c r="G84" s="69" t="s">
        <v>378</v>
      </c>
      <c r="H84" s="69" t="s">
        <v>378</v>
      </c>
      <c r="I84" s="69" t="s">
        <v>378</v>
      </c>
      <c r="J84" s="69" t="s">
        <v>378</v>
      </c>
      <c r="K84" s="69" t="s">
        <v>378</v>
      </c>
      <c r="L84" s="69">
        <f>'Расчет субсидий'!P84-1</f>
        <v>-0.67494089834515369</v>
      </c>
      <c r="M84" s="69">
        <f>L84*'Расчет субсидий'!Q84</f>
        <v>-13.498817966903074</v>
      </c>
      <c r="N84" s="75">
        <f t="shared" si="24"/>
        <v>-18.975057571309076</v>
      </c>
      <c r="O84" s="69">
        <f>'Расчет субсидий'!R84-1</f>
        <v>0</v>
      </c>
      <c r="P84" s="69">
        <f>O84*'Расчет субсидий'!S84</f>
        <v>0</v>
      </c>
      <c r="Q84" s="75">
        <f t="shared" si="25"/>
        <v>0</v>
      </c>
      <c r="R84" s="69">
        <f>'Расчет субсидий'!V84-1</f>
        <v>0.10215053763440851</v>
      </c>
      <c r="S84" s="69">
        <f>R84*'Расчет субсидий'!W84</f>
        <v>2.0430107526881702</v>
      </c>
      <c r="T84" s="75">
        <f t="shared" si="26"/>
        <v>2.8718252773028063</v>
      </c>
      <c r="U84" s="69">
        <f>'Расчет субсидий'!Z84-1</f>
        <v>0.40909090909090917</v>
      </c>
      <c r="V84" s="69">
        <f>U84*'Расчет субсидий'!AA84</f>
        <v>12.272727272727275</v>
      </c>
      <c r="W84" s="75">
        <f t="shared" si="27"/>
        <v>17.251562850017592</v>
      </c>
      <c r="X84" s="70">
        <f t="shared" si="12"/>
        <v>0.905415633733611</v>
      </c>
    </row>
    <row r="85" spans="1:24" x14ac:dyDescent="0.2">
      <c r="A85" s="86" t="s">
        <v>86</v>
      </c>
      <c r="B85" s="69">
        <f>'Расчет субсидий'!AG85</f>
        <v>10.609090909090895</v>
      </c>
      <c r="C85" s="69">
        <f>'Расчет субсидий'!D85-1</f>
        <v>1.4598540145984717E-3</v>
      </c>
      <c r="D85" s="69">
        <f>C85*'Расчет субсидий'!E85</f>
        <v>1.4598540145984717E-2</v>
      </c>
      <c r="E85" s="75">
        <f t="shared" si="23"/>
        <v>2.1925966487433619E-2</v>
      </c>
      <c r="F85" s="69" t="s">
        <v>378</v>
      </c>
      <c r="G85" s="69" t="s">
        <v>378</v>
      </c>
      <c r="H85" s="69" t="s">
        <v>378</v>
      </c>
      <c r="I85" s="69" t="s">
        <v>378</v>
      </c>
      <c r="J85" s="69" t="s">
        <v>378</v>
      </c>
      <c r="K85" s="69" t="s">
        <v>378</v>
      </c>
      <c r="L85" s="69">
        <f>'Расчет субсидий'!P85-1</f>
        <v>-0.33637747336377477</v>
      </c>
      <c r="M85" s="69">
        <f>L85*'Расчет субсидий'!Q85</f>
        <v>-6.7275494672754954</v>
      </c>
      <c r="N85" s="75">
        <f t="shared" si="24"/>
        <v>-10.104299655099831</v>
      </c>
      <c r="O85" s="69">
        <f>'Расчет субсидий'!R85-1</f>
        <v>0</v>
      </c>
      <c r="P85" s="69">
        <f>O85*'Расчет субсидий'!S85</f>
        <v>0</v>
      </c>
      <c r="Q85" s="75">
        <f t="shared" si="25"/>
        <v>0</v>
      </c>
      <c r="R85" s="69">
        <f>'Расчет субсидий'!V85-1</f>
        <v>0.15106382978723421</v>
      </c>
      <c r="S85" s="69">
        <f>R85*'Расчет субсидий'!W85</f>
        <v>3.7765957446808551</v>
      </c>
      <c r="T85" s="75">
        <f t="shared" si="26"/>
        <v>5.6721775538105605</v>
      </c>
      <c r="U85" s="69">
        <f>'Расчет субсидий'!Z85-1</f>
        <v>0.39999999999999991</v>
      </c>
      <c r="V85" s="69">
        <f>U85*'Расчет субсидий'!AA85</f>
        <v>9.9999999999999982</v>
      </c>
      <c r="W85" s="75">
        <f t="shared" si="27"/>
        <v>15.019287043892733</v>
      </c>
      <c r="X85" s="70">
        <f t="shared" si="12"/>
        <v>7.0636448175513431</v>
      </c>
    </row>
    <row r="86" spans="1:24" x14ac:dyDescent="0.2">
      <c r="A86" s="86" t="s">
        <v>87</v>
      </c>
      <c r="B86" s="69">
        <f>'Расчет субсидий'!AG86</f>
        <v>26.863636363636374</v>
      </c>
      <c r="C86" s="69">
        <f>'Расчет субсидий'!D86-1</f>
        <v>1.0752688172043001E-2</v>
      </c>
      <c r="D86" s="69">
        <f>C86*'Расчет субсидий'!E86</f>
        <v>0.10752688172043001</v>
      </c>
      <c r="E86" s="75">
        <f t="shared" si="23"/>
        <v>0.12631783694815518</v>
      </c>
      <c r="F86" s="69" t="s">
        <v>378</v>
      </c>
      <c r="G86" s="69" t="s">
        <v>378</v>
      </c>
      <c r="H86" s="69" t="s">
        <v>378</v>
      </c>
      <c r="I86" s="69" t="s">
        <v>378</v>
      </c>
      <c r="J86" s="69" t="s">
        <v>378</v>
      </c>
      <c r="K86" s="69" t="s">
        <v>378</v>
      </c>
      <c r="L86" s="69">
        <f>'Расчет субсидий'!P86-1</f>
        <v>0.36781609195402321</v>
      </c>
      <c r="M86" s="69">
        <f>L86*'Расчет субсидий'!Q86</f>
        <v>7.3563218390804641</v>
      </c>
      <c r="N86" s="75">
        <f t="shared" si="24"/>
        <v>8.6418823622462142</v>
      </c>
      <c r="O86" s="69">
        <f>'Расчет субсидий'!R86-1</f>
        <v>0</v>
      </c>
      <c r="P86" s="69">
        <f>O86*'Расчет субсидий'!S86</f>
        <v>0</v>
      </c>
      <c r="Q86" s="75">
        <f t="shared" si="25"/>
        <v>0</v>
      </c>
      <c r="R86" s="69">
        <f>'Расчет субсидий'!V86-1</f>
        <v>0.15142857142857125</v>
      </c>
      <c r="S86" s="69">
        <f>R86*'Расчет субсидий'!W86</f>
        <v>3.0285714285714249</v>
      </c>
      <c r="T86" s="75">
        <f t="shared" si="26"/>
        <v>3.5578321046711809</v>
      </c>
      <c r="U86" s="69">
        <f>'Расчет субсидий'!Z86-1</f>
        <v>0.41250000000000009</v>
      </c>
      <c r="V86" s="69">
        <f>U86*'Расчет субсидий'!AA86</f>
        <v>12.375000000000004</v>
      </c>
      <c r="W86" s="75">
        <f t="shared" si="27"/>
        <v>14.537604059770825</v>
      </c>
      <c r="X86" s="70">
        <f t="shared" si="12"/>
        <v>22.867420149372322</v>
      </c>
    </row>
    <row r="87" spans="1:24" x14ac:dyDescent="0.2">
      <c r="A87" s="86" t="s">
        <v>88</v>
      </c>
      <c r="B87" s="69">
        <f>'Расчет субсидий'!AG87</f>
        <v>7.672727272727272</v>
      </c>
      <c r="C87" s="69">
        <f>'Расчет субсидий'!D87-1</f>
        <v>2.6315789473684292E-2</v>
      </c>
      <c r="D87" s="69">
        <f>C87*'Расчет субсидий'!E87</f>
        <v>0.26315789473684292</v>
      </c>
      <c r="E87" s="75">
        <f t="shared" si="23"/>
        <v>0.25906605695040286</v>
      </c>
      <c r="F87" s="69" t="s">
        <v>378</v>
      </c>
      <c r="G87" s="69" t="s">
        <v>378</v>
      </c>
      <c r="H87" s="69" t="s">
        <v>378</v>
      </c>
      <c r="I87" s="69" t="s">
        <v>378</v>
      </c>
      <c r="J87" s="69" t="s">
        <v>378</v>
      </c>
      <c r="K87" s="69" t="s">
        <v>378</v>
      </c>
      <c r="L87" s="69">
        <f>'Расчет субсидий'!P87-1</f>
        <v>-0.23415492957746475</v>
      </c>
      <c r="M87" s="69">
        <f>L87*'Расчет субсидий'!Q87</f>
        <v>-4.6830985915492951</v>
      </c>
      <c r="N87" s="75">
        <f t="shared" si="24"/>
        <v>-4.6102811684060985</v>
      </c>
      <c r="O87" s="69">
        <f>'Расчет субсидий'!R87-1</f>
        <v>0</v>
      </c>
      <c r="P87" s="69">
        <f>O87*'Расчет субсидий'!S87</f>
        <v>0</v>
      </c>
      <c r="Q87" s="75">
        <f t="shared" si="25"/>
        <v>0</v>
      </c>
      <c r="R87" s="69">
        <f>'Расчет субсидий'!V87-1</f>
        <v>0.14879518072289155</v>
      </c>
      <c r="S87" s="69">
        <f>R87*'Расчет субсидий'!W87</f>
        <v>4.4638554216867465</v>
      </c>
      <c r="T87" s="75">
        <f t="shared" si="26"/>
        <v>4.3944470069936266</v>
      </c>
      <c r="U87" s="69">
        <f>'Расчет субсидий'!Z87-1</f>
        <v>0.38749999999999996</v>
      </c>
      <c r="V87" s="69">
        <f>U87*'Расчет субсидий'!AA87</f>
        <v>7.7499999999999991</v>
      </c>
      <c r="W87" s="75">
        <f t="shared" si="27"/>
        <v>7.6294953771893406</v>
      </c>
      <c r="X87" s="70">
        <f t="shared" si="12"/>
        <v>7.7939147248742939</v>
      </c>
    </row>
    <row r="88" spans="1:24" x14ac:dyDescent="0.2">
      <c r="A88" s="86" t="s">
        <v>89</v>
      </c>
      <c r="B88" s="69">
        <f>'Расчет субсидий'!AG88</f>
        <v>2.2454545454545496</v>
      </c>
      <c r="C88" s="69">
        <f>'Расчет субсидий'!D88-1</f>
        <v>2.857142857142847E-2</v>
      </c>
      <c r="D88" s="69">
        <f>C88*'Расчет субсидий'!E88</f>
        <v>0.2857142857142847</v>
      </c>
      <c r="E88" s="75">
        <f t="shared" si="23"/>
        <v>0.16111240887484218</v>
      </c>
      <c r="F88" s="69" t="s">
        <v>378</v>
      </c>
      <c r="G88" s="69" t="s">
        <v>378</v>
      </c>
      <c r="H88" s="69" t="s">
        <v>378</v>
      </c>
      <c r="I88" s="69" t="s">
        <v>378</v>
      </c>
      <c r="J88" s="69" t="s">
        <v>378</v>
      </c>
      <c r="K88" s="69" t="s">
        <v>378</v>
      </c>
      <c r="L88" s="69">
        <f>'Расчет субсидий'!P88-1</f>
        <v>-0.43176328502415462</v>
      </c>
      <c r="M88" s="69">
        <f>L88*'Расчет субсидий'!Q88</f>
        <v>-8.6352657004830924</v>
      </c>
      <c r="N88" s="75">
        <f t="shared" si="24"/>
        <v>-4.8693696039769812</v>
      </c>
      <c r="O88" s="69">
        <f>'Расчет субсидий'!R88-1</f>
        <v>0</v>
      </c>
      <c r="P88" s="69">
        <f>O88*'Расчет субсидий'!S88</f>
        <v>0</v>
      </c>
      <c r="Q88" s="75">
        <f t="shared" si="25"/>
        <v>0</v>
      </c>
      <c r="R88" s="69">
        <f>'Расчет субсидий'!V88-1</f>
        <v>9.3264248704663322E-2</v>
      </c>
      <c r="S88" s="69">
        <f>R88*'Расчет субсидий'!W88</f>
        <v>2.3316062176165833</v>
      </c>
      <c r="T88" s="75">
        <f t="shared" si="26"/>
        <v>1.3147774299371899</v>
      </c>
      <c r="U88" s="69">
        <f>'Расчет субсидий'!Z88-1</f>
        <v>0.40000000000000013</v>
      </c>
      <c r="V88" s="69">
        <f>U88*'Расчет субсидий'!AA88</f>
        <v>10.000000000000004</v>
      </c>
      <c r="W88" s="75">
        <f t="shared" si="27"/>
        <v>5.638934310619498</v>
      </c>
      <c r="X88" s="70">
        <f t="shared" si="12"/>
        <v>3.9820548028477791</v>
      </c>
    </row>
    <row r="89" spans="1:24" x14ac:dyDescent="0.2">
      <c r="A89" s="86" t="s">
        <v>90</v>
      </c>
      <c r="B89" s="69">
        <f>'Расчет субсидий'!AG89</f>
        <v>-1.4727272727272691</v>
      </c>
      <c r="C89" s="69">
        <f>'Расчет субсидий'!D89-1</f>
        <v>2.0408163265306145E-2</v>
      </c>
      <c r="D89" s="69">
        <f>C89*'Расчет субсидий'!E89</f>
        <v>0.20408163265306145</v>
      </c>
      <c r="E89" s="75">
        <f t="shared" si="23"/>
        <v>0.31884674716739952</v>
      </c>
      <c r="F89" s="69" t="s">
        <v>378</v>
      </c>
      <c r="G89" s="69" t="s">
        <v>378</v>
      </c>
      <c r="H89" s="69" t="s">
        <v>378</v>
      </c>
      <c r="I89" s="69" t="s">
        <v>378</v>
      </c>
      <c r="J89" s="69" t="s">
        <v>378</v>
      </c>
      <c r="K89" s="69" t="s">
        <v>378</v>
      </c>
      <c r="L89" s="69">
        <f>'Расчет субсидий'!P89-1</f>
        <v>-0.68571428571428572</v>
      </c>
      <c r="M89" s="69">
        <f>L89*'Расчет субсидий'!Q89</f>
        <v>-13.714285714285715</v>
      </c>
      <c r="N89" s="75">
        <f t="shared" si="24"/>
        <v>-21.42650140964923</v>
      </c>
      <c r="O89" s="69">
        <f>'Расчет субсидий'!R89-1</f>
        <v>0</v>
      </c>
      <c r="P89" s="69">
        <f>O89*'Расчет субсидий'!S89</f>
        <v>0</v>
      </c>
      <c r="Q89" s="75">
        <f t="shared" si="25"/>
        <v>0</v>
      </c>
      <c r="R89" s="69">
        <f>'Расчет субсидий'!V89-1</f>
        <v>0.10270270270270254</v>
      </c>
      <c r="S89" s="69">
        <f>R89*'Расчет субсидий'!W89</f>
        <v>2.5675675675675635</v>
      </c>
      <c r="T89" s="75">
        <f t="shared" si="26"/>
        <v>4.0114367785520022</v>
      </c>
      <c r="U89" s="69">
        <f>'Расчет субсидий'!Z89-1</f>
        <v>0.39999999999999991</v>
      </c>
      <c r="V89" s="69">
        <f>U89*'Расчет субсидий'!AA89</f>
        <v>9.9999999999999982</v>
      </c>
      <c r="W89" s="75">
        <f t="shared" si="27"/>
        <v>15.623490611202559</v>
      </c>
      <c r="X89" s="70">
        <f t="shared" si="12"/>
        <v>-0.94263651406509297</v>
      </c>
    </row>
    <row r="90" spans="1:24" x14ac:dyDescent="0.2">
      <c r="A90" s="86" t="s">
        <v>91</v>
      </c>
      <c r="B90" s="69">
        <f>'Расчет субсидий'!AG90</f>
        <v>78.918181818181836</v>
      </c>
      <c r="C90" s="69">
        <f>'Расчет субсидий'!D90-1</f>
        <v>1.9723865877712132E-3</v>
      </c>
      <c r="D90" s="69">
        <f>C90*'Расчет субсидий'!E90</f>
        <v>1.9723865877712132E-2</v>
      </c>
      <c r="E90" s="75">
        <f t="shared" si="23"/>
        <v>1.8556229908805531E-2</v>
      </c>
      <c r="F90" s="69" t="s">
        <v>378</v>
      </c>
      <c r="G90" s="69" t="s">
        <v>378</v>
      </c>
      <c r="H90" s="69" t="s">
        <v>378</v>
      </c>
      <c r="I90" s="69" t="s">
        <v>378</v>
      </c>
      <c r="J90" s="69" t="s">
        <v>378</v>
      </c>
      <c r="K90" s="69" t="s">
        <v>378</v>
      </c>
      <c r="L90" s="69">
        <f>'Расчет субсидий'!P90-1</f>
        <v>3.6432160804020093</v>
      </c>
      <c r="M90" s="69">
        <f>L90*'Расчет субсидий'!Q90</f>
        <v>72.864321608040186</v>
      </c>
      <c r="N90" s="75">
        <f t="shared" si="24"/>
        <v>68.550816168132243</v>
      </c>
      <c r="O90" s="69">
        <f>'Расчет субсидий'!R90-1</f>
        <v>0</v>
      </c>
      <c r="P90" s="69">
        <f>O90*'Расчет субсидий'!S90</f>
        <v>0</v>
      </c>
      <c r="Q90" s="75">
        <f t="shared" si="25"/>
        <v>0</v>
      </c>
      <c r="R90" s="69">
        <f>'Расчет субсидий'!V90-1</f>
        <v>0.10000000000000009</v>
      </c>
      <c r="S90" s="69">
        <f>R90*'Расчет субсидий'!W90</f>
        <v>3.0000000000000027</v>
      </c>
      <c r="T90" s="75">
        <f t="shared" si="26"/>
        <v>2.8224025691293098</v>
      </c>
      <c r="U90" s="69">
        <f>'Расчет субсидий'!Z90-1</f>
        <v>0.39999999999999991</v>
      </c>
      <c r="V90" s="69">
        <f>U90*'Расчет субсидий'!AA90</f>
        <v>7.9999999999999982</v>
      </c>
      <c r="W90" s="75">
        <f t="shared" si="27"/>
        <v>7.526406851011485</v>
      </c>
      <c r="X90" s="70">
        <f t="shared" si="12"/>
        <v>83.884045473917894</v>
      </c>
    </row>
    <row r="91" spans="1:24" x14ac:dyDescent="0.2">
      <c r="A91" s="82" t="s">
        <v>92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70"/>
    </row>
    <row r="92" spans="1:24" x14ac:dyDescent="0.2">
      <c r="A92" s="86" t="s">
        <v>93</v>
      </c>
      <c r="B92" s="69">
        <f>'Расчет субсидий'!AG92</f>
        <v>14.154545454545456</v>
      </c>
      <c r="C92" s="69">
        <f>'Расчет субсидий'!D92-1</f>
        <v>-1</v>
      </c>
      <c r="D92" s="69">
        <f>C92*'Расчет субсидий'!E92</f>
        <v>0</v>
      </c>
      <c r="E92" s="75">
        <f t="shared" ref="E92:E104" si="28">$B92*D92/$X92</f>
        <v>0</v>
      </c>
      <c r="F92" s="69" t="s">
        <v>378</v>
      </c>
      <c r="G92" s="69" t="s">
        <v>378</v>
      </c>
      <c r="H92" s="69" t="s">
        <v>378</v>
      </c>
      <c r="I92" s="69" t="s">
        <v>378</v>
      </c>
      <c r="J92" s="69" t="s">
        <v>378</v>
      </c>
      <c r="K92" s="69" t="s">
        <v>378</v>
      </c>
      <c r="L92" s="69">
        <f>'Расчет субсидий'!P92-1</f>
        <v>0.60330578512396693</v>
      </c>
      <c r="M92" s="69">
        <f>L92*'Расчет субсидий'!Q92</f>
        <v>12.066115702479339</v>
      </c>
      <c r="N92" s="75">
        <f t="shared" ref="N92:N104" si="29">$B92*M92/$X92</f>
        <v>11.187546753809208</v>
      </c>
      <c r="O92" s="69">
        <f>'Расчет субсидий'!R92-1</f>
        <v>0</v>
      </c>
      <c r="P92" s="69">
        <f>O92*'Расчет субсидий'!S92</f>
        <v>0</v>
      </c>
      <c r="Q92" s="75">
        <f t="shared" ref="Q92:Q104" si="30">$B92*P92/$X92</f>
        <v>0</v>
      </c>
      <c r="R92" s="69">
        <f>'Расчет субсидий'!V92-1</f>
        <v>0.15999999999999992</v>
      </c>
      <c r="S92" s="69">
        <f>R92*'Расчет субсидий'!W92</f>
        <v>3.1999999999999984</v>
      </c>
      <c r="T92" s="75">
        <f t="shared" ref="T92:T104" si="31">$B92*S92/$X92</f>
        <v>2.9669987007362488</v>
      </c>
      <c r="U92" s="69">
        <f>'Расчет субсидий'!Z92-1</f>
        <v>0</v>
      </c>
      <c r="V92" s="69">
        <f>U92*'Расчет субсидий'!AA92</f>
        <v>0</v>
      </c>
      <c r="W92" s="75">
        <f t="shared" ref="W92:W104" si="32">$B92*V92/$X92</f>
        <v>0</v>
      </c>
      <c r="X92" s="70">
        <f t="shared" si="12"/>
        <v>15.266115702479336</v>
      </c>
    </row>
    <row r="93" spans="1:24" x14ac:dyDescent="0.2">
      <c r="A93" s="86" t="s">
        <v>94</v>
      </c>
      <c r="B93" s="69">
        <f>'Расчет субсидий'!AG93</f>
        <v>97.336363636363672</v>
      </c>
      <c r="C93" s="69">
        <f>'Расчет субсидий'!D93-1</f>
        <v>0.3615696969696971</v>
      </c>
      <c r="D93" s="69">
        <f>C93*'Расчет субсидий'!E93</f>
        <v>3.615696969696971</v>
      </c>
      <c r="E93" s="75">
        <f t="shared" si="28"/>
        <v>7.1003904963221531</v>
      </c>
      <c r="F93" s="69" t="s">
        <v>378</v>
      </c>
      <c r="G93" s="69" t="s">
        <v>378</v>
      </c>
      <c r="H93" s="69" t="s">
        <v>378</v>
      </c>
      <c r="I93" s="69" t="s">
        <v>378</v>
      </c>
      <c r="J93" s="69" t="s">
        <v>378</v>
      </c>
      <c r="K93" s="69" t="s">
        <v>378</v>
      </c>
      <c r="L93" s="69">
        <f>'Расчет субсидий'!P93-1</f>
        <v>-0.25440201234850213</v>
      </c>
      <c r="M93" s="69">
        <f>L93*'Расчет субсидий'!Q93</f>
        <v>-5.0880402469700421</v>
      </c>
      <c r="N93" s="75">
        <f t="shared" si="29"/>
        <v>-9.9917313085887525</v>
      </c>
      <c r="O93" s="69">
        <f>'Расчет субсидий'!R93-1</f>
        <v>0</v>
      </c>
      <c r="P93" s="69">
        <f>O93*'Расчет субсидий'!S93</f>
        <v>0</v>
      </c>
      <c r="Q93" s="75">
        <f t="shared" si="30"/>
        <v>0</v>
      </c>
      <c r="R93" s="69">
        <f>'Расчет субсидий'!V93-1</f>
        <v>0.17692307692307696</v>
      </c>
      <c r="S93" s="69">
        <f>R93*'Расчет субсидий'!W93</f>
        <v>3.5384615384615392</v>
      </c>
      <c r="T93" s="75">
        <f t="shared" si="31"/>
        <v>6.9487180175387984</v>
      </c>
      <c r="U93" s="69">
        <f>'Расчет субсидий'!Z93-1</f>
        <v>1.5833333333333335</v>
      </c>
      <c r="V93" s="69">
        <f>U93*'Расчет субсидий'!AA93</f>
        <v>47.500000000000007</v>
      </c>
      <c r="W93" s="75">
        <f t="shared" si="32"/>
        <v>93.278986431091468</v>
      </c>
      <c r="X93" s="70">
        <f t="shared" si="12"/>
        <v>49.566118261188478</v>
      </c>
    </row>
    <row r="94" spans="1:24" x14ac:dyDescent="0.2">
      <c r="A94" s="86" t="s">
        <v>95</v>
      </c>
      <c r="B94" s="69">
        <f>'Расчет субсидий'!AG94</f>
        <v>3.9363636363636374</v>
      </c>
      <c r="C94" s="69">
        <f>'Расчет субсидий'!D94-1</f>
        <v>-1</v>
      </c>
      <c r="D94" s="69">
        <f>C94*'Расчет субсидий'!E94</f>
        <v>0</v>
      </c>
      <c r="E94" s="75">
        <f t="shared" si="28"/>
        <v>0</v>
      </c>
      <c r="F94" s="69" t="s">
        <v>378</v>
      </c>
      <c r="G94" s="69" t="s">
        <v>378</v>
      </c>
      <c r="H94" s="69" t="s">
        <v>378</v>
      </c>
      <c r="I94" s="69" t="s">
        <v>378</v>
      </c>
      <c r="J94" s="69" t="s">
        <v>378</v>
      </c>
      <c r="K94" s="69" t="s">
        <v>378</v>
      </c>
      <c r="L94" s="69">
        <f>'Расчет субсидий'!P94-1</f>
        <v>-3.7906137184115507E-2</v>
      </c>
      <c r="M94" s="69">
        <f>L94*'Расчет субсидий'!Q94</f>
        <v>-0.75812274368231014</v>
      </c>
      <c r="N94" s="75">
        <f t="shared" si="29"/>
        <v>-1.2134692598695673</v>
      </c>
      <c r="O94" s="69">
        <f>'Расчет субсидий'!R94-1</f>
        <v>0</v>
      </c>
      <c r="P94" s="69">
        <f>O94*'Расчет субсидий'!S94</f>
        <v>0</v>
      </c>
      <c r="Q94" s="75">
        <f t="shared" si="30"/>
        <v>0</v>
      </c>
      <c r="R94" s="69">
        <f>'Расчет субсидий'!V94-1</f>
        <v>6.0869565217391175E-2</v>
      </c>
      <c r="S94" s="69">
        <f>R94*'Расчет субсидий'!W94</f>
        <v>1.2173913043478235</v>
      </c>
      <c r="T94" s="75">
        <f t="shared" si="31"/>
        <v>1.9485854201963455</v>
      </c>
      <c r="U94" s="69">
        <f>'Расчет субсидий'!Z94-1</f>
        <v>6.6666666666666652E-2</v>
      </c>
      <c r="V94" s="69">
        <f>U94*'Расчет субсидий'!AA94</f>
        <v>1.9999999999999996</v>
      </c>
      <c r="W94" s="75">
        <f t="shared" si="32"/>
        <v>3.2012474760368592</v>
      </c>
      <c r="X94" s="70">
        <f t="shared" si="12"/>
        <v>2.4592685606655129</v>
      </c>
    </row>
    <row r="95" spans="1:24" x14ac:dyDescent="0.2">
      <c r="A95" s="86" t="s">
        <v>96</v>
      </c>
      <c r="B95" s="69">
        <f>'Расчет субсидий'!AG95</f>
        <v>-2.4363636363636303</v>
      </c>
      <c r="C95" s="69">
        <f>'Расчет субсидий'!D95-1</f>
        <v>-1</v>
      </c>
      <c r="D95" s="69">
        <f>C95*'Расчет субсидий'!E95</f>
        <v>0</v>
      </c>
      <c r="E95" s="75">
        <f t="shared" si="28"/>
        <v>0</v>
      </c>
      <c r="F95" s="69" t="s">
        <v>378</v>
      </c>
      <c r="G95" s="69" t="s">
        <v>378</v>
      </c>
      <c r="H95" s="69" t="s">
        <v>378</v>
      </c>
      <c r="I95" s="69" t="s">
        <v>378</v>
      </c>
      <c r="J95" s="69" t="s">
        <v>378</v>
      </c>
      <c r="K95" s="69" t="s">
        <v>378</v>
      </c>
      <c r="L95" s="69">
        <f>'Расчет субсидий'!P95-1</f>
        <v>-0.59393063583815031</v>
      </c>
      <c r="M95" s="69">
        <f>L95*'Расчет субсидий'!Q95</f>
        <v>-11.878612716763007</v>
      </c>
      <c r="N95" s="75">
        <f t="shared" si="29"/>
        <v>-8.646361934665741</v>
      </c>
      <c r="O95" s="69">
        <f>'Расчет субсидий'!R95-1</f>
        <v>0</v>
      </c>
      <c r="P95" s="69">
        <f>O95*'Расчет субсидий'!S95</f>
        <v>0</v>
      </c>
      <c r="Q95" s="75">
        <f t="shared" si="30"/>
        <v>0</v>
      </c>
      <c r="R95" s="69">
        <f>'Расчет субсидий'!V95-1</f>
        <v>0.15384615384615374</v>
      </c>
      <c r="S95" s="69">
        <f>R95*'Расчет субсидий'!W95</f>
        <v>3.0769230769230749</v>
      </c>
      <c r="T95" s="75">
        <f t="shared" si="31"/>
        <v>2.2396715174204331</v>
      </c>
      <c r="U95" s="69">
        <f>'Расчет субсидий'!Z95-1</f>
        <v>0.18181818181818166</v>
      </c>
      <c r="V95" s="69">
        <f>U95*'Расчет субсидий'!AA95</f>
        <v>5.4545454545454497</v>
      </c>
      <c r="W95" s="75">
        <f t="shared" si="32"/>
        <v>3.9703267808816767</v>
      </c>
      <c r="X95" s="70">
        <f t="shared" si="12"/>
        <v>-3.3471441852944821</v>
      </c>
    </row>
    <row r="96" spans="1:24" x14ac:dyDescent="0.2">
      <c r="A96" s="86" t="s">
        <v>97</v>
      </c>
      <c r="B96" s="69">
        <f>'Расчет субсидий'!AG96</f>
        <v>36.627272727272725</v>
      </c>
      <c r="C96" s="69">
        <f>'Расчет субсидий'!D96-1</f>
        <v>0.51666666666666661</v>
      </c>
      <c r="D96" s="69">
        <f>C96*'Расчет субсидий'!E96</f>
        <v>5.1666666666666661</v>
      </c>
      <c r="E96" s="75">
        <f t="shared" si="28"/>
        <v>10.12578628134044</v>
      </c>
      <c r="F96" s="69" t="s">
        <v>378</v>
      </c>
      <c r="G96" s="69" t="s">
        <v>378</v>
      </c>
      <c r="H96" s="69" t="s">
        <v>378</v>
      </c>
      <c r="I96" s="69" t="s">
        <v>378</v>
      </c>
      <c r="J96" s="69" t="s">
        <v>378</v>
      </c>
      <c r="K96" s="69" t="s">
        <v>378</v>
      </c>
      <c r="L96" s="69">
        <f>'Расчет субсидий'!P96-1</f>
        <v>0.22323462414578588</v>
      </c>
      <c r="M96" s="69">
        <f>L96*'Расчет субсидий'!Q96</f>
        <v>4.4646924829157175</v>
      </c>
      <c r="N96" s="75">
        <f t="shared" si="29"/>
        <v>8.7500364955958254</v>
      </c>
      <c r="O96" s="69">
        <f>'Расчет субсидий'!R96-1</f>
        <v>0</v>
      </c>
      <c r="P96" s="69">
        <f>O96*'Расчет субсидий'!S96</f>
        <v>0</v>
      </c>
      <c r="Q96" s="75">
        <f t="shared" si="30"/>
        <v>0</v>
      </c>
      <c r="R96" s="69">
        <f>'Расчет субсидий'!V96-1</f>
        <v>0.18048780487804872</v>
      </c>
      <c r="S96" s="69">
        <f>R96*'Расчет субсидий'!W96</f>
        <v>4.5121951219512182</v>
      </c>
      <c r="T96" s="75">
        <f t="shared" si="31"/>
        <v>8.8431335737906274</v>
      </c>
      <c r="U96" s="69">
        <f>'Расчет субсидий'!Z96-1</f>
        <v>0.18181818181818166</v>
      </c>
      <c r="V96" s="69">
        <f>U96*'Расчет субсидий'!AA96</f>
        <v>4.5454545454545414</v>
      </c>
      <c r="W96" s="75">
        <f t="shared" si="32"/>
        <v>8.9083163765458355</v>
      </c>
      <c r="X96" s="70">
        <f t="shared" si="12"/>
        <v>18.689008816988142</v>
      </c>
    </row>
    <row r="97" spans="1:24" x14ac:dyDescent="0.2">
      <c r="A97" s="86" t="s">
        <v>98</v>
      </c>
      <c r="B97" s="69">
        <f>'Расчет субсидий'!AG97</f>
        <v>-2.0454545454545467</v>
      </c>
      <c r="C97" s="69">
        <f>'Расчет субсидий'!D97-1</f>
        <v>-1</v>
      </c>
      <c r="D97" s="69">
        <f>C97*'Расчет субсидий'!E97</f>
        <v>0</v>
      </c>
      <c r="E97" s="75">
        <f t="shared" si="28"/>
        <v>0</v>
      </c>
      <c r="F97" s="69" t="s">
        <v>378</v>
      </c>
      <c r="G97" s="69" t="s">
        <v>378</v>
      </c>
      <c r="H97" s="69" t="s">
        <v>378</v>
      </c>
      <c r="I97" s="69" t="s">
        <v>378</v>
      </c>
      <c r="J97" s="69" t="s">
        <v>378</v>
      </c>
      <c r="K97" s="69" t="s">
        <v>378</v>
      </c>
      <c r="L97" s="69">
        <f>'Расчет субсидий'!P97-1</f>
        <v>-0.61125319693094626</v>
      </c>
      <c r="M97" s="69">
        <f>L97*'Расчет субсидий'!Q97</f>
        <v>-12.225063938618925</v>
      </c>
      <c r="N97" s="75">
        <f t="shared" si="29"/>
        <v>-7.6924276046729254</v>
      </c>
      <c r="O97" s="69">
        <f>'Расчет субсидий'!R97-1</f>
        <v>0</v>
      </c>
      <c r="P97" s="69">
        <f>O97*'Расчет субсидий'!S97</f>
        <v>0</v>
      </c>
      <c r="Q97" s="75">
        <f t="shared" si="30"/>
        <v>0</v>
      </c>
      <c r="R97" s="69">
        <f>'Расчет субсидий'!V97-1</f>
        <v>0.17948717948717952</v>
      </c>
      <c r="S97" s="69">
        <f>R97*'Расчет субсидий'!W97</f>
        <v>4.4871794871794881</v>
      </c>
      <c r="T97" s="75">
        <f t="shared" si="31"/>
        <v>2.8234865296091889</v>
      </c>
      <c r="U97" s="69">
        <f>'Расчет субсидий'!Z97-1</f>
        <v>0.17948717948717952</v>
      </c>
      <c r="V97" s="69">
        <f>U97*'Расчет субсидий'!AA97</f>
        <v>4.4871794871794881</v>
      </c>
      <c r="W97" s="75">
        <f t="shared" si="32"/>
        <v>2.8234865296091889</v>
      </c>
      <c r="X97" s="70">
        <f t="shared" si="12"/>
        <v>-3.250704964259949</v>
      </c>
    </row>
    <row r="98" spans="1:24" x14ac:dyDescent="0.2">
      <c r="A98" s="86" t="s">
        <v>99</v>
      </c>
      <c r="B98" s="69">
        <f>'Расчет субсидий'!AG98</f>
        <v>43.290909090909082</v>
      </c>
      <c r="C98" s="69">
        <f>'Расчет субсидий'!D98-1</f>
        <v>-7.0652173913043459E-2</v>
      </c>
      <c r="D98" s="69">
        <f>C98*'Расчет субсидий'!E98</f>
        <v>-0.70652173913043459</v>
      </c>
      <c r="E98" s="75">
        <f t="shared" si="28"/>
        <v>-0.83046564432340753</v>
      </c>
      <c r="F98" s="69" t="s">
        <v>378</v>
      </c>
      <c r="G98" s="69" t="s">
        <v>378</v>
      </c>
      <c r="H98" s="69" t="s">
        <v>378</v>
      </c>
      <c r="I98" s="69" t="s">
        <v>378</v>
      </c>
      <c r="J98" s="69" t="s">
        <v>378</v>
      </c>
      <c r="K98" s="69" t="s">
        <v>378</v>
      </c>
      <c r="L98" s="69">
        <f>'Расчет субсидий'!P98-1</f>
        <v>0.97682119205298035</v>
      </c>
      <c r="M98" s="69">
        <f>L98*'Расчет субсидий'!Q98</f>
        <v>19.536423841059609</v>
      </c>
      <c r="N98" s="75">
        <f t="shared" si="29"/>
        <v>22.963665396777682</v>
      </c>
      <c r="O98" s="69">
        <f>'Расчет субсидий'!R98-1</f>
        <v>0</v>
      </c>
      <c r="P98" s="69">
        <f>O98*'Расчет субсидий'!S98</f>
        <v>0</v>
      </c>
      <c r="Q98" s="75">
        <f t="shared" si="30"/>
        <v>0</v>
      </c>
      <c r="R98" s="69">
        <f>'Расчет субсидий'!V98-1</f>
        <v>0.14999999999999991</v>
      </c>
      <c r="S98" s="69">
        <f>R98*'Расчет субсидий'!W98</f>
        <v>2.9999999999999982</v>
      </c>
      <c r="T98" s="75">
        <f t="shared" si="31"/>
        <v>3.5262848897424677</v>
      </c>
      <c r="U98" s="69">
        <f>'Расчет субсидий'!Z98-1</f>
        <v>0.49999999999999978</v>
      </c>
      <c r="V98" s="69">
        <f>U98*'Расчет субсидий'!AA98</f>
        <v>14.999999999999993</v>
      </c>
      <c r="W98" s="75">
        <f t="shared" si="32"/>
        <v>17.631424448712341</v>
      </c>
      <c r="X98" s="70">
        <f t="shared" si="12"/>
        <v>36.829902101929164</v>
      </c>
    </row>
    <row r="99" spans="1:24" x14ac:dyDescent="0.2">
      <c r="A99" s="86" t="s">
        <v>100</v>
      </c>
      <c r="B99" s="69">
        <f>'Расчет субсидий'!AG99</f>
        <v>-23.145454545454548</v>
      </c>
      <c r="C99" s="69">
        <f>'Расчет субсидий'!D99-1</f>
        <v>0.68115942028985499</v>
      </c>
      <c r="D99" s="69">
        <f>C99*'Расчет субсидий'!E99</f>
        <v>6.8115942028985499</v>
      </c>
      <c r="E99" s="75">
        <f t="shared" si="28"/>
        <v>2.6229196571931688</v>
      </c>
      <c r="F99" s="69" t="s">
        <v>378</v>
      </c>
      <c r="G99" s="69" t="s">
        <v>378</v>
      </c>
      <c r="H99" s="69" t="s">
        <v>378</v>
      </c>
      <c r="I99" s="69" t="s">
        <v>378</v>
      </c>
      <c r="J99" s="69" t="s">
        <v>378</v>
      </c>
      <c r="K99" s="69" t="s">
        <v>378</v>
      </c>
      <c r="L99" s="69">
        <f>'Расчет субсидий'!P99-1</f>
        <v>-0.84596044250754276</v>
      </c>
      <c r="M99" s="69">
        <f>L99*'Расчет субсидий'!Q99</f>
        <v>-16.919208850150856</v>
      </c>
      <c r="N99" s="75">
        <f t="shared" si="29"/>
        <v>-6.5150277828255208</v>
      </c>
      <c r="O99" s="69">
        <f>'Расчет субсидий'!R99-1</f>
        <v>0</v>
      </c>
      <c r="P99" s="69">
        <f>O99*'Расчет субсидий'!S99</f>
        <v>0</v>
      </c>
      <c r="Q99" s="75">
        <f t="shared" si="30"/>
        <v>0</v>
      </c>
      <c r="R99" s="69">
        <f>'Расчет субсидий'!V99-1</f>
        <v>-1</v>
      </c>
      <c r="S99" s="69">
        <f>R99*'Расчет субсидий'!W99</f>
        <v>-25</v>
      </c>
      <c r="T99" s="75">
        <f t="shared" si="31"/>
        <v>-9.6266732099110985</v>
      </c>
      <c r="U99" s="69">
        <f>'Расчет субсидий'!Z99-1</f>
        <v>-1</v>
      </c>
      <c r="V99" s="69">
        <f>U99*'Расчет субсидий'!AA99</f>
        <v>-25</v>
      </c>
      <c r="W99" s="75">
        <f t="shared" si="32"/>
        <v>-9.6266732099110985</v>
      </c>
      <c r="X99" s="70">
        <f t="shared" si="12"/>
        <v>-60.107614647252305</v>
      </c>
    </row>
    <row r="100" spans="1:24" x14ac:dyDescent="0.2">
      <c r="A100" s="86" t="s">
        <v>101</v>
      </c>
      <c r="B100" s="69">
        <f>'Расчет субсидий'!AG100</f>
        <v>20.981818181818198</v>
      </c>
      <c r="C100" s="69">
        <f>'Расчет субсидий'!D100-1</f>
        <v>-0.31891891891891888</v>
      </c>
      <c r="D100" s="69">
        <f>C100*'Расчет субсидий'!E100</f>
        <v>-3.1891891891891886</v>
      </c>
      <c r="E100" s="75">
        <f t="shared" si="28"/>
        <v>-4.4864174554056682</v>
      </c>
      <c r="F100" s="69" t="s">
        <v>378</v>
      </c>
      <c r="G100" s="69" t="s">
        <v>378</v>
      </c>
      <c r="H100" s="69" t="s">
        <v>378</v>
      </c>
      <c r="I100" s="69" t="s">
        <v>378</v>
      </c>
      <c r="J100" s="69" t="s">
        <v>378</v>
      </c>
      <c r="K100" s="69" t="s">
        <v>378</v>
      </c>
      <c r="L100" s="69">
        <f>'Расчет субсидий'!P100-1</f>
        <v>0.33613445378151252</v>
      </c>
      <c r="M100" s="69">
        <f>L100*'Расчет субсидий'!Q100</f>
        <v>6.7226890756302504</v>
      </c>
      <c r="N100" s="75">
        <f t="shared" si="29"/>
        <v>9.4571967440541069</v>
      </c>
      <c r="O100" s="69">
        <f>'Расчет субсидий'!R100-1</f>
        <v>0</v>
      </c>
      <c r="P100" s="69">
        <f>O100*'Расчет субсидий'!S100</f>
        <v>0</v>
      </c>
      <c r="Q100" s="75">
        <f t="shared" si="30"/>
        <v>0</v>
      </c>
      <c r="R100" s="69">
        <f>'Расчет субсидий'!V100-1</f>
        <v>0.29349593495934956</v>
      </c>
      <c r="S100" s="69">
        <f>R100*'Расчет субсидий'!W100</f>
        <v>7.3373983739837385</v>
      </c>
      <c r="T100" s="75">
        <f t="shared" si="31"/>
        <v>10.321943976824706</v>
      </c>
      <c r="U100" s="69">
        <f>'Расчет субсидий'!Z100-1</f>
        <v>0.16176470588235303</v>
      </c>
      <c r="V100" s="69">
        <f>U100*'Расчет субсидий'!AA100</f>
        <v>4.044117647058826</v>
      </c>
      <c r="W100" s="75">
        <f t="shared" si="32"/>
        <v>5.6890949163450539</v>
      </c>
      <c r="X100" s="70">
        <f t="shared" si="12"/>
        <v>14.915015907483626</v>
      </c>
    </row>
    <row r="101" spans="1:24" x14ac:dyDescent="0.2">
      <c r="A101" s="86" t="s">
        <v>102</v>
      </c>
      <c r="B101" s="69">
        <f>'Расчет субсидий'!AG101</f>
        <v>8.9636363636363683</v>
      </c>
      <c r="C101" s="69">
        <f>'Расчет субсидий'!D101-1</f>
        <v>-1</v>
      </c>
      <c r="D101" s="69">
        <f>C101*'Расчет субсидий'!E101</f>
        <v>0</v>
      </c>
      <c r="E101" s="75">
        <f t="shared" si="28"/>
        <v>0</v>
      </c>
      <c r="F101" s="69" t="s">
        <v>378</v>
      </c>
      <c r="G101" s="69" t="s">
        <v>378</v>
      </c>
      <c r="H101" s="69" t="s">
        <v>378</v>
      </c>
      <c r="I101" s="69" t="s">
        <v>378</v>
      </c>
      <c r="J101" s="69" t="s">
        <v>378</v>
      </c>
      <c r="K101" s="69" t="s">
        <v>378</v>
      </c>
      <c r="L101" s="69">
        <f>'Расчет субсидий'!P101-1</f>
        <v>-0.14150943396226412</v>
      </c>
      <c r="M101" s="69">
        <f>L101*'Расчет субсидий'!Q101</f>
        <v>-2.8301886792452824</v>
      </c>
      <c r="N101" s="75">
        <f t="shared" si="29"/>
        <v>-5.8082330754787259</v>
      </c>
      <c r="O101" s="69">
        <f>'Расчет субсидий'!R101-1</f>
        <v>0</v>
      </c>
      <c r="P101" s="69">
        <f>O101*'Расчет субсидий'!S101</f>
        <v>0</v>
      </c>
      <c r="Q101" s="75">
        <f t="shared" si="30"/>
        <v>0</v>
      </c>
      <c r="R101" s="69">
        <f>'Расчет субсидий'!V101-1</f>
        <v>0.16874999999999996</v>
      </c>
      <c r="S101" s="69">
        <f>R101*'Расчет субсидий'!W101</f>
        <v>2.5312499999999991</v>
      </c>
      <c r="T101" s="75">
        <f t="shared" si="31"/>
        <v>5.1947384568812849</v>
      </c>
      <c r="U101" s="69">
        <f>'Расчет субсидий'!Z101-1</f>
        <v>0.1333333333333333</v>
      </c>
      <c r="V101" s="69">
        <f>U101*'Расчет субсидий'!AA101</f>
        <v>4.6666666666666661</v>
      </c>
      <c r="W101" s="75">
        <f t="shared" si="32"/>
        <v>9.5771309822338111</v>
      </c>
      <c r="X101" s="70">
        <f t="shared" si="12"/>
        <v>4.3677279874213824</v>
      </c>
    </row>
    <row r="102" spans="1:24" x14ac:dyDescent="0.2">
      <c r="A102" s="86" t="s">
        <v>103</v>
      </c>
      <c r="B102" s="69">
        <f>'Расчет субсидий'!AG102</f>
        <v>1.4909090909090992</v>
      </c>
      <c r="C102" s="69">
        <f>'Расчет субсидий'!D102-1</f>
        <v>-1</v>
      </c>
      <c r="D102" s="69">
        <f>C102*'Расчет субсидий'!E102</f>
        <v>0</v>
      </c>
      <c r="E102" s="75">
        <f t="shared" si="28"/>
        <v>0</v>
      </c>
      <c r="F102" s="69" t="s">
        <v>378</v>
      </c>
      <c r="G102" s="69" t="s">
        <v>378</v>
      </c>
      <c r="H102" s="69" t="s">
        <v>378</v>
      </c>
      <c r="I102" s="69" t="s">
        <v>378</v>
      </c>
      <c r="J102" s="69" t="s">
        <v>378</v>
      </c>
      <c r="K102" s="69" t="s">
        <v>378</v>
      </c>
      <c r="L102" s="69">
        <f>'Расчет субсидий'!P102-1</f>
        <v>-0.13340227507755953</v>
      </c>
      <c r="M102" s="69">
        <f>L102*'Расчет субсидий'!Q102</f>
        <v>-2.6680455015511906</v>
      </c>
      <c r="N102" s="75">
        <f t="shared" si="29"/>
        <v>-1.9279781990648326</v>
      </c>
      <c r="O102" s="69">
        <f>'Расчет субсидий'!R102-1</f>
        <v>0</v>
      </c>
      <c r="P102" s="69">
        <f>O102*'Расчет субсидий'!S102</f>
        <v>0</v>
      </c>
      <c r="Q102" s="75">
        <f t="shared" si="30"/>
        <v>0</v>
      </c>
      <c r="R102" s="69">
        <f>'Расчет субсидий'!V102-1</f>
        <v>0.1177083333333333</v>
      </c>
      <c r="S102" s="69">
        <f>R102*'Расчет субсидий'!W102</f>
        <v>3.5312499999999991</v>
      </c>
      <c r="T102" s="75">
        <f t="shared" si="31"/>
        <v>2.5517454674177955</v>
      </c>
      <c r="U102" s="69">
        <f>'Расчет субсидий'!Z102-1</f>
        <v>6.0000000000000053E-2</v>
      </c>
      <c r="V102" s="69">
        <f>U102*'Расчет субсидий'!AA102</f>
        <v>1.2000000000000011</v>
      </c>
      <c r="W102" s="75">
        <f t="shared" si="32"/>
        <v>0.8671418225561367</v>
      </c>
      <c r="X102" s="70">
        <f t="shared" si="12"/>
        <v>2.0632044984488096</v>
      </c>
    </row>
    <row r="103" spans="1:24" x14ac:dyDescent="0.2">
      <c r="A103" s="86" t="s">
        <v>104</v>
      </c>
      <c r="B103" s="69">
        <f>'Расчет субсидий'!AG103</f>
        <v>-1.1090909090909093</v>
      </c>
      <c r="C103" s="69">
        <f>'Расчет субсидий'!D103-1</f>
        <v>-1</v>
      </c>
      <c r="D103" s="69">
        <f>C103*'Расчет субсидий'!E103</f>
        <v>0</v>
      </c>
      <c r="E103" s="75">
        <f t="shared" si="28"/>
        <v>0</v>
      </c>
      <c r="F103" s="69" t="s">
        <v>378</v>
      </c>
      <c r="G103" s="69" t="s">
        <v>378</v>
      </c>
      <c r="H103" s="69" t="s">
        <v>378</v>
      </c>
      <c r="I103" s="69" t="s">
        <v>378</v>
      </c>
      <c r="J103" s="69" t="s">
        <v>378</v>
      </c>
      <c r="K103" s="69" t="s">
        <v>378</v>
      </c>
      <c r="L103" s="69">
        <f>'Расчет субсидий'!P103-1</f>
        <v>-0.17430278884462147</v>
      </c>
      <c r="M103" s="69">
        <f>L103*'Расчет субсидий'!Q103</f>
        <v>-3.4860557768924294</v>
      </c>
      <c r="N103" s="75">
        <f t="shared" si="29"/>
        <v>-3.4068825334105846</v>
      </c>
      <c r="O103" s="69">
        <f>'Расчет субсидий'!R103-1</f>
        <v>0</v>
      </c>
      <c r="P103" s="69">
        <f>O103*'Расчет субсидий'!S103</f>
        <v>0</v>
      </c>
      <c r="Q103" s="75">
        <f t="shared" si="30"/>
        <v>0</v>
      </c>
      <c r="R103" s="69">
        <f>'Расчет субсидий'!V103-1</f>
        <v>2.3809523809523725E-2</v>
      </c>
      <c r="S103" s="69">
        <f>R103*'Расчет субсидий'!W103</f>
        <v>0.4761904761904745</v>
      </c>
      <c r="T103" s="75">
        <f t="shared" si="31"/>
        <v>0.46537551884955308</v>
      </c>
      <c r="U103" s="69">
        <f>'Расчет субсидий'!Z103-1</f>
        <v>6.25E-2</v>
      </c>
      <c r="V103" s="69">
        <f>U103*'Расчет субсидий'!AA103</f>
        <v>1.875</v>
      </c>
      <c r="W103" s="75">
        <f t="shared" si="32"/>
        <v>1.832416105470122</v>
      </c>
      <c r="X103" s="70">
        <f t="shared" si="12"/>
        <v>-1.1348653007019549</v>
      </c>
    </row>
    <row r="104" spans="1:24" x14ac:dyDescent="0.2">
      <c r="A104" s="86" t="s">
        <v>105</v>
      </c>
      <c r="B104" s="69">
        <f>'Расчет субсидий'!AG104</f>
        <v>-7.3818181818181827</v>
      </c>
      <c r="C104" s="69">
        <f>'Расчет субсидий'!D104-1</f>
        <v>-1</v>
      </c>
      <c r="D104" s="69">
        <f>C104*'Расчет субсидий'!E104</f>
        <v>0</v>
      </c>
      <c r="E104" s="75">
        <f t="shared" si="28"/>
        <v>0</v>
      </c>
      <c r="F104" s="69" t="s">
        <v>378</v>
      </c>
      <c r="G104" s="69" t="s">
        <v>378</v>
      </c>
      <c r="H104" s="69" t="s">
        <v>378</v>
      </c>
      <c r="I104" s="69" t="s">
        <v>378</v>
      </c>
      <c r="J104" s="69" t="s">
        <v>378</v>
      </c>
      <c r="K104" s="69" t="s">
        <v>378</v>
      </c>
      <c r="L104" s="69">
        <f>'Расчет субсидий'!P104-1</f>
        <v>-0.63568773234200737</v>
      </c>
      <c r="M104" s="69">
        <f>L104*'Расчет субсидий'!Q104</f>
        <v>-12.713754646840147</v>
      </c>
      <c r="N104" s="75">
        <f t="shared" si="29"/>
        <v>-7.4997974516719683</v>
      </c>
      <c r="O104" s="69">
        <f>'Расчет субсидий'!R104-1</f>
        <v>0</v>
      </c>
      <c r="P104" s="69">
        <f>O104*'Расчет субсидий'!S104</f>
        <v>0</v>
      </c>
      <c r="Q104" s="75">
        <f t="shared" si="30"/>
        <v>0</v>
      </c>
      <c r="R104" s="69">
        <f>'Расчет субсидий'!V104-1</f>
        <v>1.3333333333333197E-2</v>
      </c>
      <c r="S104" s="69">
        <f>R104*'Расчет субсидий'!W104</f>
        <v>0.19999999999999796</v>
      </c>
      <c r="T104" s="75">
        <f t="shared" si="31"/>
        <v>0.11797926985378591</v>
      </c>
      <c r="U104" s="69">
        <f>'Расчет субсидий'!Z104-1</f>
        <v>0</v>
      </c>
      <c r="V104" s="69">
        <f>U104*'Расчет субсидий'!AA104</f>
        <v>0</v>
      </c>
      <c r="W104" s="75">
        <f t="shared" si="32"/>
        <v>0</v>
      </c>
      <c r="X104" s="70">
        <f t="shared" si="12"/>
        <v>-12.51375464684015</v>
      </c>
    </row>
    <row r="105" spans="1:24" x14ac:dyDescent="0.2">
      <c r="A105" s="82" t="s">
        <v>106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70"/>
    </row>
    <row r="106" spans="1:24" x14ac:dyDescent="0.2">
      <c r="A106" s="86" t="s">
        <v>107</v>
      </c>
      <c r="B106" s="69">
        <f>'Расчет субсидий'!AG106</f>
        <v>39.381818181818176</v>
      </c>
      <c r="C106" s="69">
        <f>'Расчет субсидий'!D106-1</f>
        <v>1.0968784502659843</v>
      </c>
      <c r="D106" s="69">
        <f>C106*'Расчет субсидий'!E106</f>
        <v>10.968784502659844</v>
      </c>
      <c r="E106" s="75">
        <f t="shared" ref="E106:E120" si="33">$B106*D106/$X106</f>
        <v>21.425922642890828</v>
      </c>
      <c r="F106" s="69" t="s">
        <v>378</v>
      </c>
      <c r="G106" s="69" t="s">
        <v>378</v>
      </c>
      <c r="H106" s="69" t="s">
        <v>378</v>
      </c>
      <c r="I106" s="69" t="s">
        <v>378</v>
      </c>
      <c r="J106" s="69" t="s">
        <v>378</v>
      </c>
      <c r="K106" s="69" t="s">
        <v>378</v>
      </c>
      <c r="L106" s="69">
        <f>'Расчет субсидий'!P106-1</f>
        <v>0.78461696026218775</v>
      </c>
      <c r="M106" s="69">
        <f>L106*'Расчет субсидий'!Q106</f>
        <v>15.692339205243755</v>
      </c>
      <c r="N106" s="75">
        <f t="shared" ref="N106:N120" si="34">$B106*M106/$X106</f>
        <v>30.652698648243504</v>
      </c>
      <c r="O106" s="69">
        <f>'Расчет субсидий'!R106-1</f>
        <v>0</v>
      </c>
      <c r="P106" s="69">
        <f>O106*'Расчет субсидий'!S106</f>
        <v>0</v>
      </c>
      <c r="Q106" s="75">
        <f t="shared" ref="Q106:Q120" si="35">$B106*P106/$X106</f>
        <v>0</v>
      </c>
      <c r="R106" s="69">
        <f>'Расчет субсидий'!V106-1</f>
        <v>0.44999999999999996</v>
      </c>
      <c r="S106" s="69">
        <f>R106*'Расчет субсидий'!W106</f>
        <v>13.499999999999998</v>
      </c>
      <c r="T106" s="75">
        <f t="shared" ref="T106:T120" si="36">$B106*S106/$X106</f>
        <v>26.370283380887404</v>
      </c>
      <c r="U106" s="69">
        <f>'Расчет субсидий'!Z106-1</f>
        <v>-1</v>
      </c>
      <c r="V106" s="69">
        <f>U106*'Расчет субсидий'!AA106</f>
        <v>-20</v>
      </c>
      <c r="W106" s="75">
        <f t="shared" ref="W106:W120" si="37">$B106*V106/$X106</f>
        <v>-39.067086490203565</v>
      </c>
      <c r="X106" s="70">
        <f t="shared" si="12"/>
        <v>20.161123707903599</v>
      </c>
    </row>
    <row r="107" spans="1:24" x14ac:dyDescent="0.2">
      <c r="A107" s="86" t="s">
        <v>108</v>
      </c>
      <c r="B107" s="69">
        <f>'Расчет субсидий'!AG107</f>
        <v>11.627272727272725</v>
      </c>
      <c r="C107" s="69">
        <f>'Расчет субсидий'!D107-1</f>
        <v>-1</v>
      </c>
      <c r="D107" s="69">
        <f>C107*'Расчет субсидий'!E107</f>
        <v>0</v>
      </c>
      <c r="E107" s="75">
        <f t="shared" si="33"/>
        <v>0</v>
      </c>
      <c r="F107" s="69" t="s">
        <v>378</v>
      </c>
      <c r="G107" s="69" t="s">
        <v>378</v>
      </c>
      <c r="H107" s="69" t="s">
        <v>378</v>
      </c>
      <c r="I107" s="69" t="s">
        <v>378</v>
      </c>
      <c r="J107" s="69" t="s">
        <v>378</v>
      </c>
      <c r="K107" s="69" t="s">
        <v>378</v>
      </c>
      <c r="L107" s="69">
        <f>'Расчет субсидий'!P107-1</f>
        <v>-0.59447507118192289</v>
      </c>
      <c r="M107" s="69">
        <f>L107*'Расчет субсидий'!Q107</f>
        <v>-11.889501423638457</v>
      </c>
      <c r="N107" s="75">
        <f t="shared" si="34"/>
        <v>-24.037472644849856</v>
      </c>
      <c r="O107" s="69">
        <f>'Расчет субсидий'!R107-1</f>
        <v>0</v>
      </c>
      <c r="P107" s="69">
        <f>O107*'Расчет субсидий'!S107</f>
        <v>0</v>
      </c>
      <c r="Q107" s="75">
        <f t="shared" si="35"/>
        <v>0</v>
      </c>
      <c r="R107" s="69">
        <f>'Расчет субсидий'!V107-1</f>
        <v>1.5625E-2</v>
      </c>
      <c r="S107" s="69">
        <f>R107*'Расчет субсидий'!W107</f>
        <v>0.390625</v>
      </c>
      <c r="T107" s="75">
        <f t="shared" si="36"/>
        <v>0.78974192586631053</v>
      </c>
      <c r="U107" s="69">
        <f>'Расчет субсидий'!Z107-1</f>
        <v>0.69</v>
      </c>
      <c r="V107" s="69">
        <f>U107*'Расчет субсидий'!AA107</f>
        <v>17.25</v>
      </c>
      <c r="W107" s="75">
        <f t="shared" si="37"/>
        <v>34.875003446256272</v>
      </c>
      <c r="X107" s="70">
        <f t="shared" si="12"/>
        <v>5.7511235763615431</v>
      </c>
    </row>
    <row r="108" spans="1:24" x14ac:dyDescent="0.2">
      <c r="A108" s="86" t="s">
        <v>109</v>
      </c>
      <c r="B108" s="69">
        <f>'Расчет субсидий'!AG108</f>
        <v>-16.972727272727241</v>
      </c>
      <c r="C108" s="69">
        <f>'Расчет субсидий'!D108-1</f>
        <v>-1</v>
      </c>
      <c r="D108" s="69">
        <f>C108*'Расчет субсидий'!E108</f>
        <v>0</v>
      </c>
      <c r="E108" s="75">
        <f t="shared" si="33"/>
        <v>0</v>
      </c>
      <c r="F108" s="69" t="s">
        <v>378</v>
      </c>
      <c r="G108" s="69" t="s">
        <v>378</v>
      </c>
      <c r="H108" s="69" t="s">
        <v>378</v>
      </c>
      <c r="I108" s="69" t="s">
        <v>378</v>
      </c>
      <c r="J108" s="69" t="s">
        <v>378</v>
      </c>
      <c r="K108" s="69" t="s">
        <v>378</v>
      </c>
      <c r="L108" s="69">
        <f>'Расчет субсидий'!P108-1</f>
        <v>0.25018144116122332</v>
      </c>
      <c r="M108" s="69">
        <f>L108*'Расчет субсидий'!Q108</f>
        <v>5.0036288232244663</v>
      </c>
      <c r="N108" s="75">
        <f t="shared" si="34"/>
        <v>19.507282330754052</v>
      </c>
      <c r="O108" s="69">
        <f>'Расчет субсидий'!R108-1</f>
        <v>0</v>
      </c>
      <c r="P108" s="69">
        <f>O108*'Расчет субсидий'!S108</f>
        <v>0</v>
      </c>
      <c r="Q108" s="75">
        <f t="shared" si="35"/>
        <v>0</v>
      </c>
      <c r="R108" s="69">
        <f>'Расчет субсидий'!V108-1</f>
        <v>-0.94571428571428573</v>
      </c>
      <c r="S108" s="69">
        <f>R108*'Расчет субсидий'!W108</f>
        <v>-23.642857142857142</v>
      </c>
      <c r="T108" s="75">
        <f t="shared" si="36"/>
        <v>-92.174680753834409</v>
      </c>
      <c r="U108" s="69">
        <f>'Расчет субсидий'!Z108-1</f>
        <v>0.5714285714285714</v>
      </c>
      <c r="V108" s="69">
        <f>U108*'Расчет субсидий'!AA108</f>
        <v>14.285714285714285</v>
      </c>
      <c r="W108" s="75">
        <f t="shared" si="37"/>
        <v>55.694671150353109</v>
      </c>
      <c r="X108" s="70">
        <f t="shared" si="12"/>
        <v>-4.3535140339183904</v>
      </c>
    </row>
    <row r="109" spans="1:24" x14ac:dyDescent="0.2">
      <c r="A109" s="86" t="s">
        <v>110</v>
      </c>
      <c r="B109" s="69">
        <f>'Расчет субсидий'!AG109</f>
        <v>47.300000000000011</v>
      </c>
      <c r="C109" s="69">
        <f>'Расчет субсидий'!D109-1</f>
        <v>-0.30143540669856461</v>
      </c>
      <c r="D109" s="69">
        <f>C109*'Расчет субсидий'!E109</f>
        <v>-3.0143540669856463</v>
      </c>
      <c r="E109" s="75">
        <f t="shared" si="33"/>
        <v>-3.6580154381453731</v>
      </c>
      <c r="F109" s="69" t="s">
        <v>378</v>
      </c>
      <c r="G109" s="69" t="s">
        <v>378</v>
      </c>
      <c r="H109" s="69" t="s">
        <v>378</v>
      </c>
      <c r="I109" s="69" t="s">
        <v>378</v>
      </c>
      <c r="J109" s="69" t="s">
        <v>378</v>
      </c>
      <c r="K109" s="69" t="s">
        <v>378</v>
      </c>
      <c r="L109" s="69">
        <f>'Расчет субсидий'!P109-1</f>
        <v>0.50582425930615349</v>
      </c>
      <c r="M109" s="69">
        <f>L109*'Расчет субсидий'!Q109</f>
        <v>10.11648518612307</v>
      </c>
      <c r="N109" s="75">
        <f t="shared" si="34"/>
        <v>12.276679569899835</v>
      </c>
      <c r="O109" s="69">
        <f>'Расчет субсидий'!R109-1</f>
        <v>0</v>
      </c>
      <c r="P109" s="69">
        <f>O109*'Расчет субсидий'!S109</f>
        <v>0</v>
      </c>
      <c r="Q109" s="75">
        <f t="shared" si="35"/>
        <v>0</v>
      </c>
      <c r="R109" s="69">
        <f>'Расчет субсидий'!V109-1</f>
        <v>0</v>
      </c>
      <c r="S109" s="69">
        <f>R109*'Расчет субсидий'!W109</f>
        <v>0</v>
      </c>
      <c r="T109" s="75">
        <f t="shared" si="36"/>
        <v>0</v>
      </c>
      <c r="U109" s="69">
        <f>'Расчет субсидий'!Z109-1</f>
        <v>1.0624999999999996</v>
      </c>
      <c r="V109" s="69">
        <f>U109*'Расчет субсидий'!AA109</f>
        <v>31.874999999999986</v>
      </c>
      <c r="W109" s="75">
        <f t="shared" si="37"/>
        <v>38.681335868245547</v>
      </c>
      <c r="X109" s="70">
        <f t="shared" si="12"/>
        <v>38.977131119137411</v>
      </c>
    </row>
    <row r="110" spans="1:24" x14ac:dyDescent="0.2">
      <c r="A110" s="86" t="s">
        <v>111</v>
      </c>
      <c r="B110" s="69">
        <f>'Расчет субсидий'!AG110</f>
        <v>-23.518181818181816</v>
      </c>
      <c r="C110" s="69">
        <f>'Расчет субсидий'!D110-1</f>
        <v>-1</v>
      </c>
      <c r="D110" s="69">
        <f>C110*'Расчет субсидий'!E110</f>
        <v>0</v>
      </c>
      <c r="E110" s="75">
        <f t="shared" si="33"/>
        <v>0</v>
      </c>
      <c r="F110" s="69" t="s">
        <v>378</v>
      </c>
      <c r="G110" s="69" t="s">
        <v>378</v>
      </c>
      <c r="H110" s="69" t="s">
        <v>378</v>
      </c>
      <c r="I110" s="69" t="s">
        <v>378</v>
      </c>
      <c r="J110" s="69" t="s">
        <v>378</v>
      </c>
      <c r="K110" s="69" t="s">
        <v>378</v>
      </c>
      <c r="L110" s="69">
        <f>'Расчет субсидий'!P110-1</f>
        <v>-0.85373984997679286</v>
      </c>
      <c r="M110" s="69">
        <f>L110*'Расчет субсидий'!Q110</f>
        <v>-17.074796999535856</v>
      </c>
      <c r="N110" s="75">
        <f t="shared" si="34"/>
        <v>-27.844102422065514</v>
      </c>
      <c r="O110" s="69">
        <f>'Расчет субсидий'!R110-1</f>
        <v>0</v>
      </c>
      <c r="P110" s="69">
        <f>O110*'Расчет субсидий'!S110</f>
        <v>0</v>
      </c>
      <c r="Q110" s="75">
        <f t="shared" si="35"/>
        <v>0</v>
      </c>
      <c r="R110" s="69">
        <f>'Расчет субсидий'!V110-1</f>
        <v>0.10611111111111104</v>
      </c>
      <c r="S110" s="69">
        <f>R110*'Расчет субсидий'!W110</f>
        <v>2.6527777777777759</v>
      </c>
      <c r="T110" s="75">
        <f t="shared" si="36"/>
        <v>4.3259206038837004</v>
      </c>
      <c r="U110" s="69">
        <f>'Расчет субсидий'!Z110-1</f>
        <v>0</v>
      </c>
      <c r="V110" s="69">
        <f>U110*'Расчет субсидий'!AA110</f>
        <v>0</v>
      </c>
      <c r="W110" s="75">
        <f t="shared" si="37"/>
        <v>0</v>
      </c>
      <c r="X110" s="70">
        <f t="shared" si="12"/>
        <v>-14.422019221758081</v>
      </c>
    </row>
    <row r="111" spans="1:24" x14ac:dyDescent="0.2">
      <c r="A111" s="86" t="s">
        <v>112</v>
      </c>
      <c r="B111" s="69">
        <f>'Расчет субсидий'!AG111</f>
        <v>22.554545454545462</v>
      </c>
      <c r="C111" s="69">
        <f>'Расчет субсидий'!D111-1</f>
        <v>-0.15976106228360543</v>
      </c>
      <c r="D111" s="69">
        <f>C111*'Расчет субсидий'!E111</f>
        <v>-1.5976106228360543</v>
      </c>
      <c r="E111" s="75">
        <f t="shared" si="33"/>
        <v>-6.9768421724316241</v>
      </c>
      <c r="F111" s="69" t="s">
        <v>378</v>
      </c>
      <c r="G111" s="69" t="s">
        <v>378</v>
      </c>
      <c r="H111" s="69" t="s">
        <v>378</v>
      </c>
      <c r="I111" s="69" t="s">
        <v>378</v>
      </c>
      <c r="J111" s="69" t="s">
        <v>378</v>
      </c>
      <c r="K111" s="69" t="s">
        <v>378</v>
      </c>
      <c r="L111" s="69">
        <f>'Расчет субсидий'!P111-1</f>
        <v>-0.41188386225523299</v>
      </c>
      <c r="M111" s="69">
        <f>L111*'Расчет субсидий'!Q111</f>
        <v>-8.2376772451046598</v>
      </c>
      <c r="N111" s="75">
        <f t="shared" si="34"/>
        <v>-35.974331407800349</v>
      </c>
      <c r="O111" s="69">
        <f>'Расчет субсидий'!R111-1</f>
        <v>0</v>
      </c>
      <c r="P111" s="69">
        <f>O111*'Расчет субсидий'!S111</f>
        <v>0</v>
      </c>
      <c r="Q111" s="75">
        <f t="shared" si="35"/>
        <v>0</v>
      </c>
      <c r="R111" s="69">
        <f>'Расчет субсидий'!V111-1</f>
        <v>0.5</v>
      </c>
      <c r="S111" s="69">
        <f>R111*'Расчет субсидий'!W111</f>
        <v>15</v>
      </c>
      <c r="T111" s="75">
        <f t="shared" si="36"/>
        <v>65.505719034777442</v>
      </c>
      <c r="U111" s="69">
        <f>'Расчет субсидий'!Z111-1</f>
        <v>0</v>
      </c>
      <c r="V111" s="69">
        <f>U111*'Расчет субсидий'!AA111</f>
        <v>0</v>
      </c>
      <c r="W111" s="75">
        <f t="shared" si="37"/>
        <v>0</v>
      </c>
      <c r="X111" s="70">
        <f t="shared" si="12"/>
        <v>5.1647121320592859</v>
      </c>
    </row>
    <row r="112" spans="1:24" x14ac:dyDescent="0.2">
      <c r="A112" s="86" t="s">
        <v>113</v>
      </c>
      <c r="B112" s="69">
        <f>'Расчет субсидий'!AG112</f>
        <v>-61.100000000000023</v>
      </c>
      <c r="C112" s="69">
        <f>'Расчет субсидий'!D112-1</f>
        <v>-1</v>
      </c>
      <c r="D112" s="69">
        <f>C112*'Расчет субсидий'!E112</f>
        <v>0</v>
      </c>
      <c r="E112" s="75">
        <f t="shared" si="33"/>
        <v>0</v>
      </c>
      <c r="F112" s="69" t="s">
        <v>378</v>
      </c>
      <c r="G112" s="69" t="s">
        <v>378</v>
      </c>
      <c r="H112" s="69" t="s">
        <v>378</v>
      </c>
      <c r="I112" s="69" t="s">
        <v>378</v>
      </c>
      <c r="J112" s="69" t="s">
        <v>378</v>
      </c>
      <c r="K112" s="69" t="s">
        <v>378</v>
      </c>
      <c r="L112" s="69">
        <f>'Расчет субсидий'!P112-1</f>
        <v>-0.22081016679904697</v>
      </c>
      <c r="M112" s="69">
        <f>L112*'Расчет субсидий'!Q112</f>
        <v>-4.4162033359809394</v>
      </c>
      <c r="N112" s="75">
        <f t="shared" si="34"/>
        <v>-24.591269495702477</v>
      </c>
      <c r="O112" s="69">
        <f>'Расчет субсидий'!R112-1</f>
        <v>0</v>
      </c>
      <c r="P112" s="69">
        <f>O112*'Расчет субсидий'!S112</f>
        <v>0</v>
      </c>
      <c r="Q112" s="75">
        <f t="shared" si="35"/>
        <v>0</v>
      </c>
      <c r="R112" s="69">
        <f>'Расчет субсидий'!V112-1</f>
        <v>-0.48571428571428565</v>
      </c>
      <c r="S112" s="69">
        <f>R112*'Расчет субсидий'!W112</f>
        <v>-9.7142857142857135</v>
      </c>
      <c r="T112" s="75">
        <f t="shared" si="36"/>
        <v>-54.093210793064728</v>
      </c>
      <c r="U112" s="69">
        <f>'Расчет субсидий'!Z112-1</f>
        <v>0.10526315789473695</v>
      </c>
      <c r="V112" s="69">
        <f>U112*'Расчет субсидий'!AA112</f>
        <v>3.1578947368421084</v>
      </c>
      <c r="W112" s="75">
        <f t="shared" si="37"/>
        <v>17.584480288767189</v>
      </c>
      <c r="X112" s="70">
        <f t="shared" ref="X112:X175" si="38">D112+M112+P112+S112+V112</f>
        <v>-10.972594313424546</v>
      </c>
    </row>
    <row r="113" spans="1:24" x14ac:dyDescent="0.2">
      <c r="A113" s="86" t="s">
        <v>114</v>
      </c>
      <c r="B113" s="69">
        <f>'Расчет субсидий'!AG113</f>
        <v>-33.790909090909082</v>
      </c>
      <c r="C113" s="69">
        <f>'Расчет субсидий'!D113-1</f>
        <v>-1</v>
      </c>
      <c r="D113" s="69">
        <f>C113*'Расчет субсидий'!E113</f>
        <v>0</v>
      </c>
      <c r="E113" s="75">
        <f t="shared" si="33"/>
        <v>0</v>
      </c>
      <c r="F113" s="69" t="s">
        <v>378</v>
      </c>
      <c r="G113" s="69" t="s">
        <v>378</v>
      </c>
      <c r="H113" s="69" t="s">
        <v>378</v>
      </c>
      <c r="I113" s="69" t="s">
        <v>378</v>
      </c>
      <c r="J113" s="69" t="s">
        <v>378</v>
      </c>
      <c r="K113" s="69" t="s">
        <v>378</v>
      </c>
      <c r="L113" s="69">
        <f>'Расчет субсидий'!P113-1</f>
        <v>-0.911935713602398</v>
      </c>
      <c r="M113" s="69">
        <f>L113*'Расчет субсидий'!Q113</f>
        <v>-18.238714272047961</v>
      </c>
      <c r="N113" s="75">
        <f t="shared" si="34"/>
        <v>-42.027303809684874</v>
      </c>
      <c r="O113" s="69">
        <f>'Расчет субсидий'!R113-1</f>
        <v>0</v>
      </c>
      <c r="P113" s="69">
        <f>O113*'Расчет субсидий'!S113</f>
        <v>0</v>
      </c>
      <c r="Q113" s="75">
        <f t="shared" si="35"/>
        <v>0</v>
      </c>
      <c r="R113" s="69">
        <f>'Расчет субсидий'!V113-1</f>
        <v>0.1274193548387097</v>
      </c>
      <c r="S113" s="69">
        <f>R113*'Расчет субсидий'!W113</f>
        <v>3.1854838709677424</v>
      </c>
      <c r="T113" s="75">
        <f t="shared" si="36"/>
        <v>7.340281580658794</v>
      </c>
      <c r="U113" s="69">
        <f>'Расчет субсидий'!Z113-1</f>
        <v>1.5555555555555545E-2</v>
      </c>
      <c r="V113" s="69">
        <f>U113*'Расчет субсидий'!AA113</f>
        <v>0.38888888888888862</v>
      </c>
      <c r="W113" s="75">
        <f t="shared" si="37"/>
        <v>0.896113138116994</v>
      </c>
      <c r="X113" s="70">
        <f t="shared" si="38"/>
        <v>-14.66434151219133</v>
      </c>
    </row>
    <row r="114" spans="1:24" x14ac:dyDescent="0.2">
      <c r="A114" s="86" t="s">
        <v>115</v>
      </c>
      <c r="B114" s="69">
        <f>'Расчет субсидий'!AG114</f>
        <v>71.699999999999989</v>
      </c>
      <c r="C114" s="69">
        <f>'Расчет субсидий'!D114-1</f>
        <v>2.4308510638297873</v>
      </c>
      <c r="D114" s="69">
        <f>C114*'Расчет субсидий'!E114</f>
        <v>24.308510638297875</v>
      </c>
      <c r="E114" s="75">
        <f t="shared" si="33"/>
        <v>3.3120595710735161</v>
      </c>
      <c r="F114" s="69" t="s">
        <v>378</v>
      </c>
      <c r="G114" s="69" t="s">
        <v>378</v>
      </c>
      <c r="H114" s="69" t="s">
        <v>378</v>
      </c>
      <c r="I114" s="69" t="s">
        <v>378</v>
      </c>
      <c r="J114" s="69" t="s">
        <v>378</v>
      </c>
      <c r="K114" s="69" t="s">
        <v>378</v>
      </c>
      <c r="L114" s="69">
        <f>'Расчет субсидий'!P114-1</f>
        <v>-0.80369750642778437</v>
      </c>
      <c r="M114" s="69">
        <f>L114*'Расчет субсидий'!Q114</f>
        <v>-16.073950128555687</v>
      </c>
      <c r="N114" s="75">
        <f t="shared" si="34"/>
        <v>-2.190092233967035</v>
      </c>
      <c r="O114" s="69">
        <f>'Расчет субсидий'!R114-1</f>
        <v>0</v>
      </c>
      <c r="P114" s="69">
        <f>O114*'Расчет субсидий'!S114</f>
        <v>0</v>
      </c>
      <c r="Q114" s="75">
        <f t="shared" si="35"/>
        <v>0</v>
      </c>
      <c r="R114" s="69">
        <f>'Расчет субсидий'!V114-1</f>
        <v>-9.9999999999999978E-2</v>
      </c>
      <c r="S114" s="69">
        <f>R114*'Расчет субсидий'!W114</f>
        <v>-1.9999999999999996</v>
      </c>
      <c r="T114" s="75">
        <f t="shared" si="36"/>
        <v>-0.27250205661348831</v>
      </c>
      <c r="U114" s="69">
        <f>'Расчет субсидий'!Z114-1</f>
        <v>17.333333333333336</v>
      </c>
      <c r="V114" s="69">
        <f>U114*'Расчет субсидий'!AA114</f>
        <v>520.00000000000011</v>
      </c>
      <c r="W114" s="75">
        <f t="shared" si="37"/>
        <v>70.850534719506996</v>
      </c>
      <c r="X114" s="70">
        <f t="shared" si="38"/>
        <v>526.23456050974232</v>
      </c>
    </row>
    <row r="115" spans="1:24" x14ac:dyDescent="0.2">
      <c r="A115" s="86" t="s">
        <v>116</v>
      </c>
      <c r="B115" s="69">
        <f>'Расчет субсидий'!AG115</f>
        <v>16.881818181818176</v>
      </c>
      <c r="C115" s="69">
        <f>'Расчет субсидий'!D115-1</f>
        <v>-1</v>
      </c>
      <c r="D115" s="69">
        <f>C115*'Расчет субсидий'!E115</f>
        <v>0</v>
      </c>
      <c r="E115" s="75">
        <f t="shared" si="33"/>
        <v>0</v>
      </c>
      <c r="F115" s="69" t="s">
        <v>378</v>
      </c>
      <c r="G115" s="69" t="s">
        <v>378</v>
      </c>
      <c r="H115" s="69" t="s">
        <v>378</v>
      </c>
      <c r="I115" s="69" t="s">
        <v>378</v>
      </c>
      <c r="J115" s="69" t="s">
        <v>378</v>
      </c>
      <c r="K115" s="69" t="s">
        <v>378</v>
      </c>
      <c r="L115" s="69">
        <f>'Расчет субсидий'!P115-1</f>
        <v>8.3228564244405279E-2</v>
      </c>
      <c r="M115" s="69">
        <f>L115*'Расчет субсидий'!Q115</f>
        <v>1.6645712848881056</v>
      </c>
      <c r="N115" s="75">
        <f t="shared" si="34"/>
        <v>16.881818181818176</v>
      </c>
      <c r="O115" s="69">
        <f>'Расчет субсидий'!R115-1</f>
        <v>0</v>
      </c>
      <c r="P115" s="69">
        <f>O115*'Расчет субсидий'!S115</f>
        <v>0</v>
      </c>
      <c r="Q115" s="75">
        <f t="shared" si="35"/>
        <v>0</v>
      </c>
      <c r="R115" s="69">
        <f>'Расчет субсидий'!V115-1</f>
        <v>-1</v>
      </c>
      <c r="S115" s="69">
        <f>R115*'Расчет субсидий'!W115</f>
        <v>0</v>
      </c>
      <c r="T115" s="75">
        <f t="shared" si="36"/>
        <v>0</v>
      </c>
      <c r="U115" s="69">
        <f>'Расчет субсидий'!Z115-1</f>
        <v>-1</v>
      </c>
      <c r="V115" s="69">
        <f>U115*'Расчет субсидий'!AA115</f>
        <v>0</v>
      </c>
      <c r="W115" s="75">
        <f t="shared" si="37"/>
        <v>0</v>
      </c>
      <c r="X115" s="70">
        <f t="shared" si="38"/>
        <v>1.6645712848881056</v>
      </c>
    </row>
    <row r="116" spans="1:24" x14ac:dyDescent="0.2">
      <c r="A116" s="86" t="s">
        <v>117</v>
      </c>
      <c r="B116" s="69">
        <f>'Расчет субсидий'!AG116</f>
        <v>-14.163636363636385</v>
      </c>
      <c r="C116" s="69">
        <f>'Расчет субсидий'!D116-1</f>
        <v>-0.14656743180349918</v>
      </c>
      <c r="D116" s="69">
        <f>C116*'Расчет субсидий'!E116</f>
        <v>-1.4656743180349918</v>
      </c>
      <c r="E116" s="75">
        <f t="shared" si="33"/>
        <v>-3.3330056276111844</v>
      </c>
      <c r="F116" s="69" t="s">
        <v>378</v>
      </c>
      <c r="G116" s="69" t="s">
        <v>378</v>
      </c>
      <c r="H116" s="69" t="s">
        <v>378</v>
      </c>
      <c r="I116" s="69" t="s">
        <v>378</v>
      </c>
      <c r="J116" s="69" t="s">
        <v>378</v>
      </c>
      <c r="K116" s="69" t="s">
        <v>378</v>
      </c>
      <c r="L116" s="69">
        <f>'Расчет субсидий'!P116-1</f>
        <v>0.1318639286653438</v>
      </c>
      <c r="M116" s="69">
        <f>L116*'Расчет субсидий'!Q116</f>
        <v>2.637278573306876</v>
      </c>
      <c r="N116" s="75">
        <f t="shared" si="34"/>
        <v>5.9972834471132197</v>
      </c>
      <c r="O116" s="69">
        <f>'Расчет субсидий'!R116-1</f>
        <v>0</v>
      </c>
      <c r="P116" s="69">
        <f>O116*'Расчет субсидий'!S116</f>
        <v>0</v>
      </c>
      <c r="Q116" s="75">
        <f t="shared" si="35"/>
        <v>0</v>
      </c>
      <c r="R116" s="69">
        <f>'Расчет субсидий'!V116-1</f>
        <v>0.41999999999999993</v>
      </c>
      <c r="S116" s="69">
        <f>R116*'Расчет субсидий'!W116</f>
        <v>12.599999999999998</v>
      </c>
      <c r="T116" s="75">
        <f t="shared" si="36"/>
        <v>28.652934960478916</v>
      </c>
      <c r="U116" s="69">
        <f>'Расчет субсидий'!Z116-1</f>
        <v>-1</v>
      </c>
      <c r="V116" s="69">
        <f>U116*'Расчет субсидий'!AA116</f>
        <v>-20</v>
      </c>
      <c r="W116" s="75">
        <f t="shared" si="37"/>
        <v>-45.480849143617341</v>
      </c>
      <c r="X116" s="70">
        <f t="shared" si="38"/>
        <v>-6.2283957447281182</v>
      </c>
    </row>
    <row r="117" spans="1:24" x14ac:dyDescent="0.2">
      <c r="A117" s="86" t="s">
        <v>118</v>
      </c>
      <c r="B117" s="69">
        <f>'Расчет субсидий'!AG117</f>
        <v>-49.009090909090958</v>
      </c>
      <c r="C117" s="69">
        <f>'Расчет субсидий'!D117-1</f>
        <v>-1.6971713810316147E-2</v>
      </c>
      <c r="D117" s="69">
        <f>C117*'Расчет субсидий'!E117</f>
        <v>-0.16971713810316147</v>
      </c>
      <c r="E117" s="75">
        <f t="shared" si="33"/>
        <v>-0.71590274824449263</v>
      </c>
      <c r="F117" s="69" t="s">
        <v>378</v>
      </c>
      <c r="G117" s="69" t="s">
        <v>378</v>
      </c>
      <c r="H117" s="69" t="s">
        <v>378</v>
      </c>
      <c r="I117" s="69" t="s">
        <v>378</v>
      </c>
      <c r="J117" s="69" t="s">
        <v>378</v>
      </c>
      <c r="K117" s="69" t="s">
        <v>378</v>
      </c>
      <c r="L117" s="69">
        <f>'Расчет субсидий'!P117-1</f>
        <v>-0.72868680825605736</v>
      </c>
      <c r="M117" s="69">
        <f>L117*'Расчет субсидий'!Q117</f>
        <v>-14.573736165121147</v>
      </c>
      <c r="N117" s="75">
        <f t="shared" si="34"/>
        <v>-61.47509844561791</v>
      </c>
      <c r="O117" s="69">
        <f>'Расчет субсидий'!R117-1</f>
        <v>0</v>
      </c>
      <c r="P117" s="69">
        <f>O117*'Расчет субсидий'!S117</f>
        <v>0</v>
      </c>
      <c r="Q117" s="75">
        <f t="shared" si="35"/>
        <v>0</v>
      </c>
      <c r="R117" s="69">
        <f>'Расчет субсидий'!V117-1</f>
        <v>0.125</v>
      </c>
      <c r="S117" s="69">
        <f>R117*'Расчет субсидий'!W117</f>
        <v>3.125</v>
      </c>
      <c r="T117" s="75">
        <f t="shared" si="36"/>
        <v>13.18191028477144</v>
      </c>
      <c r="U117" s="69">
        <f>'Расчет субсидий'!Z117-1</f>
        <v>0</v>
      </c>
      <c r="V117" s="69">
        <f>U117*'Расчет субсидий'!AA117</f>
        <v>0</v>
      </c>
      <c r="W117" s="75">
        <f t="shared" si="37"/>
        <v>0</v>
      </c>
      <c r="X117" s="70">
        <f t="shared" si="38"/>
        <v>-11.618453303224308</v>
      </c>
    </row>
    <row r="118" spans="1:24" x14ac:dyDescent="0.2">
      <c r="A118" s="86" t="s">
        <v>119</v>
      </c>
      <c r="B118" s="69">
        <f>'Расчет субсидий'!AG118</f>
        <v>-14.172727272727229</v>
      </c>
      <c r="C118" s="69">
        <f>'Расчет субсидий'!D118-1</f>
        <v>-6.6466666666666674E-2</v>
      </c>
      <c r="D118" s="69">
        <f>C118*'Расчет субсидий'!E118</f>
        <v>-0.66466666666666674</v>
      </c>
      <c r="E118" s="75">
        <f t="shared" si="33"/>
        <v>-2.7163805822451019</v>
      </c>
      <c r="F118" s="69" t="s">
        <v>378</v>
      </c>
      <c r="G118" s="69" t="s">
        <v>378</v>
      </c>
      <c r="H118" s="69" t="s">
        <v>378</v>
      </c>
      <c r="I118" s="69" t="s">
        <v>378</v>
      </c>
      <c r="J118" s="69" t="s">
        <v>378</v>
      </c>
      <c r="K118" s="69" t="s">
        <v>378</v>
      </c>
      <c r="L118" s="69">
        <f>'Расчет субсидий'!P118-1</f>
        <v>-0.14016172506738556</v>
      </c>
      <c r="M118" s="69">
        <f>L118*'Расчет субсидий'!Q118</f>
        <v>-2.8032345013477111</v>
      </c>
      <c r="N118" s="75">
        <f t="shared" si="34"/>
        <v>-11.456346690482128</v>
      </c>
      <c r="O118" s="69">
        <f>'Расчет субсидий'!R118-1</f>
        <v>0</v>
      </c>
      <c r="P118" s="69">
        <f>O118*'Расчет субсидий'!S118</f>
        <v>0</v>
      </c>
      <c r="Q118" s="75">
        <f t="shared" si="35"/>
        <v>0</v>
      </c>
      <c r="R118" s="69">
        <f>'Расчет субсидий'!V118-1</f>
        <v>0</v>
      </c>
      <c r="S118" s="69">
        <f>R118*'Расчет субсидий'!W118</f>
        <v>0</v>
      </c>
      <c r="T118" s="75">
        <f t="shared" si="36"/>
        <v>0</v>
      </c>
      <c r="U118" s="69">
        <f>'Расчет субсидий'!Z118-1</f>
        <v>0</v>
      </c>
      <c r="V118" s="69">
        <f>U118*'Расчет субсидий'!AA118</f>
        <v>0</v>
      </c>
      <c r="W118" s="75">
        <f t="shared" si="37"/>
        <v>0</v>
      </c>
      <c r="X118" s="70">
        <f t="shared" si="38"/>
        <v>-3.4679011680143779</v>
      </c>
    </row>
    <row r="119" spans="1:24" x14ac:dyDescent="0.2">
      <c r="A119" s="86" t="s">
        <v>120</v>
      </c>
      <c r="B119" s="69">
        <f>'Расчет субсидий'!AG119</f>
        <v>43.845454545454572</v>
      </c>
      <c r="C119" s="69">
        <f>'Расчет субсидий'!D119-1</f>
        <v>-1</v>
      </c>
      <c r="D119" s="69">
        <f>C119*'Расчет субсидий'!E119</f>
        <v>0</v>
      </c>
      <c r="E119" s="75">
        <f t="shared" si="33"/>
        <v>0</v>
      </c>
      <c r="F119" s="69" t="s">
        <v>378</v>
      </c>
      <c r="G119" s="69" t="s">
        <v>378</v>
      </c>
      <c r="H119" s="69" t="s">
        <v>378</v>
      </c>
      <c r="I119" s="69" t="s">
        <v>378</v>
      </c>
      <c r="J119" s="69" t="s">
        <v>378</v>
      </c>
      <c r="K119" s="69" t="s">
        <v>378</v>
      </c>
      <c r="L119" s="69">
        <f>'Расчет субсидий'!P119-1</f>
        <v>0.12442607897153346</v>
      </c>
      <c r="M119" s="69">
        <f>L119*'Расчет субсидий'!Q119</f>
        <v>2.4885215794306692</v>
      </c>
      <c r="N119" s="75">
        <f t="shared" si="34"/>
        <v>7.6007613363045552</v>
      </c>
      <c r="O119" s="69">
        <f>'Расчет субсидий'!R119-1</f>
        <v>0</v>
      </c>
      <c r="P119" s="69">
        <f>O119*'Расчет субсидий'!S119</f>
        <v>0</v>
      </c>
      <c r="Q119" s="75">
        <f t="shared" si="35"/>
        <v>0</v>
      </c>
      <c r="R119" s="69">
        <f>'Расчет субсидий'!V119-1</f>
        <v>2.2222222222222143E-2</v>
      </c>
      <c r="S119" s="69">
        <f>R119*'Расчет субсидий'!W119</f>
        <v>0.6666666666666643</v>
      </c>
      <c r="T119" s="75">
        <f t="shared" si="36"/>
        <v>2.0362187196151624</v>
      </c>
      <c r="U119" s="69">
        <f>'Расчет субсидий'!Z119-1</f>
        <v>0.56000000000000005</v>
      </c>
      <c r="V119" s="69">
        <f>U119*'Расчет субсидий'!AA119</f>
        <v>11.200000000000001</v>
      </c>
      <c r="W119" s="75">
        <f t="shared" si="37"/>
        <v>34.208474489534851</v>
      </c>
      <c r="X119" s="70">
        <f t="shared" si="38"/>
        <v>14.355188246097335</v>
      </c>
    </row>
    <row r="120" spans="1:24" x14ac:dyDescent="0.2">
      <c r="A120" s="86" t="s">
        <v>121</v>
      </c>
      <c r="B120" s="69">
        <f>'Расчет субсидий'!AG120</f>
        <v>68.536363636363603</v>
      </c>
      <c r="C120" s="69">
        <f>'Расчет субсидий'!D120-1</f>
        <v>-1</v>
      </c>
      <c r="D120" s="69">
        <f>C120*'Расчет субсидий'!E120</f>
        <v>0</v>
      </c>
      <c r="E120" s="75">
        <f t="shared" si="33"/>
        <v>0</v>
      </c>
      <c r="F120" s="69" t="s">
        <v>378</v>
      </c>
      <c r="G120" s="69" t="s">
        <v>378</v>
      </c>
      <c r="H120" s="69" t="s">
        <v>378</v>
      </c>
      <c r="I120" s="69" t="s">
        <v>378</v>
      </c>
      <c r="J120" s="69" t="s">
        <v>378</v>
      </c>
      <c r="K120" s="69" t="s">
        <v>378</v>
      </c>
      <c r="L120" s="69">
        <f>'Расчет субсидий'!P120-1</f>
        <v>0.41281327936546863</v>
      </c>
      <c r="M120" s="69">
        <f>L120*'Расчет субсидий'!Q120</f>
        <v>8.2562655873093718</v>
      </c>
      <c r="N120" s="75">
        <f t="shared" si="34"/>
        <v>5.4308488497348106</v>
      </c>
      <c r="O120" s="69">
        <f>'Расчет субсидий'!R120-1</f>
        <v>0</v>
      </c>
      <c r="P120" s="69">
        <f>O120*'Расчет субсидий'!S120</f>
        <v>0</v>
      </c>
      <c r="Q120" s="75">
        <f t="shared" si="35"/>
        <v>0</v>
      </c>
      <c r="R120" s="69">
        <f>'Расчет субсидий'!V120-1</f>
        <v>6.7272727272727373E-2</v>
      </c>
      <c r="S120" s="69">
        <f>R120*'Расчет субсидий'!W120</f>
        <v>0.33636363636363686</v>
      </c>
      <c r="T120" s="75">
        <f t="shared" si="36"/>
        <v>0.22125500304228832</v>
      </c>
      <c r="U120" s="69">
        <f>'Расчет субсидий'!Z120-1</f>
        <v>2.1244444444444444</v>
      </c>
      <c r="V120" s="69">
        <f>U120*'Расчет субсидий'!AA120</f>
        <v>95.6</v>
      </c>
      <c r="W120" s="75">
        <f t="shared" si="37"/>
        <v>62.884259783586501</v>
      </c>
      <c r="X120" s="70">
        <f t="shared" si="38"/>
        <v>104.19262922367301</v>
      </c>
    </row>
    <row r="121" spans="1:24" x14ac:dyDescent="0.2">
      <c r="A121" s="82" t="s">
        <v>122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70"/>
    </row>
    <row r="122" spans="1:24" x14ac:dyDescent="0.2">
      <c r="A122" s="86" t="s">
        <v>123</v>
      </c>
      <c r="B122" s="69">
        <f>'Расчет субсидий'!AG122</f>
        <v>17.900000000000006</v>
      </c>
      <c r="C122" s="69">
        <f>'Расчет субсидий'!D122-1</f>
        <v>-7.380952380952388E-2</v>
      </c>
      <c r="D122" s="69">
        <f>C122*'Расчет субсидий'!E122</f>
        <v>-0.7380952380952388</v>
      </c>
      <c r="E122" s="75">
        <f t="shared" ref="E122:E128" si="39">$B122*D122/$X122</f>
        <v>-0.42511049560964165</v>
      </c>
      <c r="F122" s="69" t="s">
        <v>378</v>
      </c>
      <c r="G122" s="69" t="s">
        <v>378</v>
      </c>
      <c r="H122" s="69" t="s">
        <v>378</v>
      </c>
      <c r="I122" s="69" t="s">
        <v>378</v>
      </c>
      <c r="J122" s="69" t="s">
        <v>378</v>
      </c>
      <c r="K122" s="69" t="s">
        <v>378</v>
      </c>
      <c r="L122" s="69">
        <f>'Расчет субсидий'!P122-1</f>
        <v>0.42417582417582422</v>
      </c>
      <c r="M122" s="69">
        <f>L122*'Расчет субсидий'!Q122</f>
        <v>8.4835164835164854</v>
      </c>
      <c r="N122" s="75">
        <f t="shared" ref="N122:N128" si="40">$B122*M122/$X122</f>
        <v>4.8861335376274413</v>
      </c>
      <c r="O122" s="69">
        <f>'Расчет субсидий'!R122-1</f>
        <v>0</v>
      </c>
      <c r="P122" s="69">
        <f>O122*'Расчет субсидий'!S122</f>
        <v>0</v>
      </c>
      <c r="Q122" s="75">
        <f t="shared" ref="Q122:Q128" si="41">$B122*P122/$X122</f>
        <v>0</v>
      </c>
      <c r="R122" s="69">
        <f>'Расчет субсидий'!V122-1</f>
        <v>0</v>
      </c>
      <c r="S122" s="69">
        <f>R122*'Расчет субсидий'!W122</f>
        <v>0</v>
      </c>
      <c r="T122" s="75">
        <f t="shared" ref="T122:T128" si="42">$B122*S122/$X122</f>
        <v>0</v>
      </c>
      <c r="U122" s="69">
        <f>'Расчет субсидий'!Z122-1</f>
        <v>0.93333333333333335</v>
      </c>
      <c r="V122" s="69">
        <f>U122*'Расчет субсидий'!AA122</f>
        <v>23.333333333333332</v>
      </c>
      <c r="W122" s="75">
        <f t="shared" ref="W122:W128" si="43">$B122*V122/$X122</f>
        <v>13.438976957982208</v>
      </c>
      <c r="X122" s="70">
        <f t="shared" si="38"/>
        <v>31.078754578754577</v>
      </c>
    </row>
    <row r="123" spans="1:24" x14ac:dyDescent="0.2">
      <c r="A123" s="86" t="s">
        <v>124</v>
      </c>
      <c r="B123" s="69">
        <f>'Расчет субсидий'!AG123</f>
        <v>-4.3727272727272748</v>
      </c>
      <c r="C123" s="69">
        <f>'Расчет субсидий'!D123-1</f>
        <v>1.2621865889212827</v>
      </c>
      <c r="D123" s="69">
        <f>C123*'Расчет субсидий'!E123</f>
        <v>12.621865889212827</v>
      </c>
      <c r="E123" s="75">
        <f t="shared" si="39"/>
        <v>24.409843049478514</v>
      </c>
      <c r="F123" s="69" t="s">
        <v>378</v>
      </c>
      <c r="G123" s="69" t="s">
        <v>378</v>
      </c>
      <c r="H123" s="69" t="s">
        <v>378</v>
      </c>
      <c r="I123" s="69" t="s">
        <v>378</v>
      </c>
      <c r="J123" s="69" t="s">
        <v>378</v>
      </c>
      <c r="K123" s="69" t="s">
        <v>378</v>
      </c>
      <c r="L123" s="69">
        <f>'Расчет субсидий'!P123-1</f>
        <v>-0.13370423546302956</v>
      </c>
      <c r="M123" s="69">
        <f>L123*'Расчет субсидий'!Q123</f>
        <v>-2.6740847092605913</v>
      </c>
      <c r="N123" s="75">
        <f t="shared" si="40"/>
        <v>-5.1715006819908682</v>
      </c>
      <c r="O123" s="69">
        <f>'Расчет субсидий'!R123-1</f>
        <v>0</v>
      </c>
      <c r="P123" s="69">
        <f>O123*'Расчет субсидий'!S123</f>
        <v>0</v>
      </c>
      <c r="Q123" s="75">
        <f t="shared" si="41"/>
        <v>0</v>
      </c>
      <c r="R123" s="69">
        <f>'Расчет субсидий'!V123-1</f>
        <v>-0.51807228915662651</v>
      </c>
      <c r="S123" s="69">
        <f>R123*'Расчет субсидий'!W123</f>
        <v>-15.542168674698795</v>
      </c>
      <c r="T123" s="75">
        <f t="shared" si="42"/>
        <v>-30.057512995931496</v>
      </c>
      <c r="U123" s="69">
        <f>'Расчет субсидий'!Z123-1</f>
        <v>0.16666666666666674</v>
      </c>
      <c r="V123" s="69">
        <f>U123*'Расчет субсидий'!AA123</f>
        <v>3.3333333333333348</v>
      </c>
      <c r="W123" s="75">
        <f t="shared" si="43"/>
        <v>6.4464433557165775</v>
      </c>
      <c r="X123" s="70">
        <f t="shared" si="38"/>
        <v>-2.2610541614132229</v>
      </c>
    </row>
    <row r="124" spans="1:24" x14ac:dyDescent="0.2">
      <c r="A124" s="86" t="s">
        <v>125</v>
      </c>
      <c r="B124" s="69">
        <f>'Расчет субсидий'!AG124</f>
        <v>22.354545454545459</v>
      </c>
      <c r="C124" s="69">
        <f>'Расчет субсидий'!D124-1</f>
        <v>-0.16052631578947374</v>
      </c>
      <c r="D124" s="69">
        <f>C124*'Расчет субсидий'!E124</f>
        <v>-1.6052631578947374</v>
      </c>
      <c r="E124" s="75">
        <f t="shared" si="39"/>
        <v>-0.23727278457367984</v>
      </c>
      <c r="F124" s="69" t="s">
        <v>378</v>
      </c>
      <c r="G124" s="69" t="s">
        <v>378</v>
      </c>
      <c r="H124" s="69" t="s">
        <v>378</v>
      </c>
      <c r="I124" s="69" t="s">
        <v>378</v>
      </c>
      <c r="J124" s="69" t="s">
        <v>378</v>
      </c>
      <c r="K124" s="69" t="s">
        <v>378</v>
      </c>
      <c r="L124" s="69">
        <f>'Расчет субсидий'!P124-1</f>
        <v>-0.65986394557823136</v>
      </c>
      <c r="M124" s="69">
        <f>L124*'Расчет субсидий'!Q124</f>
        <v>-13.197278911564627</v>
      </c>
      <c r="N124" s="75">
        <f t="shared" si="40"/>
        <v>-1.9506802362854547</v>
      </c>
      <c r="O124" s="69">
        <f>'Расчет субсидий'!R124-1</f>
        <v>0</v>
      </c>
      <c r="P124" s="69">
        <f>O124*'Расчет субсидий'!S124</f>
        <v>0</v>
      </c>
      <c r="Q124" s="75">
        <f t="shared" si="41"/>
        <v>0</v>
      </c>
      <c r="R124" s="69">
        <f>'Расчет субсидий'!V124-1</f>
        <v>1.4249999999999998</v>
      </c>
      <c r="S124" s="69">
        <f>R124*'Расчет субсидий'!W124</f>
        <v>21.374999999999996</v>
      </c>
      <c r="T124" s="75">
        <f t="shared" si="42"/>
        <v>3.1594232667208417</v>
      </c>
      <c r="U124" s="69">
        <f>'Расчет субсидий'!Z124-1</f>
        <v>4.1333333333333337</v>
      </c>
      <c r="V124" s="69">
        <f>U124*'Расчет субсидий'!AA124</f>
        <v>144.66666666666669</v>
      </c>
      <c r="W124" s="75">
        <f t="shared" si="43"/>
        <v>21.383075208683753</v>
      </c>
      <c r="X124" s="70">
        <f t="shared" si="38"/>
        <v>151.23912459720731</v>
      </c>
    </row>
    <row r="125" spans="1:24" x14ac:dyDescent="0.2">
      <c r="A125" s="86" t="s">
        <v>126</v>
      </c>
      <c r="B125" s="69">
        <f>'Расчет субсидий'!AG125</f>
        <v>0.76363636363637966</v>
      </c>
      <c r="C125" s="69">
        <f>'Расчет субсидий'!D125-1</f>
        <v>-0.12727272727272732</v>
      </c>
      <c r="D125" s="69">
        <f>C125*'Расчет субсидий'!E125</f>
        <v>-1.2727272727272732</v>
      </c>
      <c r="E125" s="75">
        <f t="shared" si="39"/>
        <v>-2.1223604535129881</v>
      </c>
      <c r="F125" s="69" t="s">
        <v>378</v>
      </c>
      <c r="G125" s="69" t="s">
        <v>378</v>
      </c>
      <c r="H125" s="69" t="s">
        <v>378</v>
      </c>
      <c r="I125" s="69" t="s">
        <v>378</v>
      </c>
      <c r="J125" s="69" t="s">
        <v>378</v>
      </c>
      <c r="K125" s="69" t="s">
        <v>378</v>
      </c>
      <c r="L125" s="69">
        <f>'Расчет субсидий'!P125-1</f>
        <v>4.7961630695443569E-2</v>
      </c>
      <c r="M125" s="69">
        <f>L125*'Расчет субсидий'!Q125</f>
        <v>0.95923261390887138</v>
      </c>
      <c r="N125" s="75">
        <f t="shared" si="40"/>
        <v>1.5995865014486348</v>
      </c>
      <c r="O125" s="69">
        <f>'Расчет субсидий'!R125-1</f>
        <v>0</v>
      </c>
      <c r="P125" s="69">
        <f>O125*'Расчет субсидий'!S125</f>
        <v>0</v>
      </c>
      <c r="Q125" s="75">
        <f t="shared" si="41"/>
        <v>0</v>
      </c>
      <c r="R125" s="69">
        <f>'Расчет субсидий'!V125-1</f>
        <v>0.22571428571428576</v>
      </c>
      <c r="S125" s="69">
        <f>R125*'Расчет субсидий'!W125</f>
        <v>6.7714285714285722</v>
      </c>
      <c r="T125" s="75">
        <f t="shared" si="42"/>
        <v>11.291823882261957</v>
      </c>
      <c r="U125" s="69">
        <f>'Расчет субсидий'!Z125-1</f>
        <v>-0.29999999999999993</v>
      </c>
      <c r="V125" s="69">
        <f>U125*'Расчет субсидий'!AA125</f>
        <v>-5.9999999999999982</v>
      </c>
      <c r="W125" s="75">
        <f t="shared" si="43"/>
        <v>-10.005413566561222</v>
      </c>
      <c r="X125" s="70">
        <f t="shared" si="38"/>
        <v>0.45793391261017202</v>
      </c>
    </row>
    <row r="126" spans="1:24" x14ac:dyDescent="0.2">
      <c r="A126" s="86" t="s">
        <v>127</v>
      </c>
      <c r="B126" s="69">
        <f>'Расчет субсидий'!AG126</f>
        <v>26.645454545454541</v>
      </c>
      <c r="C126" s="69">
        <f>'Расчет субсидий'!D126-1</f>
        <v>-0.41428571428571426</v>
      </c>
      <c r="D126" s="69">
        <f>C126*'Расчет субсидий'!E126</f>
        <v>-4.1428571428571423</v>
      </c>
      <c r="E126" s="75">
        <f t="shared" si="39"/>
        <v>-3.5965965093935743</v>
      </c>
      <c r="F126" s="69" t="s">
        <v>378</v>
      </c>
      <c r="G126" s="69" t="s">
        <v>378</v>
      </c>
      <c r="H126" s="69" t="s">
        <v>378</v>
      </c>
      <c r="I126" s="69" t="s">
        <v>378</v>
      </c>
      <c r="J126" s="69" t="s">
        <v>378</v>
      </c>
      <c r="K126" s="69" t="s">
        <v>378</v>
      </c>
      <c r="L126" s="69">
        <f>'Расчет субсидий'!P126-1</f>
        <v>-0.58823529411764708</v>
      </c>
      <c r="M126" s="69">
        <f>L126*'Расчет субсидий'!Q126</f>
        <v>-11.764705882352942</v>
      </c>
      <c r="N126" s="75">
        <f t="shared" si="40"/>
        <v>-10.213458647365121</v>
      </c>
      <c r="O126" s="69">
        <f>'Расчет субсидий'!R126-1</f>
        <v>0</v>
      </c>
      <c r="P126" s="69">
        <f>O126*'Расчет субсидий'!S126</f>
        <v>0</v>
      </c>
      <c r="Q126" s="75">
        <f t="shared" si="41"/>
        <v>0</v>
      </c>
      <c r="R126" s="69">
        <f>'Расчет субсидий'!V126-1</f>
        <v>1.42</v>
      </c>
      <c r="S126" s="69">
        <f>R126*'Расчет субсидий'!W126</f>
        <v>42.599999999999994</v>
      </c>
      <c r="T126" s="75">
        <f t="shared" si="42"/>
        <v>36.982933762109099</v>
      </c>
      <c r="U126" s="69">
        <f>'Расчет субсидий'!Z126-1</f>
        <v>0.19999999999999996</v>
      </c>
      <c r="V126" s="69">
        <f>U126*'Расчет субсидий'!AA126</f>
        <v>3.9999999999999991</v>
      </c>
      <c r="W126" s="75">
        <f t="shared" si="43"/>
        <v>3.4725759401041398</v>
      </c>
      <c r="X126" s="70">
        <f t="shared" si="38"/>
        <v>30.69243697478991</v>
      </c>
    </row>
    <row r="127" spans="1:24" x14ac:dyDescent="0.2">
      <c r="A127" s="86" t="s">
        <v>128</v>
      </c>
      <c r="B127" s="69">
        <f>'Расчет субсидий'!AG127</f>
        <v>29.836363636363629</v>
      </c>
      <c r="C127" s="69">
        <f>'Расчет субсидий'!D127-1</f>
        <v>-0.18000000000000005</v>
      </c>
      <c r="D127" s="69">
        <f>C127*'Расчет субсидий'!E127</f>
        <v>-1.8000000000000005</v>
      </c>
      <c r="E127" s="75">
        <f t="shared" si="39"/>
        <v>-0.72050308506938332</v>
      </c>
      <c r="F127" s="69" t="s">
        <v>378</v>
      </c>
      <c r="G127" s="69" t="s">
        <v>378</v>
      </c>
      <c r="H127" s="69" t="s">
        <v>378</v>
      </c>
      <c r="I127" s="69" t="s">
        <v>378</v>
      </c>
      <c r="J127" s="69" t="s">
        <v>378</v>
      </c>
      <c r="K127" s="69" t="s">
        <v>378</v>
      </c>
      <c r="L127" s="69">
        <f>'Расчет субсидий'!P127-1</f>
        <v>4.4486486486486481</v>
      </c>
      <c r="M127" s="69">
        <f>L127*'Расчет субсидий'!Q127</f>
        <v>88.972972972972968</v>
      </c>
      <c r="N127" s="75">
        <f t="shared" si="40"/>
        <v>35.614056397123264</v>
      </c>
      <c r="O127" s="69">
        <f>'Расчет субсидий'!R127-1</f>
        <v>0</v>
      </c>
      <c r="P127" s="69">
        <f>O127*'Расчет субсидий'!S127</f>
        <v>0</v>
      </c>
      <c r="Q127" s="75">
        <f t="shared" si="41"/>
        <v>0</v>
      </c>
      <c r="R127" s="69">
        <f>'Расчет субсидий'!V127-1</f>
        <v>-0.48780487804878048</v>
      </c>
      <c r="S127" s="69">
        <f>R127*'Расчет субсидий'!W127</f>
        <v>-14.634146341463413</v>
      </c>
      <c r="T127" s="75">
        <f t="shared" si="42"/>
        <v>-5.8577486591006762</v>
      </c>
      <c r="U127" s="69">
        <f>'Расчет субсидий'!Z127-1</f>
        <v>0.10000000000000009</v>
      </c>
      <c r="V127" s="69">
        <f>U127*'Расчет субсидий'!AA127</f>
        <v>2.0000000000000018</v>
      </c>
      <c r="W127" s="75">
        <f t="shared" si="43"/>
        <v>0.80055898341042642</v>
      </c>
      <c r="X127" s="70">
        <f t="shared" si="38"/>
        <v>74.538826631509551</v>
      </c>
    </row>
    <row r="128" spans="1:24" x14ac:dyDescent="0.2">
      <c r="A128" s="86" t="s">
        <v>129</v>
      </c>
      <c r="B128" s="69">
        <f>'Расчет субсидий'!AG128</f>
        <v>-8.5818181818181927</v>
      </c>
      <c r="C128" s="69">
        <f>'Расчет субсидий'!D128-1</f>
        <v>-9.9115044247787609E-2</v>
      </c>
      <c r="D128" s="69">
        <f>C128*'Расчет субсидий'!E128</f>
        <v>-0.99115044247787609</v>
      </c>
      <c r="E128" s="75">
        <f t="shared" si="39"/>
        <v>-1.2112531589624953</v>
      </c>
      <c r="F128" s="69" t="s">
        <v>378</v>
      </c>
      <c r="G128" s="69" t="s">
        <v>378</v>
      </c>
      <c r="H128" s="69" t="s">
        <v>378</v>
      </c>
      <c r="I128" s="69" t="s">
        <v>378</v>
      </c>
      <c r="J128" s="69" t="s">
        <v>378</v>
      </c>
      <c r="K128" s="69" t="s">
        <v>378</v>
      </c>
      <c r="L128" s="69">
        <f>'Расчет субсидий'!P128-1</f>
        <v>-0.6605335786568538</v>
      </c>
      <c r="M128" s="69">
        <f>L128*'Расчет субсидий'!Q128</f>
        <v>-13.210671573137077</v>
      </c>
      <c r="N128" s="75">
        <f t="shared" si="40"/>
        <v>-16.144337922076343</v>
      </c>
      <c r="O128" s="69">
        <f>'Расчет субсидий'!R128-1</f>
        <v>0</v>
      </c>
      <c r="P128" s="69">
        <f>O128*'Расчет субсидий'!S128</f>
        <v>0</v>
      </c>
      <c r="Q128" s="75">
        <f t="shared" si="41"/>
        <v>0</v>
      </c>
      <c r="R128" s="69">
        <f>'Расчет субсидий'!V128-1</f>
        <v>1.2269938650306678E-2</v>
      </c>
      <c r="S128" s="69">
        <f>R128*'Расчет субсидий'!W128</f>
        <v>0.42944785276073372</v>
      </c>
      <c r="T128" s="75">
        <f t="shared" si="42"/>
        <v>0.52481444387561804</v>
      </c>
      <c r="U128" s="69">
        <f>'Расчет субсидий'!Z128-1</f>
        <v>0.44999999999999996</v>
      </c>
      <c r="V128" s="69">
        <f>U128*'Расчет субсидий'!AA128</f>
        <v>6.7499999999999991</v>
      </c>
      <c r="W128" s="75">
        <f t="shared" si="43"/>
        <v>8.2489584553450293</v>
      </c>
      <c r="X128" s="70">
        <f t="shared" si="38"/>
        <v>-7.0223741628542209</v>
      </c>
    </row>
    <row r="129" spans="1:24" x14ac:dyDescent="0.2">
      <c r="A129" s="82" t="s">
        <v>130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70"/>
    </row>
    <row r="130" spans="1:24" x14ac:dyDescent="0.2">
      <c r="A130" s="86" t="s">
        <v>131</v>
      </c>
      <c r="B130" s="69">
        <f>'Расчет субсидий'!AG130</f>
        <v>-0.52727272727272734</v>
      </c>
      <c r="C130" s="69">
        <f>'Расчет субсидий'!D130-1</f>
        <v>0.48399999999999999</v>
      </c>
      <c r="D130" s="69">
        <f>C130*'Расчет субсидий'!E130</f>
        <v>4.84</v>
      </c>
      <c r="E130" s="75">
        <f t="shared" ref="E130:E138" si="44">$B130*D130/$X130</f>
        <v>0.93531709327569623</v>
      </c>
      <c r="F130" s="69" t="s">
        <v>378</v>
      </c>
      <c r="G130" s="69" t="s">
        <v>378</v>
      </c>
      <c r="H130" s="69" t="s">
        <v>378</v>
      </c>
      <c r="I130" s="69" t="s">
        <v>378</v>
      </c>
      <c r="J130" s="69" t="s">
        <v>378</v>
      </c>
      <c r="K130" s="69" t="s">
        <v>378</v>
      </c>
      <c r="L130" s="69">
        <f>'Расчет субсидий'!P130-1</f>
        <v>-0.44736842105263153</v>
      </c>
      <c r="M130" s="69">
        <f>L130*'Расчет субсидий'!Q130</f>
        <v>-8.9473684210526301</v>
      </c>
      <c r="N130" s="75">
        <f t="shared" ref="N130:N138" si="45">$B130*M130/$X130</f>
        <v>-1.7290550876127486</v>
      </c>
      <c r="O130" s="69">
        <f>'Расчет субсидий'!R130-1</f>
        <v>0</v>
      </c>
      <c r="P130" s="69">
        <f>O130*'Расчет субсидий'!S130</f>
        <v>0</v>
      </c>
      <c r="Q130" s="75">
        <f t="shared" ref="Q130:Q138" si="46">$B130*P130/$X130</f>
        <v>0</v>
      </c>
      <c r="R130" s="69">
        <f>'Расчет субсидий'!V130-1</f>
        <v>-3.9751552795031064E-2</v>
      </c>
      <c r="S130" s="69">
        <f>R130*'Расчет субсидий'!W130</f>
        <v>-1.1925465838509319</v>
      </c>
      <c r="T130" s="75">
        <f t="shared" ref="T130:T138" si="47">$B130*S130/$X130</f>
        <v>-0.23045644719076758</v>
      </c>
      <c r="U130" s="69">
        <f>'Расчет субсидий'!Z130-1</f>
        <v>0.12857142857142856</v>
      </c>
      <c r="V130" s="69">
        <f>U130*'Расчет субсидий'!AA130</f>
        <v>2.5714285714285712</v>
      </c>
      <c r="W130" s="75">
        <f t="shared" ref="W130:W138" si="48">$B130*V130/$X130</f>
        <v>0.49692171425509246</v>
      </c>
      <c r="X130" s="70">
        <f t="shared" si="38"/>
        <v>-2.7284864334749912</v>
      </c>
    </row>
    <row r="131" spans="1:24" x14ac:dyDescent="0.2">
      <c r="A131" s="86" t="s">
        <v>132</v>
      </c>
      <c r="B131" s="69">
        <f>'Расчет субсидий'!AG131</f>
        <v>37.73636363636362</v>
      </c>
      <c r="C131" s="69">
        <f>'Расчет субсидий'!D131-1</f>
        <v>-1</v>
      </c>
      <c r="D131" s="69">
        <f>C131*'Расчет субсидий'!E131</f>
        <v>0</v>
      </c>
      <c r="E131" s="75">
        <f t="shared" si="44"/>
        <v>0</v>
      </c>
      <c r="F131" s="69" t="s">
        <v>378</v>
      </c>
      <c r="G131" s="69" t="s">
        <v>378</v>
      </c>
      <c r="H131" s="69" t="s">
        <v>378</v>
      </c>
      <c r="I131" s="69" t="s">
        <v>378</v>
      </c>
      <c r="J131" s="69" t="s">
        <v>378</v>
      </c>
      <c r="K131" s="69" t="s">
        <v>378</v>
      </c>
      <c r="L131" s="69">
        <f>'Расчет субсидий'!P131-1</f>
        <v>-0.36051502145922742</v>
      </c>
      <c r="M131" s="69">
        <f>L131*'Расчет субсидий'!Q131</f>
        <v>-7.2103004291845485</v>
      </c>
      <c r="N131" s="75">
        <f t="shared" si="45"/>
        <v>-15.727735296926472</v>
      </c>
      <c r="O131" s="69">
        <f>'Расчет субсидий'!R131-1</f>
        <v>0</v>
      </c>
      <c r="P131" s="69">
        <f>O131*'Расчет субсидий'!S131</f>
        <v>0</v>
      </c>
      <c r="Q131" s="75">
        <f t="shared" si="46"/>
        <v>0</v>
      </c>
      <c r="R131" s="69">
        <f>'Расчет субсидий'!V131-1</f>
        <v>0.58275862068965512</v>
      </c>
      <c r="S131" s="69">
        <f>R131*'Расчет субсидий'!W131</f>
        <v>23.310344827586206</v>
      </c>
      <c r="T131" s="75">
        <f t="shared" si="47"/>
        <v>50.846554416015906</v>
      </c>
      <c r="U131" s="69">
        <f>'Расчет субсидий'!Z131-1</f>
        <v>0.11999999999999988</v>
      </c>
      <c r="V131" s="69">
        <f>U131*'Расчет субсидий'!AA131</f>
        <v>1.1999999999999988</v>
      </c>
      <c r="W131" s="75">
        <f t="shared" si="48"/>
        <v>2.6175445172741889</v>
      </c>
      <c r="X131" s="70">
        <f t="shared" si="38"/>
        <v>17.300044398401656</v>
      </c>
    </row>
    <row r="132" spans="1:24" x14ac:dyDescent="0.2">
      <c r="A132" s="86" t="s">
        <v>133</v>
      </c>
      <c r="B132" s="69">
        <f>'Расчет субсидий'!AG132</f>
        <v>-2.6909090909090878</v>
      </c>
      <c r="C132" s="69">
        <f>'Расчет субсидий'!D132-1</f>
        <v>-0.20125000000000004</v>
      </c>
      <c r="D132" s="69">
        <f>C132*'Расчет субсидий'!E132</f>
        <v>-2.0125000000000002</v>
      </c>
      <c r="E132" s="75">
        <f t="shared" si="44"/>
        <v>-5.7616468747861322</v>
      </c>
      <c r="F132" s="69" t="s">
        <v>378</v>
      </c>
      <c r="G132" s="69" t="s">
        <v>378</v>
      </c>
      <c r="H132" s="69" t="s">
        <v>378</v>
      </c>
      <c r="I132" s="69" t="s">
        <v>378</v>
      </c>
      <c r="J132" s="69" t="s">
        <v>378</v>
      </c>
      <c r="K132" s="69" t="s">
        <v>378</v>
      </c>
      <c r="L132" s="69">
        <f>'Расчет субсидий'!P132-1</f>
        <v>-0.10009953078344946</v>
      </c>
      <c r="M132" s="69">
        <f>L132*'Расчет субсидий'!Q132</f>
        <v>-2.0019906156689893</v>
      </c>
      <c r="N132" s="75">
        <f t="shared" si="45"/>
        <v>-5.731559241798954</v>
      </c>
      <c r="O132" s="69">
        <f>'Расчет субсидий'!R132-1</f>
        <v>0</v>
      </c>
      <c r="P132" s="69">
        <f>O132*'Расчет субсидий'!S132</f>
        <v>0</v>
      </c>
      <c r="Q132" s="75">
        <f t="shared" si="46"/>
        <v>0</v>
      </c>
      <c r="R132" s="69">
        <f>'Расчет субсидий'!V132-1</f>
        <v>0.12372881355932197</v>
      </c>
      <c r="S132" s="69">
        <f>R132*'Расчет субсидий'!W132</f>
        <v>2.4745762711864394</v>
      </c>
      <c r="T132" s="75">
        <f t="shared" si="47"/>
        <v>7.0845389512055981</v>
      </c>
      <c r="U132" s="69">
        <f>'Расчет субсидий'!Z132-1</f>
        <v>2.0000000000000018E-2</v>
      </c>
      <c r="V132" s="69">
        <f>U132*'Расчет субсидий'!AA132</f>
        <v>0.60000000000000053</v>
      </c>
      <c r="W132" s="75">
        <f t="shared" si="48"/>
        <v>1.7177580744704009</v>
      </c>
      <c r="X132" s="70">
        <f t="shared" si="38"/>
        <v>-0.93991434448254996</v>
      </c>
    </row>
    <row r="133" spans="1:24" x14ac:dyDescent="0.2">
      <c r="A133" s="86" t="s">
        <v>134</v>
      </c>
      <c r="B133" s="69">
        <f>'Расчет субсидий'!AG133</f>
        <v>-9.672727272727272</v>
      </c>
      <c r="C133" s="69">
        <f>'Расчет субсидий'!D133-1</f>
        <v>-1</v>
      </c>
      <c r="D133" s="69">
        <f>C133*'Расчет субсидий'!E133</f>
        <v>0</v>
      </c>
      <c r="E133" s="75">
        <f t="shared" si="44"/>
        <v>0</v>
      </c>
      <c r="F133" s="69" t="s">
        <v>378</v>
      </c>
      <c r="G133" s="69" t="s">
        <v>378</v>
      </c>
      <c r="H133" s="69" t="s">
        <v>378</v>
      </c>
      <c r="I133" s="69" t="s">
        <v>378</v>
      </c>
      <c r="J133" s="69" t="s">
        <v>378</v>
      </c>
      <c r="K133" s="69" t="s">
        <v>378</v>
      </c>
      <c r="L133" s="69">
        <f>'Расчет субсидий'!P133-1</f>
        <v>-8.5494043447792545E-2</v>
      </c>
      <c r="M133" s="69">
        <f>L133*'Расчет субсидий'!Q133</f>
        <v>-1.7098808689558509</v>
      </c>
      <c r="N133" s="75">
        <f t="shared" si="45"/>
        <v>-2.6385387008770858</v>
      </c>
      <c r="O133" s="69">
        <f>'Расчет субсидий'!R133-1</f>
        <v>0</v>
      </c>
      <c r="P133" s="69">
        <f>O133*'Расчет субсидий'!S133</f>
        <v>0</v>
      </c>
      <c r="Q133" s="75">
        <f t="shared" si="46"/>
        <v>0</v>
      </c>
      <c r="R133" s="69">
        <f>'Расчет субсидий'!V133-1</f>
        <v>-0.16363636363636369</v>
      </c>
      <c r="S133" s="69">
        <f>R133*'Расчет субсидий'!W133</f>
        <v>-3.2727272727272738</v>
      </c>
      <c r="T133" s="75">
        <f t="shared" si="47"/>
        <v>-5.0501866669693642</v>
      </c>
      <c r="U133" s="69">
        <f>'Расчет субсидий'!Z133-1</f>
        <v>-0.12857142857142867</v>
      </c>
      <c r="V133" s="69">
        <f>U133*'Расчет субсидий'!AA133</f>
        <v>-1.2857142857142867</v>
      </c>
      <c r="W133" s="75">
        <f t="shared" si="48"/>
        <v>-1.9840019048808224</v>
      </c>
      <c r="X133" s="70">
        <f t="shared" si="38"/>
        <v>-6.2683224273974112</v>
      </c>
    </row>
    <row r="134" spans="1:24" x14ac:dyDescent="0.2">
      <c r="A134" s="86" t="s">
        <v>135</v>
      </c>
      <c r="B134" s="69">
        <f>'Расчет субсидий'!AG134</f>
        <v>2.3454545454545439</v>
      </c>
      <c r="C134" s="69">
        <f>'Расчет субсидий'!D134-1</f>
        <v>-1</v>
      </c>
      <c r="D134" s="69">
        <f>C134*'Расчет субсидий'!E134</f>
        <v>0</v>
      </c>
      <c r="E134" s="75">
        <f t="shared" si="44"/>
        <v>0</v>
      </c>
      <c r="F134" s="69" t="s">
        <v>378</v>
      </c>
      <c r="G134" s="69" t="s">
        <v>378</v>
      </c>
      <c r="H134" s="69" t="s">
        <v>378</v>
      </c>
      <c r="I134" s="69" t="s">
        <v>378</v>
      </c>
      <c r="J134" s="69" t="s">
        <v>378</v>
      </c>
      <c r="K134" s="69" t="s">
        <v>378</v>
      </c>
      <c r="L134" s="69">
        <f>'Расчет субсидий'!P134-1</f>
        <v>-0.24012638230647698</v>
      </c>
      <c r="M134" s="69">
        <f>L134*'Расчет субсидий'!Q134</f>
        <v>-4.8025276461295396</v>
      </c>
      <c r="N134" s="75">
        <f t="shared" si="45"/>
        <v>-2.6835460361993992</v>
      </c>
      <c r="O134" s="69">
        <f>'Расчет субсидий'!R134-1</f>
        <v>0</v>
      </c>
      <c r="P134" s="69">
        <f>O134*'Расчет субсидий'!S134</f>
        <v>0</v>
      </c>
      <c r="Q134" s="75">
        <f t="shared" si="46"/>
        <v>0</v>
      </c>
      <c r="R134" s="69">
        <f>'Расчет субсидий'!V134-1</f>
        <v>0</v>
      </c>
      <c r="S134" s="69">
        <f>R134*'Расчет субсидий'!W134</f>
        <v>0</v>
      </c>
      <c r="T134" s="75">
        <f t="shared" si="47"/>
        <v>0</v>
      </c>
      <c r="U134" s="69">
        <f>'Расчет субсидий'!Z134-1</f>
        <v>0.30000000000000004</v>
      </c>
      <c r="V134" s="69">
        <f>U134*'Расчет субсидий'!AA134</f>
        <v>9.0000000000000018</v>
      </c>
      <c r="W134" s="75">
        <f t="shared" si="48"/>
        <v>5.0290005816539427</v>
      </c>
      <c r="X134" s="70">
        <f t="shared" si="38"/>
        <v>4.1974723538704621</v>
      </c>
    </row>
    <row r="135" spans="1:24" x14ac:dyDescent="0.2">
      <c r="A135" s="86" t="s">
        <v>136</v>
      </c>
      <c r="B135" s="69">
        <f>'Расчет субсидий'!AG135</f>
        <v>-6.8909090909090907</v>
      </c>
      <c r="C135" s="69">
        <f>'Расчет субсидий'!D135-1</f>
        <v>-1</v>
      </c>
      <c r="D135" s="69">
        <f>C135*'Расчет субсидий'!E135</f>
        <v>0</v>
      </c>
      <c r="E135" s="75">
        <f t="shared" si="44"/>
        <v>0</v>
      </c>
      <c r="F135" s="69" t="s">
        <v>378</v>
      </c>
      <c r="G135" s="69" t="s">
        <v>378</v>
      </c>
      <c r="H135" s="69" t="s">
        <v>378</v>
      </c>
      <c r="I135" s="69" t="s">
        <v>378</v>
      </c>
      <c r="J135" s="69" t="s">
        <v>378</v>
      </c>
      <c r="K135" s="69" t="s">
        <v>378</v>
      </c>
      <c r="L135" s="69">
        <f>'Расчет субсидий'!P135-1</f>
        <v>-0.44086021505376349</v>
      </c>
      <c r="M135" s="69">
        <f>L135*'Расчет субсидий'!Q135</f>
        <v>-8.8172043010752699</v>
      </c>
      <c r="N135" s="75">
        <f t="shared" si="45"/>
        <v>-5.6471965356696483</v>
      </c>
      <c r="O135" s="69">
        <f>'Расчет субсидий'!R135-1</f>
        <v>0</v>
      </c>
      <c r="P135" s="69">
        <f>O135*'Расчет субсидий'!S135</f>
        <v>0</v>
      </c>
      <c r="Q135" s="75">
        <f t="shared" si="46"/>
        <v>0</v>
      </c>
      <c r="R135" s="69">
        <f>'Расчет субсидий'!V135-1</f>
        <v>0.2302325581395348</v>
      </c>
      <c r="S135" s="69">
        <f>R135*'Расчет субсидий'!W135</f>
        <v>8.0581395348837184</v>
      </c>
      <c r="T135" s="75">
        <f t="shared" si="47"/>
        <v>5.1610347352151589</v>
      </c>
      <c r="U135" s="69">
        <f>'Расчет субсидий'!Z135-1</f>
        <v>-0.66666666666666674</v>
      </c>
      <c r="V135" s="69">
        <f>U135*'Расчет субсидий'!AA135</f>
        <v>-10.000000000000002</v>
      </c>
      <c r="W135" s="75">
        <f t="shared" si="48"/>
        <v>-6.4047472904546012</v>
      </c>
      <c r="X135" s="70">
        <f t="shared" si="38"/>
        <v>-10.759064766191553</v>
      </c>
    </row>
    <row r="136" spans="1:24" x14ac:dyDescent="0.2">
      <c r="A136" s="86" t="s">
        <v>137</v>
      </c>
      <c r="B136" s="69">
        <f>'Расчет субсидий'!AG136</f>
        <v>-2.7272727272723785E-2</v>
      </c>
      <c r="C136" s="69">
        <f>'Расчет субсидий'!D136-1</f>
        <v>0.4375</v>
      </c>
      <c r="D136" s="69">
        <f>C136*'Расчет субсидий'!E136</f>
        <v>4.375</v>
      </c>
      <c r="E136" s="75">
        <f t="shared" si="44"/>
        <v>1.2030434836882427</v>
      </c>
      <c r="F136" s="69" t="s">
        <v>378</v>
      </c>
      <c r="G136" s="69" t="s">
        <v>378</v>
      </c>
      <c r="H136" s="69" t="s">
        <v>378</v>
      </c>
      <c r="I136" s="69" t="s">
        <v>378</v>
      </c>
      <c r="J136" s="69" t="s">
        <v>378</v>
      </c>
      <c r="K136" s="69" t="s">
        <v>378</v>
      </c>
      <c r="L136" s="69">
        <f>'Расчет субсидий'!P136-1</f>
        <v>0.25770402980020313</v>
      </c>
      <c r="M136" s="69">
        <f>L136*'Расчет субсидий'!Q136</f>
        <v>5.1540805960040625</v>
      </c>
      <c r="N136" s="75">
        <f t="shared" si="45"/>
        <v>1.4172761315261033</v>
      </c>
      <c r="O136" s="69">
        <f>'Расчет субсидий'!R136-1</f>
        <v>0</v>
      </c>
      <c r="P136" s="69">
        <f>O136*'Расчет субсидий'!S136</f>
        <v>0</v>
      </c>
      <c r="Q136" s="75">
        <f t="shared" si="46"/>
        <v>0</v>
      </c>
      <c r="R136" s="69">
        <f>'Расчет субсидий'!V136-1</f>
        <v>5.3478260869565197E-2</v>
      </c>
      <c r="S136" s="69">
        <f>R136*'Расчет субсидий'!W136</f>
        <v>1.8717391304347819</v>
      </c>
      <c r="T136" s="75">
        <f t="shared" si="47"/>
        <v>0.5146933860648828</v>
      </c>
      <c r="U136" s="69">
        <f>'Расчет субсидий'!Z136-1</f>
        <v>-0.76666666666666661</v>
      </c>
      <c r="V136" s="69">
        <f>U136*'Расчет субсидий'!AA136</f>
        <v>-11.5</v>
      </c>
      <c r="W136" s="75">
        <f t="shared" si="48"/>
        <v>-3.1622857285519523</v>
      </c>
      <c r="X136" s="70">
        <f t="shared" si="38"/>
        <v>-9.918027356115644E-2</v>
      </c>
    </row>
    <row r="137" spans="1:24" x14ac:dyDescent="0.2">
      <c r="A137" s="86" t="s">
        <v>138</v>
      </c>
      <c r="B137" s="69">
        <f>'Расчет субсидий'!AG137</f>
        <v>26.190909090909088</v>
      </c>
      <c r="C137" s="69">
        <f>'Расчет субсидий'!D137-1</f>
        <v>-1</v>
      </c>
      <c r="D137" s="69">
        <f>C137*'Расчет субсидий'!E137</f>
        <v>0</v>
      </c>
      <c r="E137" s="75">
        <f t="shared" si="44"/>
        <v>0</v>
      </c>
      <c r="F137" s="69" t="s">
        <v>378</v>
      </c>
      <c r="G137" s="69" t="s">
        <v>378</v>
      </c>
      <c r="H137" s="69" t="s">
        <v>378</v>
      </c>
      <c r="I137" s="69" t="s">
        <v>378</v>
      </c>
      <c r="J137" s="69" t="s">
        <v>378</v>
      </c>
      <c r="K137" s="69" t="s">
        <v>378</v>
      </c>
      <c r="L137" s="69">
        <f>'Расчет субсидий'!P137-1</f>
        <v>-0.58370216089560012</v>
      </c>
      <c r="M137" s="69">
        <f>L137*'Расчет субсидий'!Q137</f>
        <v>-11.674043217912002</v>
      </c>
      <c r="N137" s="75">
        <f t="shared" si="45"/>
        <v>-18.114999216556583</v>
      </c>
      <c r="O137" s="69">
        <f>'Расчет субсидий'!R137-1</f>
        <v>0</v>
      </c>
      <c r="P137" s="69">
        <f>O137*'Расчет субсидий'!S137</f>
        <v>0</v>
      </c>
      <c r="Q137" s="75">
        <f t="shared" si="46"/>
        <v>0</v>
      </c>
      <c r="R137" s="69">
        <f>'Расчет субсидий'!V137-1</f>
        <v>0.23721518987341761</v>
      </c>
      <c r="S137" s="69">
        <f>R137*'Расчет субсидий'!W137</f>
        <v>8.3025316455696156</v>
      </c>
      <c r="T137" s="75">
        <f t="shared" si="47"/>
        <v>12.883313128750791</v>
      </c>
      <c r="U137" s="69">
        <f>'Расчет субсидий'!Z137-1</f>
        <v>1.35</v>
      </c>
      <c r="V137" s="69">
        <f>U137*'Расчет субсидий'!AA137</f>
        <v>20.25</v>
      </c>
      <c r="W137" s="75">
        <f t="shared" si="48"/>
        <v>31.422595178714875</v>
      </c>
      <c r="X137" s="70">
        <f t="shared" si="38"/>
        <v>16.878488427657615</v>
      </c>
    </row>
    <row r="138" spans="1:24" x14ac:dyDescent="0.2">
      <c r="A138" s="86" t="s">
        <v>139</v>
      </c>
      <c r="B138" s="69">
        <f>'Расчет субсидий'!AG138</f>
        <v>-9.2363636363636346</v>
      </c>
      <c r="C138" s="69">
        <f>'Расчет субсидий'!D138-1</f>
        <v>-1</v>
      </c>
      <c r="D138" s="69">
        <f>C138*'Расчет субсидий'!E138</f>
        <v>0</v>
      </c>
      <c r="E138" s="75">
        <f t="shared" si="44"/>
        <v>0</v>
      </c>
      <c r="F138" s="69" t="s">
        <v>378</v>
      </c>
      <c r="G138" s="69" t="s">
        <v>378</v>
      </c>
      <c r="H138" s="69" t="s">
        <v>378</v>
      </c>
      <c r="I138" s="69" t="s">
        <v>378</v>
      </c>
      <c r="J138" s="69" t="s">
        <v>378</v>
      </c>
      <c r="K138" s="69" t="s">
        <v>378</v>
      </c>
      <c r="L138" s="69">
        <f>'Расчет субсидий'!P138-1</f>
        <v>0.74393377105338265</v>
      </c>
      <c r="M138" s="69">
        <f>L138*'Расчет субсидий'!Q138</f>
        <v>14.878675421067653</v>
      </c>
      <c r="N138" s="75">
        <f t="shared" si="45"/>
        <v>13.989105860142242</v>
      </c>
      <c r="O138" s="69">
        <f>'Расчет субсидий'!R138-1</f>
        <v>0</v>
      </c>
      <c r="P138" s="69">
        <f>O138*'Расчет субсидий'!S138</f>
        <v>0</v>
      </c>
      <c r="Q138" s="75">
        <f t="shared" si="46"/>
        <v>0</v>
      </c>
      <c r="R138" s="69">
        <f>'Расчет субсидий'!V138-1</f>
        <v>-0.22142857142857142</v>
      </c>
      <c r="S138" s="69">
        <f>R138*'Расчет субсидий'!W138</f>
        <v>-5.5357142857142856</v>
      </c>
      <c r="T138" s="75">
        <f t="shared" si="47"/>
        <v>-5.2047437666868586</v>
      </c>
      <c r="U138" s="69">
        <f>'Расчет субсидий'!Z138-1</f>
        <v>-0.76666666666666672</v>
      </c>
      <c r="V138" s="69">
        <f>U138*'Расчет субсидий'!AA138</f>
        <v>-19.166666666666668</v>
      </c>
      <c r="W138" s="75">
        <f t="shared" si="48"/>
        <v>-18.020725729819016</v>
      </c>
      <c r="X138" s="70">
        <f t="shared" si="38"/>
        <v>-9.8237055313133013</v>
      </c>
    </row>
    <row r="139" spans="1:24" x14ac:dyDescent="0.2">
      <c r="A139" s="82" t="s">
        <v>140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70"/>
    </row>
    <row r="140" spans="1:24" x14ac:dyDescent="0.2">
      <c r="A140" s="86" t="s">
        <v>141</v>
      </c>
      <c r="B140" s="69">
        <f>'Расчет субсидий'!AG140</f>
        <v>19.163636363636385</v>
      </c>
      <c r="C140" s="69">
        <f>'Расчет субсидий'!D140-1</f>
        <v>-1</v>
      </c>
      <c r="D140" s="69">
        <f>C140*'Расчет субсидий'!E140</f>
        <v>0</v>
      </c>
      <c r="E140" s="75">
        <f t="shared" ref="E140:E145" si="49">$B140*D140/$X140</f>
        <v>0</v>
      </c>
      <c r="F140" s="69" t="s">
        <v>378</v>
      </c>
      <c r="G140" s="69" t="s">
        <v>378</v>
      </c>
      <c r="H140" s="69" t="s">
        <v>378</v>
      </c>
      <c r="I140" s="69" t="s">
        <v>378</v>
      </c>
      <c r="J140" s="69" t="s">
        <v>378</v>
      </c>
      <c r="K140" s="69" t="s">
        <v>378</v>
      </c>
      <c r="L140" s="69">
        <f>'Расчет субсидий'!P140-1</f>
        <v>-3.6231884057971064E-2</v>
      </c>
      <c r="M140" s="69">
        <f>L140*'Расчет субсидий'!Q140</f>
        <v>-0.72463768115942129</v>
      </c>
      <c r="N140" s="75">
        <f t="shared" ref="N140:N145" si="50">$B140*M140/$X140</f>
        <v>-1.4971590909090955</v>
      </c>
      <c r="O140" s="69">
        <f>'Расчет субсидий'!R140-1</f>
        <v>0</v>
      </c>
      <c r="P140" s="69">
        <f>O140*'Расчет субсидий'!S140</f>
        <v>0</v>
      </c>
      <c r="Q140" s="75">
        <f t="shared" ref="Q140:Q145" si="51">$B140*P140/$X140</f>
        <v>0</v>
      </c>
      <c r="R140" s="69">
        <f>'Расчет субсидий'!V140-1</f>
        <v>0</v>
      </c>
      <c r="S140" s="69">
        <f>R140*'Расчет субсидий'!W140</f>
        <v>0</v>
      </c>
      <c r="T140" s="75">
        <f t="shared" ref="T140:T145" si="52">$B140*S140/$X140</f>
        <v>0</v>
      </c>
      <c r="U140" s="69">
        <f>'Расчет субсидий'!Z140-1</f>
        <v>0.49999999999999978</v>
      </c>
      <c r="V140" s="69">
        <f>U140*'Расчет субсидий'!AA140</f>
        <v>9.9999999999999964</v>
      </c>
      <c r="W140" s="75">
        <f t="shared" ref="W140:W145" si="53">$B140*V140/$X140</f>
        <v>20.660795454545482</v>
      </c>
      <c r="X140" s="70">
        <f t="shared" si="38"/>
        <v>9.2753623188405747</v>
      </c>
    </row>
    <row r="141" spans="1:24" x14ac:dyDescent="0.2">
      <c r="A141" s="86" t="s">
        <v>142</v>
      </c>
      <c r="B141" s="69">
        <f>'Расчет субсидий'!AG141</f>
        <v>42.900000000000006</v>
      </c>
      <c r="C141" s="69">
        <f>'Расчет субсидий'!D141-1</f>
        <v>-1</v>
      </c>
      <c r="D141" s="69">
        <f>C141*'Расчет субсидий'!E141</f>
        <v>0</v>
      </c>
      <c r="E141" s="75">
        <f t="shared" si="49"/>
        <v>0</v>
      </c>
      <c r="F141" s="69" t="s">
        <v>378</v>
      </c>
      <c r="G141" s="69" t="s">
        <v>378</v>
      </c>
      <c r="H141" s="69" t="s">
        <v>378</v>
      </c>
      <c r="I141" s="69" t="s">
        <v>378</v>
      </c>
      <c r="J141" s="69" t="s">
        <v>378</v>
      </c>
      <c r="K141" s="69" t="s">
        <v>378</v>
      </c>
      <c r="L141" s="69">
        <f>'Расчет субсидий'!P141-1</f>
        <v>0.36760124610591882</v>
      </c>
      <c r="M141" s="69">
        <f>L141*'Расчет субсидий'!Q141</f>
        <v>7.3520249221183764</v>
      </c>
      <c r="N141" s="75">
        <f t="shared" si="50"/>
        <v>12.343517592840943</v>
      </c>
      <c r="O141" s="69">
        <f>'Расчет субсидий'!R141-1</f>
        <v>0</v>
      </c>
      <c r="P141" s="69">
        <f>O141*'Расчет субсидий'!S141</f>
        <v>0</v>
      </c>
      <c r="Q141" s="75">
        <f t="shared" si="51"/>
        <v>0</v>
      </c>
      <c r="R141" s="69">
        <f>'Расчет субсидий'!V141-1</f>
        <v>0.52</v>
      </c>
      <c r="S141" s="69">
        <f>R141*'Расчет субсидий'!W141</f>
        <v>18.2</v>
      </c>
      <c r="T141" s="75">
        <f t="shared" si="52"/>
        <v>30.556482407159063</v>
      </c>
      <c r="U141" s="69">
        <f>'Расчет субсидий'!Z141-1</f>
        <v>0</v>
      </c>
      <c r="V141" s="69">
        <f>U141*'Расчет субсидий'!AA141</f>
        <v>0</v>
      </c>
      <c r="W141" s="75">
        <f t="shared" si="53"/>
        <v>0</v>
      </c>
      <c r="X141" s="70">
        <f t="shared" si="38"/>
        <v>25.552024922118378</v>
      </c>
    </row>
    <row r="142" spans="1:24" x14ac:dyDescent="0.2">
      <c r="A142" s="86" t="s">
        <v>143</v>
      </c>
      <c r="B142" s="69">
        <f>'Расчет субсидий'!AG142</f>
        <v>68.027272727272759</v>
      </c>
      <c r="C142" s="69">
        <f>'Расчет субсидий'!D142-1</f>
        <v>-1</v>
      </c>
      <c r="D142" s="69">
        <f>C142*'Расчет субсидий'!E142</f>
        <v>0</v>
      </c>
      <c r="E142" s="75">
        <f t="shared" si="49"/>
        <v>0</v>
      </c>
      <c r="F142" s="69" t="s">
        <v>378</v>
      </c>
      <c r="G142" s="69" t="s">
        <v>378</v>
      </c>
      <c r="H142" s="69" t="s">
        <v>378</v>
      </c>
      <c r="I142" s="69" t="s">
        <v>378</v>
      </c>
      <c r="J142" s="69" t="s">
        <v>378</v>
      </c>
      <c r="K142" s="69" t="s">
        <v>378</v>
      </c>
      <c r="L142" s="69">
        <f>'Расчет субсидий'!P142-1</f>
        <v>1.5749999999999997</v>
      </c>
      <c r="M142" s="69">
        <f>L142*'Расчет субсидий'!Q142</f>
        <v>31.499999999999993</v>
      </c>
      <c r="N142" s="75">
        <f t="shared" si="50"/>
        <v>144.30027548209375</v>
      </c>
      <c r="O142" s="69">
        <f>'Расчет субсидий'!R142-1</f>
        <v>0</v>
      </c>
      <c r="P142" s="69">
        <f>O142*'Расчет субсидий'!S142</f>
        <v>0</v>
      </c>
      <c r="Q142" s="75">
        <f t="shared" si="51"/>
        <v>0</v>
      </c>
      <c r="R142" s="69">
        <f>'Расчет субсидий'!V142-1</f>
        <v>-0.58166666666666667</v>
      </c>
      <c r="S142" s="69">
        <f>R142*'Расчет субсидий'!W142</f>
        <v>-17.45</v>
      </c>
      <c r="T142" s="75">
        <f t="shared" si="52"/>
        <v>-79.93777165595354</v>
      </c>
      <c r="U142" s="69">
        <f>'Расчет субсидий'!Z142-1</f>
        <v>4.0000000000000036E-2</v>
      </c>
      <c r="V142" s="69">
        <f>U142*'Расчет субсидий'!AA142</f>
        <v>0.80000000000000071</v>
      </c>
      <c r="W142" s="75">
        <f t="shared" si="53"/>
        <v>3.6647689011325437</v>
      </c>
      <c r="X142" s="70">
        <f t="shared" si="38"/>
        <v>14.849999999999994</v>
      </c>
    </row>
    <row r="143" spans="1:24" x14ac:dyDescent="0.2">
      <c r="A143" s="86" t="s">
        <v>144</v>
      </c>
      <c r="B143" s="69">
        <f>'Расчет субсидий'!AG143</f>
        <v>27.472727272727241</v>
      </c>
      <c r="C143" s="69">
        <f>'Расчет субсидий'!D143-1</f>
        <v>-4.7778785131459722E-2</v>
      </c>
      <c r="D143" s="69">
        <f>C143*'Расчет субсидий'!E143</f>
        <v>-0.47778785131459722</v>
      </c>
      <c r="E143" s="75">
        <f t="shared" si="49"/>
        <v>-1.9614260444280409</v>
      </c>
      <c r="F143" s="69" t="s">
        <v>378</v>
      </c>
      <c r="G143" s="69" t="s">
        <v>378</v>
      </c>
      <c r="H143" s="69" t="s">
        <v>378</v>
      </c>
      <c r="I143" s="69" t="s">
        <v>378</v>
      </c>
      <c r="J143" s="69" t="s">
        <v>378</v>
      </c>
      <c r="K143" s="69" t="s">
        <v>378</v>
      </c>
      <c r="L143" s="69">
        <f>'Расчет субсидий'!P143-1</f>
        <v>0.35849633251833746</v>
      </c>
      <c r="M143" s="69">
        <f>L143*'Расчет субсидий'!Q143</f>
        <v>7.1699266503667491</v>
      </c>
      <c r="N143" s="75">
        <f t="shared" si="50"/>
        <v>29.434153317155278</v>
      </c>
      <c r="O143" s="69">
        <f>'Расчет субсидий'!R143-1</f>
        <v>0</v>
      </c>
      <c r="P143" s="69">
        <f>O143*'Расчет субсидий'!S143</f>
        <v>0</v>
      </c>
      <c r="Q143" s="75">
        <f t="shared" si="51"/>
        <v>0</v>
      </c>
      <c r="R143" s="69">
        <f>'Расчет субсидий'!V143-1</f>
        <v>0</v>
      </c>
      <c r="S143" s="69">
        <f>R143*'Расчет субсидий'!W143</f>
        <v>0</v>
      </c>
      <c r="T143" s="75">
        <f t="shared" si="52"/>
        <v>0</v>
      </c>
      <c r="U143" s="69">
        <f>'Расчет субсидий'!Z143-1</f>
        <v>0</v>
      </c>
      <c r="V143" s="69">
        <f>U143*'Расчет субсидий'!AA143</f>
        <v>0</v>
      </c>
      <c r="W143" s="75">
        <f t="shared" si="53"/>
        <v>0</v>
      </c>
      <c r="X143" s="70">
        <f t="shared" si="38"/>
        <v>6.6921387990521524</v>
      </c>
    </row>
    <row r="144" spans="1:24" x14ac:dyDescent="0.2">
      <c r="A144" s="86" t="s">
        <v>145</v>
      </c>
      <c r="B144" s="69">
        <f>'Расчет субсидий'!AG144</f>
        <v>0.30909090909091219</v>
      </c>
      <c r="C144" s="69">
        <f>'Расчет субсидий'!D144-1</f>
        <v>-0.12328767123287676</v>
      </c>
      <c r="D144" s="69">
        <f>C144*'Расчет субсидий'!E144</f>
        <v>-1.2328767123287676</v>
      </c>
      <c r="E144" s="75">
        <f t="shared" si="49"/>
        <v>-2.5723164850866826</v>
      </c>
      <c r="F144" s="69" t="s">
        <v>378</v>
      </c>
      <c r="G144" s="69" t="s">
        <v>378</v>
      </c>
      <c r="H144" s="69" t="s">
        <v>378</v>
      </c>
      <c r="I144" s="69" t="s">
        <v>378</v>
      </c>
      <c r="J144" s="69" t="s">
        <v>378</v>
      </c>
      <c r="K144" s="69" t="s">
        <v>378</v>
      </c>
      <c r="L144" s="69">
        <f>'Расчет субсидий'!P144-1</f>
        <v>6.9050991501416359E-2</v>
      </c>
      <c r="M144" s="69">
        <f>L144*'Расчет субсидий'!Q144</f>
        <v>1.3810198300283272</v>
      </c>
      <c r="N144" s="75">
        <f t="shared" si="50"/>
        <v>2.8814073941775948</v>
      </c>
      <c r="O144" s="69">
        <f>'Расчет субсидий'!R144-1</f>
        <v>0</v>
      </c>
      <c r="P144" s="69">
        <f>O144*'Расчет субсидий'!S144</f>
        <v>0</v>
      </c>
      <c r="Q144" s="75">
        <f t="shared" si="51"/>
        <v>0</v>
      </c>
      <c r="R144" s="69">
        <f>'Расчет субсидий'!V144-1</f>
        <v>0</v>
      </c>
      <c r="S144" s="69">
        <f>R144*'Расчет субсидий'!W144</f>
        <v>0</v>
      </c>
      <c r="T144" s="75">
        <f t="shared" si="52"/>
        <v>0</v>
      </c>
      <c r="U144" s="69">
        <f>'Расчет субсидий'!Z144-1</f>
        <v>0</v>
      </c>
      <c r="V144" s="69">
        <f>U144*'Расчет субсидий'!AA144</f>
        <v>0</v>
      </c>
      <c r="W144" s="75">
        <f t="shared" si="53"/>
        <v>0</v>
      </c>
      <c r="X144" s="70">
        <f t="shared" si="38"/>
        <v>0.14814311769955957</v>
      </c>
    </row>
    <row r="145" spans="1:24" x14ac:dyDescent="0.2">
      <c r="A145" s="86" t="s">
        <v>146</v>
      </c>
      <c r="B145" s="69">
        <f>'Расчет субсидий'!AG145</f>
        <v>-69.400000000000006</v>
      </c>
      <c r="C145" s="69">
        <f>'Расчет субсидий'!D145-1</f>
        <v>-1</v>
      </c>
      <c r="D145" s="69">
        <f>C145*'Расчет субсидий'!E145</f>
        <v>0</v>
      </c>
      <c r="E145" s="75">
        <f t="shared" si="49"/>
        <v>0</v>
      </c>
      <c r="F145" s="69" t="s">
        <v>378</v>
      </c>
      <c r="G145" s="69" t="s">
        <v>378</v>
      </c>
      <c r="H145" s="69" t="s">
        <v>378</v>
      </c>
      <c r="I145" s="69" t="s">
        <v>378</v>
      </c>
      <c r="J145" s="69" t="s">
        <v>378</v>
      </c>
      <c r="K145" s="69" t="s">
        <v>378</v>
      </c>
      <c r="L145" s="69">
        <f>'Расчет субсидий'!P145-1</f>
        <v>-1</v>
      </c>
      <c r="M145" s="69">
        <f>L145*'Расчет субсидий'!Q145</f>
        <v>-20</v>
      </c>
      <c r="N145" s="75">
        <f t="shared" si="50"/>
        <v>-69.400000000000006</v>
      </c>
      <c r="O145" s="69">
        <f>'Расчет субсидий'!R145-1</f>
        <v>0</v>
      </c>
      <c r="P145" s="69">
        <f>O145*'Расчет субсидий'!S145</f>
        <v>0</v>
      </c>
      <c r="Q145" s="75">
        <f t="shared" si="51"/>
        <v>0</v>
      </c>
      <c r="R145" s="69">
        <f>'Расчет субсидий'!V145-1</f>
        <v>0</v>
      </c>
      <c r="S145" s="69">
        <f>R145*'Расчет субсидий'!W145</f>
        <v>0</v>
      </c>
      <c r="T145" s="75">
        <f t="shared" si="52"/>
        <v>0</v>
      </c>
      <c r="U145" s="69">
        <f>'Расчет субсидий'!Z145-1</f>
        <v>0</v>
      </c>
      <c r="V145" s="69">
        <f>U145*'Расчет субсидий'!AA145</f>
        <v>0</v>
      </c>
      <c r="W145" s="75">
        <f t="shared" si="53"/>
        <v>0</v>
      </c>
      <c r="X145" s="70">
        <f t="shared" si="38"/>
        <v>-20</v>
      </c>
    </row>
    <row r="146" spans="1:24" x14ac:dyDescent="0.2">
      <c r="A146" s="82" t="s">
        <v>147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70"/>
    </row>
    <row r="147" spans="1:24" x14ac:dyDescent="0.2">
      <c r="A147" s="86" t="s">
        <v>148</v>
      </c>
      <c r="B147" s="69">
        <f>'Расчет субсидий'!AG147</f>
        <v>53.27272727272728</v>
      </c>
      <c r="C147" s="69">
        <f>'Расчет субсидий'!D147-1</f>
        <v>6.8181818181818343E-3</v>
      </c>
      <c r="D147" s="69">
        <f>C147*'Расчет субсидий'!E147</f>
        <v>6.8181818181818343E-2</v>
      </c>
      <c r="E147" s="75">
        <f t="shared" ref="E147:E158" si="54">$B147*D147/$X147</f>
        <v>3.9068550197523748E-2</v>
      </c>
      <c r="F147" s="69" t="s">
        <v>378</v>
      </c>
      <c r="G147" s="69" t="s">
        <v>378</v>
      </c>
      <c r="H147" s="69" t="s">
        <v>378</v>
      </c>
      <c r="I147" s="69" t="s">
        <v>378</v>
      </c>
      <c r="J147" s="69" t="s">
        <v>378</v>
      </c>
      <c r="K147" s="69" t="s">
        <v>378</v>
      </c>
      <c r="L147" s="69">
        <f>'Расчет субсидий'!P147-1</f>
        <v>-0.35487288135593231</v>
      </c>
      <c r="M147" s="69">
        <f>L147*'Расчет субсидий'!Q147</f>
        <v>-7.0974576271186463</v>
      </c>
      <c r="N147" s="75">
        <f t="shared" ref="N147:N158" si="55">$B147*M147/$X147</f>
        <v>-4.0668815671716017</v>
      </c>
      <c r="O147" s="69">
        <f>'Расчет субсидий'!R147-1</f>
        <v>0</v>
      </c>
      <c r="P147" s="69">
        <f>O147*'Расчет субсидий'!S147</f>
        <v>0</v>
      </c>
      <c r="Q147" s="75">
        <f t="shared" ref="Q147:Q158" si="56">$B147*P147/$X147</f>
        <v>0</v>
      </c>
      <c r="R147" s="69">
        <f>'Расчет субсидий'!V147-1</f>
        <v>5</v>
      </c>
      <c r="S147" s="69">
        <f>R147*'Расчет субсидий'!W147</f>
        <v>100</v>
      </c>
      <c r="T147" s="75">
        <f t="shared" ref="T147:T158" si="57">$B147*S147/$X147</f>
        <v>57.30054028970136</v>
      </c>
      <c r="U147" s="69">
        <f>'Расчет субсидий'!Z147-1</f>
        <v>0</v>
      </c>
      <c r="V147" s="69">
        <f>U147*'Расчет субсидий'!AA147</f>
        <v>0</v>
      </c>
      <c r="W147" s="75">
        <f t="shared" ref="W147:W158" si="58">$B147*V147/$X147</f>
        <v>0</v>
      </c>
      <c r="X147" s="70">
        <f t="shared" si="38"/>
        <v>92.970724191063169</v>
      </c>
    </row>
    <row r="148" spans="1:24" x14ac:dyDescent="0.2">
      <c r="A148" s="86" t="s">
        <v>149</v>
      </c>
      <c r="B148" s="69">
        <f>'Расчет субсидий'!AG148</f>
        <v>-12.081818181818193</v>
      </c>
      <c r="C148" s="69">
        <f>'Расчет субсидий'!D148-1</f>
        <v>0</v>
      </c>
      <c r="D148" s="69">
        <f>C148*'Расчет субсидий'!E148</f>
        <v>0</v>
      </c>
      <c r="E148" s="75">
        <f t="shared" si="54"/>
        <v>0</v>
      </c>
      <c r="F148" s="69" t="s">
        <v>378</v>
      </c>
      <c r="G148" s="69" t="s">
        <v>378</v>
      </c>
      <c r="H148" s="69" t="s">
        <v>378</v>
      </c>
      <c r="I148" s="69" t="s">
        <v>378</v>
      </c>
      <c r="J148" s="69" t="s">
        <v>378</v>
      </c>
      <c r="K148" s="69" t="s">
        <v>378</v>
      </c>
      <c r="L148" s="69">
        <f>'Расчет субсидий'!P148-1</f>
        <v>-0.68265016756896113</v>
      </c>
      <c r="M148" s="69">
        <f>L148*'Расчет субсидий'!Q148</f>
        <v>-13.653003351379223</v>
      </c>
      <c r="N148" s="75">
        <f t="shared" si="55"/>
        <v>-12.081818181818194</v>
      </c>
      <c r="O148" s="69">
        <f>'Расчет субсидий'!R148-1</f>
        <v>0</v>
      </c>
      <c r="P148" s="69">
        <f>O148*'Расчет субсидий'!S148</f>
        <v>0</v>
      </c>
      <c r="Q148" s="75">
        <f t="shared" si="56"/>
        <v>0</v>
      </c>
      <c r="R148" s="69">
        <f>'Расчет субсидий'!V148-1</f>
        <v>0</v>
      </c>
      <c r="S148" s="69">
        <f>R148*'Расчет субсидий'!W148</f>
        <v>0</v>
      </c>
      <c r="T148" s="75">
        <f t="shared" si="57"/>
        <v>0</v>
      </c>
      <c r="U148" s="69">
        <f>'Расчет субсидий'!Z148-1</f>
        <v>0</v>
      </c>
      <c r="V148" s="69">
        <f>U148*'Расчет субсидий'!AA148</f>
        <v>0</v>
      </c>
      <c r="W148" s="75">
        <f t="shared" si="58"/>
        <v>0</v>
      </c>
      <c r="X148" s="70">
        <f t="shared" si="38"/>
        <v>-13.653003351379223</v>
      </c>
    </row>
    <row r="149" spans="1:24" x14ac:dyDescent="0.2">
      <c r="A149" s="86" t="s">
        <v>150</v>
      </c>
      <c r="B149" s="69">
        <f>'Расчет субсидий'!AG149</f>
        <v>-28.918181818181836</v>
      </c>
      <c r="C149" s="69">
        <f>'Расчет субсидий'!D149-1</f>
        <v>0.17126315789473678</v>
      </c>
      <c r="D149" s="69">
        <f>C149*'Расчет субсидий'!E149</f>
        <v>1.7126315789473678</v>
      </c>
      <c r="E149" s="75">
        <f t="shared" si="54"/>
        <v>5.8843106258237814</v>
      </c>
      <c r="F149" s="69" t="s">
        <v>378</v>
      </c>
      <c r="G149" s="69" t="s">
        <v>378</v>
      </c>
      <c r="H149" s="69" t="s">
        <v>378</v>
      </c>
      <c r="I149" s="69" t="s">
        <v>378</v>
      </c>
      <c r="J149" s="69" t="s">
        <v>378</v>
      </c>
      <c r="K149" s="69" t="s">
        <v>378</v>
      </c>
      <c r="L149" s="69">
        <f>'Расчет субсидий'!P149-1</f>
        <v>-0.89217843568713739</v>
      </c>
      <c r="M149" s="69">
        <f>L149*'Расчет субсидий'!Q149</f>
        <v>-17.843568713742748</v>
      </c>
      <c r="N149" s="75">
        <f t="shared" si="55"/>
        <v>-61.307465233957352</v>
      </c>
      <c r="O149" s="69">
        <f>'Расчет субсидий'!R149-1</f>
        <v>0</v>
      </c>
      <c r="P149" s="69">
        <f>O149*'Расчет субсидий'!S149</f>
        <v>0</v>
      </c>
      <c r="Q149" s="75">
        <f t="shared" si="56"/>
        <v>0</v>
      </c>
      <c r="R149" s="69">
        <f>'Расчет субсидий'!V149-1</f>
        <v>0.19999999999999996</v>
      </c>
      <c r="S149" s="69">
        <f>R149*'Расчет субсидий'!W149</f>
        <v>1.9999999999999996</v>
      </c>
      <c r="T149" s="75">
        <f t="shared" si="57"/>
        <v>6.8716596122097027</v>
      </c>
      <c r="U149" s="69">
        <f>'Расчет субсидий'!Z149-1</f>
        <v>0.14285714285714302</v>
      </c>
      <c r="V149" s="69">
        <f>U149*'Расчет субсидий'!AA149</f>
        <v>5.7142857142857206</v>
      </c>
      <c r="W149" s="75">
        <f t="shared" si="58"/>
        <v>19.633313177742036</v>
      </c>
      <c r="X149" s="70">
        <f t="shared" si="38"/>
        <v>-8.4166514205096608</v>
      </c>
    </row>
    <row r="150" spans="1:24" x14ac:dyDescent="0.2">
      <c r="A150" s="86" t="s">
        <v>151</v>
      </c>
      <c r="B150" s="69">
        <f>'Расчет субсидий'!AG150</f>
        <v>-9.7909090909090537</v>
      </c>
      <c r="C150" s="69">
        <f>'Расчет субсидий'!D150-1</f>
        <v>0.19028817365269446</v>
      </c>
      <c r="D150" s="69">
        <f>C150*'Расчет субсидий'!E150</f>
        <v>1.9028817365269446</v>
      </c>
      <c r="E150" s="75">
        <f t="shared" si="54"/>
        <v>9.7628440356998407</v>
      </c>
      <c r="F150" s="69" t="s">
        <v>378</v>
      </c>
      <c r="G150" s="69" t="s">
        <v>378</v>
      </c>
      <c r="H150" s="69" t="s">
        <v>378</v>
      </c>
      <c r="I150" s="69" t="s">
        <v>378</v>
      </c>
      <c r="J150" s="69" t="s">
        <v>378</v>
      </c>
      <c r="K150" s="69" t="s">
        <v>378</v>
      </c>
      <c r="L150" s="69">
        <f>'Расчет субсидий'!P150-1</f>
        <v>-0.19056168248268779</v>
      </c>
      <c r="M150" s="69">
        <f>L150*'Расчет субсидий'!Q150</f>
        <v>-3.8112336496537558</v>
      </c>
      <c r="N150" s="75">
        <f t="shared" si="55"/>
        <v>-19.553753126608893</v>
      </c>
      <c r="O150" s="69">
        <f>'Расчет субсидий'!R150-1</f>
        <v>0</v>
      </c>
      <c r="P150" s="69">
        <f>O150*'Расчет субсидий'!S150</f>
        <v>0</v>
      </c>
      <c r="Q150" s="75">
        <f t="shared" si="56"/>
        <v>0</v>
      </c>
      <c r="R150" s="69">
        <f>'Расчет субсидий'!V150-1</f>
        <v>0</v>
      </c>
      <c r="S150" s="69">
        <f>R150*'Расчет субсидий'!W150</f>
        <v>0</v>
      </c>
      <c r="T150" s="75">
        <f t="shared" si="57"/>
        <v>0</v>
      </c>
      <c r="U150" s="69">
        <f>'Расчет субсидий'!Z150-1</f>
        <v>0</v>
      </c>
      <c r="V150" s="69">
        <f>U150*'Расчет субсидий'!AA150</f>
        <v>0</v>
      </c>
      <c r="W150" s="75">
        <f t="shared" si="58"/>
        <v>0</v>
      </c>
      <c r="X150" s="70">
        <f t="shared" si="38"/>
        <v>-1.9083519131268112</v>
      </c>
    </row>
    <row r="151" spans="1:24" x14ac:dyDescent="0.2">
      <c r="A151" s="86" t="s">
        <v>152</v>
      </c>
      <c r="B151" s="69">
        <f>'Расчет субсидий'!AG151</f>
        <v>-1.318181818181813</v>
      </c>
      <c r="C151" s="69">
        <f>'Расчет субсидий'!D151-1</f>
        <v>-1</v>
      </c>
      <c r="D151" s="69">
        <f>C151*'Расчет субсидий'!E151</f>
        <v>-10</v>
      </c>
      <c r="E151" s="75">
        <f t="shared" si="54"/>
        <v>-16.261074861269961</v>
      </c>
      <c r="F151" s="69" t="s">
        <v>378</v>
      </c>
      <c r="G151" s="69" t="s">
        <v>378</v>
      </c>
      <c r="H151" s="69" t="s">
        <v>378</v>
      </c>
      <c r="I151" s="69" t="s">
        <v>378</v>
      </c>
      <c r="J151" s="69" t="s">
        <v>378</v>
      </c>
      <c r="K151" s="69" t="s">
        <v>378</v>
      </c>
      <c r="L151" s="69">
        <f>'Расчет субсидий'!P151-1</f>
        <v>-9.3547551179061883E-2</v>
      </c>
      <c r="M151" s="69">
        <f>L151*'Расчет субсидий'!Q151</f>
        <v>-1.8709510235812377</v>
      </c>
      <c r="N151" s="75">
        <f t="shared" si="55"/>
        <v>-3.0423674656224167</v>
      </c>
      <c r="O151" s="69">
        <f>'Расчет субсидий'!R151-1</f>
        <v>0</v>
      </c>
      <c r="P151" s="69">
        <f>O151*'Расчет субсидий'!S151</f>
        <v>0</v>
      </c>
      <c r="Q151" s="75">
        <f t="shared" si="56"/>
        <v>0</v>
      </c>
      <c r="R151" s="69">
        <f>'Расчет субсидий'!V151-1</f>
        <v>0.21958041958041963</v>
      </c>
      <c r="S151" s="69">
        <f>R151*'Расчет субсидий'!W151</f>
        <v>7.6853146853146868</v>
      </c>
      <c r="T151" s="75">
        <f t="shared" si="57"/>
        <v>12.497147743031952</v>
      </c>
      <c r="U151" s="69">
        <f>'Расчет субсидий'!Z151-1</f>
        <v>0.22500000000000009</v>
      </c>
      <c r="V151" s="69">
        <f>U151*'Расчет субсидий'!AA151</f>
        <v>3.3750000000000013</v>
      </c>
      <c r="W151" s="75">
        <f t="shared" si="58"/>
        <v>5.4881127656786148</v>
      </c>
      <c r="X151" s="70">
        <f t="shared" si="38"/>
        <v>-0.81063633826655002</v>
      </c>
    </row>
    <row r="152" spans="1:24" x14ac:dyDescent="0.2">
      <c r="A152" s="86" t="s">
        <v>153</v>
      </c>
      <c r="B152" s="69">
        <f>'Расчет субсидий'!AG152</f>
        <v>18.763636363636365</v>
      </c>
      <c r="C152" s="69">
        <f>'Расчет субсидий'!D152-1</f>
        <v>-1</v>
      </c>
      <c r="D152" s="69">
        <f>C152*'Расчет субсидий'!E152</f>
        <v>0</v>
      </c>
      <c r="E152" s="75">
        <f t="shared" si="54"/>
        <v>0</v>
      </c>
      <c r="F152" s="69" t="s">
        <v>378</v>
      </c>
      <c r="G152" s="69" t="s">
        <v>378</v>
      </c>
      <c r="H152" s="69" t="s">
        <v>378</v>
      </c>
      <c r="I152" s="69" t="s">
        <v>378</v>
      </c>
      <c r="J152" s="69" t="s">
        <v>378</v>
      </c>
      <c r="K152" s="69" t="s">
        <v>378</v>
      </c>
      <c r="L152" s="69">
        <f>'Расчет субсидий'!P152-1</f>
        <v>0.66118563392470797</v>
      </c>
      <c r="M152" s="69">
        <f>L152*'Расчет субсидий'!Q152</f>
        <v>13.223712678494159</v>
      </c>
      <c r="N152" s="75">
        <f t="shared" si="55"/>
        <v>13.984076697766909</v>
      </c>
      <c r="O152" s="69">
        <f>'Расчет субсидий'!R152-1</f>
        <v>0</v>
      </c>
      <c r="P152" s="69">
        <f>O152*'Расчет субсидий'!S152</f>
        <v>0</v>
      </c>
      <c r="Q152" s="75">
        <f t="shared" si="56"/>
        <v>0</v>
      </c>
      <c r="R152" s="69">
        <f>'Расчет субсидий'!V152-1</f>
        <v>0.19230769230769229</v>
      </c>
      <c r="S152" s="69">
        <f>R152*'Расчет субсидий'!W152</f>
        <v>0.96153846153846145</v>
      </c>
      <c r="T152" s="75">
        <f t="shared" si="57"/>
        <v>1.0168269623609081</v>
      </c>
      <c r="U152" s="69">
        <f>'Расчет субсидий'!Z152-1</f>
        <v>7.9069767441860339E-2</v>
      </c>
      <c r="V152" s="69">
        <f>U152*'Расчет субсидий'!AA152</f>
        <v>3.5581395348837153</v>
      </c>
      <c r="W152" s="75">
        <f t="shared" si="58"/>
        <v>3.7627327035085454</v>
      </c>
      <c r="X152" s="70">
        <f t="shared" si="38"/>
        <v>17.743390674916338</v>
      </c>
    </row>
    <row r="153" spans="1:24" x14ac:dyDescent="0.2">
      <c r="A153" s="86" t="s">
        <v>154</v>
      </c>
      <c r="B153" s="69">
        <f>'Расчет субсидий'!AG153</f>
        <v>121.55454545454552</v>
      </c>
      <c r="C153" s="69">
        <f>'Расчет субсидий'!D153-1</f>
        <v>9.7923233821620492E-2</v>
      </c>
      <c r="D153" s="69">
        <f>C153*'Расчет субсидий'!E153</f>
        <v>0.97923233821620492</v>
      </c>
      <c r="E153" s="75">
        <f t="shared" si="54"/>
        <v>3.1935695177008063</v>
      </c>
      <c r="F153" s="69" t="s">
        <v>378</v>
      </c>
      <c r="G153" s="69" t="s">
        <v>378</v>
      </c>
      <c r="H153" s="69" t="s">
        <v>378</v>
      </c>
      <c r="I153" s="69" t="s">
        <v>378</v>
      </c>
      <c r="J153" s="69" t="s">
        <v>378</v>
      </c>
      <c r="K153" s="69" t="s">
        <v>378</v>
      </c>
      <c r="L153" s="69">
        <f>'Расчет субсидий'!P153-1</f>
        <v>0.58962928202721732</v>
      </c>
      <c r="M153" s="69">
        <f>L153*'Расчет субсидий'!Q153</f>
        <v>11.792585640544345</v>
      </c>
      <c r="N153" s="75">
        <f t="shared" si="55"/>
        <v>38.459148627711677</v>
      </c>
      <c r="O153" s="69">
        <f>'Расчет субсидий'!R153-1</f>
        <v>0</v>
      </c>
      <c r="P153" s="69">
        <f>O153*'Расчет субсидий'!S153</f>
        <v>0</v>
      </c>
      <c r="Q153" s="75">
        <f t="shared" si="56"/>
        <v>0</v>
      </c>
      <c r="R153" s="69">
        <f>'Расчет субсидий'!V153-1</f>
        <v>0</v>
      </c>
      <c r="S153" s="69">
        <f>R153*'Расчет субсидий'!W153</f>
        <v>0</v>
      </c>
      <c r="T153" s="75">
        <f t="shared" si="57"/>
        <v>0</v>
      </c>
      <c r="U153" s="69">
        <f>'Расчет субсидий'!Z153-1</f>
        <v>0.7</v>
      </c>
      <c r="V153" s="69">
        <f>U153*'Расчет субсидий'!AA153</f>
        <v>24.5</v>
      </c>
      <c r="W153" s="75">
        <f t="shared" si="58"/>
        <v>79.901827309133026</v>
      </c>
      <c r="X153" s="70">
        <f t="shared" si="38"/>
        <v>37.271817978760552</v>
      </c>
    </row>
    <row r="154" spans="1:24" x14ac:dyDescent="0.2">
      <c r="A154" s="86" t="s">
        <v>155</v>
      </c>
      <c r="B154" s="69">
        <f>'Расчет субсидий'!AG154</f>
        <v>27.354545454545473</v>
      </c>
      <c r="C154" s="69">
        <f>'Расчет субсидий'!D154-1</f>
        <v>2.7164179104477659E-2</v>
      </c>
      <c r="D154" s="69">
        <f>C154*'Расчет субсидий'!E154</f>
        <v>0.27164179104477659</v>
      </c>
      <c r="E154" s="75">
        <f t="shared" si="54"/>
        <v>0.31366594402324838</v>
      </c>
      <c r="F154" s="69" t="s">
        <v>378</v>
      </c>
      <c r="G154" s="69" t="s">
        <v>378</v>
      </c>
      <c r="H154" s="69" t="s">
        <v>378</v>
      </c>
      <c r="I154" s="69" t="s">
        <v>378</v>
      </c>
      <c r="J154" s="69" t="s">
        <v>378</v>
      </c>
      <c r="K154" s="69" t="s">
        <v>378</v>
      </c>
      <c r="L154" s="69">
        <f>'Расчет субсидий'!P154-1</f>
        <v>1.1228304405874501</v>
      </c>
      <c r="M154" s="69">
        <f>L154*'Расчет субсидий'!Q154</f>
        <v>22.456608811749</v>
      </c>
      <c r="N154" s="75">
        <f t="shared" si="55"/>
        <v>25.930742745459799</v>
      </c>
      <c r="O154" s="69">
        <f>'Расчет субсидий'!R154-1</f>
        <v>0</v>
      </c>
      <c r="P154" s="69">
        <f>O154*'Расчет субсидий'!S154</f>
        <v>0</v>
      </c>
      <c r="Q154" s="75">
        <f t="shared" si="56"/>
        <v>0</v>
      </c>
      <c r="R154" s="69">
        <f>'Расчет субсидий'!V154-1</f>
        <v>1.7543859649122862E-3</v>
      </c>
      <c r="S154" s="69">
        <f>R154*'Расчет субсидий'!W154</f>
        <v>6.1403508771930015E-2</v>
      </c>
      <c r="T154" s="75">
        <f t="shared" si="57"/>
        <v>7.090289557880454E-2</v>
      </c>
      <c r="U154" s="69">
        <f>'Расчет субсидий'!Z154-1</f>
        <v>6.0000000000000053E-2</v>
      </c>
      <c r="V154" s="69">
        <f>U154*'Расчет субсидий'!AA154</f>
        <v>0.9000000000000008</v>
      </c>
      <c r="W154" s="75">
        <f t="shared" si="58"/>
        <v>1.0392338694836185</v>
      </c>
      <c r="X154" s="70">
        <f t="shared" si="38"/>
        <v>23.689654111565709</v>
      </c>
    </row>
    <row r="155" spans="1:24" x14ac:dyDescent="0.2">
      <c r="A155" s="86" t="s">
        <v>156</v>
      </c>
      <c r="B155" s="69">
        <f>'Расчет субсидий'!AG155</f>
        <v>48.27272727272728</v>
      </c>
      <c r="C155" s="69">
        <f>'Расчет субсидий'!D155-1</f>
        <v>-3.3807829181494609E-2</v>
      </c>
      <c r="D155" s="69">
        <f>C155*'Расчет субсидий'!E155</f>
        <v>-0.33807829181494609</v>
      </c>
      <c r="E155" s="75">
        <f t="shared" si="54"/>
        <v>-0.49363466595251659</v>
      </c>
      <c r="F155" s="69" t="s">
        <v>378</v>
      </c>
      <c r="G155" s="69" t="s">
        <v>378</v>
      </c>
      <c r="H155" s="69" t="s">
        <v>378</v>
      </c>
      <c r="I155" s="69" t="s">
        <v>378</v>
      </c>
      <c r="J155" s="69" t="s">
        <v>378</v>
      </c>
      <c r="K155" s="69" t="s">
        <v>378</v>
      </c>
      <c r="L155" s="69">
        <f>'Расчет субсидий'!P155-1</f>
        <v>0.16994434137291292</v>
      </c>
      <c r="M155" s="69">
        <f>L155*'Расчет субсидий'!Q155</f>
        <v>3.3988868274582584</v>
      </c>
      <c r="N155" s="75">
        <f t="shared" si="55"/>
        <v>4.9627805283669275</v>
      </c>
      <c r="O155" s="69">
        <f>'Расчет субсидий'!R155-1</f>
        <v>0</v>
      </c>
      <c r="P155" s="69">
        <f>O155*'Расчет субсидий'!S155</f>
        <v>0</v>
      </c>
      <c r="Q155" s="75">
        <f t="shared" si="56"/>
        <v>0</v>
      </c>
      <c r="R155" s="69">
        <f>'Расчет субсидий'!V155-1</f>
        <v>1</v>
      </c>
      <c r="S155" s="69">
        <f>R155*'Расчет субсидий'!W155</f>
        <v>20</v>
      </c>
      <c r="T155" s="75">
        <f t="shared" si="57"/>
        <v>29.202387606875241</v>
      </c>
      <c r="U155" s="69">
        <f>'Расчет субсидий'!Z155-1</f>
        <v>0.33333333333333348</v>
      </c>
      <c r="V155" s="69">
        <f>U155*'Расчет субсидий'!AA155</f>
        <v>10.000000000000004</v>
      </c>
      <c r="W155" s="75">
        <f t="shared" si="58"/>
        <v>14.601193803437626</v>
      </c>
      <c r="X155" s="70">
        <f t="shared" si="38"/>
        <v>33.060808535643318</v>
      </c>
    </row>
    <row r="156" spans="1:24" x14ac:dyDescent="0.2">
      <c r="A156" s="86" t="s">
        <v>157</v>
      </c>
      <c r="B156" s="69">
        <f>'Расчет субсидий'!AG156</f>
        <v>9.6090909090908951</v>
      </c>
      <c r="C156" s="69">
        <f>'Расчет субсидий'!D156-1</f>
        <v>4.4444444444444509E-2</v>
      </c>
      <c r="D156" s="69">
        <f>C156*'Расчет субсидий'!E156</f>
        <v>0.44444444444444509</v>
      </c>
      <c r="E156" s="75">
        <f t="shared" si="54"/>
        <v>1.152614595161777</v>
      </c>
      <c r="F156" s="69" t="s">
        <v>378</v>
      </c>
      <c r="G156" s="69" t="s">
        <v>378</v>
      </c>
      <c r="H156" s="69" t="s">
        <v>378</v>
      </c>
      <c r="I156" s="69" t="s">
        <v>378</v>
      </c>
      <c r="J156" s="69" t="s">
        <v>378</v>
      </c>
      <c r="K156" s="69" t="s">
        <v>378</v>
      </c>
      <c r="L156" s="69">
        <f>'Расчет субсидий'!P156-1</f>
        <v>-8.0783353733170249E-2</v>
      </c>
      <c r="M156" s="69">
        <f>L156*'Расчет субсидий'!Q156</f>
        <v>-1.615667074663405</v>
      </c>
      <c r="N156" s="75">
        <f t="shared" si="55"/>
        <v>-4.1900432651535837</v>
      </c>
      <c r="O156" s="69">
        <f>'Расчет субсидий'!R156-1</f>
        <v>0</v>
      </c>
      <c r="P156" s="69">
        <f>O156*'Расчет субсидий'!S156</f>
        <v>0</v>
      </c>
      <c r="Q156" s="75">
        <f t="shared" si="56"/>
        <v>0</v>
      </c>
      <c r="R156" s="69">
        <f>'Расчет субсидий'!V156-1</f>
        <v>6.1538461538461542E-2</v>
      </c>
      <c r="S156" s="69">
        <f>R156*'Расчет субсидий'!W156</f>
        <v>1.8461538461538463</v>
      </c>
      <c r="T156" s="75">
        <f t="shared" si="57"/>
        <v>4.7877837029796835</v>
      </c>
      <c r="U156" s="69">
        <f>'Расчет субсидий'!Z156-1</f>
        <v>0.1515151515151516</v>
      </c>
      <c r="V156" s="69">
        <f>U156*'Расчет субсидий'!AA156</f>
        <v>3.0303030303030321</v>
      </c>
      <c r="W156" s="75">
        <f t="shared" si="58"/>
        <v>7.8587358761030188</v>
      </c>
      <c r="X156" s="70">
        <f t="shared" si="38"/>
        <v>3.7052342462379184</v>
      </c>
    </row>
    <row r="157" spans="1:24" x14ac:dyDescent="0.2">
      <c r="A157" s="86" t="s">
        <v>158</v>
      </c>
      <c r="B157" s="69">
        <f>'Расчет субсидий'!AG157</f>
        <v>86.25454545454545</v>
      </c>
      <c r="C157" s="69">
        <f>'Расчет субсидий'!D157-1</f>
        <v>9.3248945147679452E-2</v>
      </c>
      <c r="D157" s="69">
        <f>C157*'Расчет субсидий'!E157</f>
        <v>0.93248945147679452</v>
      </c>
      <c r="E157" s="75">
        <f t="shared" si="54"/>
        <v>0.16426095004984526</v>
      </c>
      <c r="F157" s="69" t="s">
        <v>378</v>
      </c>
      <c r="G157" s="69" t="s">
        <v>378</v>
      </c>
      <c r="H157" s="69" t="s">
        <v>378</v>
      </c>
      <c r="I157" s="69" t="s">
        <v>378</v>
      </c>
      <c r="J157" s="69" t="s">
        <v>378</v>
      </c>
      <c r="K157" s="69" t="s">
        <v>378</v>
      </c>
      <c r="L157" s="69">
        <f>'Расчет субсидий'!P157-1</f>
        <v>1.9362041467304625</v>
      </c>
      <c r="M157" s="69">
        <f>L157*'Расчет субсидий'!Q157</f>
        <v>38.72408293460925</v>
      </c>
      <c r="N157" s="75">
        <f t="shared" si="55"/>
        <v>6.8213690166405154</v>
      </c>
      <c r="O157" s="69">
        <f>'Расчет субсидий'!R157-1</f>
        <v>0</v>
      </c>
      <c r="P157" s="69">
        <f>O157*'Расчет субсидий'!S157</f>
        <v>0</v>
      </c>
      <c r="Q157" s="75">
        <f t="shared" si="56"/>
        <v>0</v>
      </c>
      <c r="R157" s="69">
        <f>'Расчет субсидий'!V157-1</f>
        <v>30</v>
      </c>
      <c r="S157" s="69">
        <f>R157*'Расчет субсидий'!W157</f>
        <v>450</v>
      </c>
      <c r="T157" s="75">
        <f t="shared" si="57"/>
        <v>79.268915487855097</v>
      </c>
      <c r="U157" s="69">
        <f>'Расчет субсидий'!Z157-1</f>
        <v>0</v>
      </c>
      <c r="V157" s="69">
        <f>U157*'Расчет субсидий'!AA157</f>
        <v>0</v>
      </c>
      <c r="W157" s="75">
        <f t="shared" si="58"/>
        <v>0</v>
      </c>
      <c r="X157" s="70">
        <f t="shared" si="38"/>
        <v>489.65657238608605</v>
      </c>
    </row>
    <row r="158" spans="1:24" x14ac:dyDescent="0.2">
      <c r="A158" s="86" t="s">
        <v>159</v>
      </c>
      <c r="B158" s="69">
        <f>'Расчет субсидий'!AG158</f>
        <v>28.190909090909088</v>
      </c>
      <c r="C158" s="69">
        <f>'Расчет субсидий'!D158-1</f>
        <v>9.0097586494112925E-2</v>
      </c>
      <c r="D158" s="69">
        <f>C158*'Расчет субсидий'!E158</f>
        <v>0.90097586494112925</v>
      </c>
      <c r="E158" s="75">
        <f t="shared" si="54"/>
        <v>1.0921545811516078</v>
      </c>
      <c r="F158" s="69" t="s">
        <v>378</v>
      </c>
      <c r="G158" s="69" t="s">
        <v>378</v>
      </c>
      <c r="H158" s="69" t="s">
        <v>378</v>
      </c>
      <c r="I158" s="69" t="s">
        <v>378</v>
      </c>
      <c r="J158" s="69" t="s">
        <v>378</v>
      </c>
      <c r="K158" s="69" t="s">
        <v>378</v>
      </c>
      <c r="L158" s="69">
        <f>'Расчет субсидий'!P158-1</f>
        <v>0.61143768894860617</v>
      </c>
      <c r="M158" s="69">
        <f>L158*'Расчет субсидий'!Q158</f>
        <v>12.228753778972123</v>
      </c>
      <c r="N158" s="75">
        <f t="shared" si="55"/>
        <v>14.823581830743178</v>
      </c>
      <c r="O158" s="69">
        <f>'Расчет субсидий'!R158-1</f>
        <v>0</v>
      </c>
      <c r="P158" s="69">
        <f>O158*'Расчет субсидий'!S158</f>
        <v>0</v>
      </c>
      <c r="Q158" s="75">
        <f t="shared" si="56"/>
        <v>0</v>
      </c>
      <c r="R158" s="69">
        <f>'Расчет субсидий'!V158-1</f>
        <v>0</v>
      </c>
      <c r="S158" s="69">
        <f>R158*'Расчет субсидий'!W158</f>
        <v>0</v>
      </c>
      <c r="T158" s="75">
        <f t="shared" si="57"/>
        <v>0</v>
      </c>
      <c r="U158" s="69">
        <f>'Расчет субсидий'!Z158-1</f>
        <v>0.33754789272030661</v>
      </c>
      <c r="V158" s="69">
        <f>U158*'Расчет субсидий'!AA158</f>
        <v>10.126436781609199</v>
      </c>
      <c r="W158" s="75">
        <f t="shared" si="58"/>
        <v>12.275172679014304</v>
      </c>
      <c r="X158" s="70">
        <f t="shared" si="38"/>
        <v>23.256166425522451</v>
      </c>
    </row>
    <row r="159" spans="1:24" x14ac:dyDescent="0.2">
      <c r="A159" s="82" t="s">
        <v>160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70"/>
    </row>
    <row r="160" spans="1:24" x14ac:dyDescent="0.2">
      <c r="A160" s="86" t="s">
        <v>74</v>
      </c>
      <c r="B160" s="69">
        <f>'Расчет субсидий'!AG160</f>
        <v>-6.8636363636363598</v>
      </c>
      <c r="C160" s="69">
        <f>'Расчет субсидий'!D160-1</f>
        <v>-1</v>
      </c>
      <c r="D160" s="69">
        <f>C160*'Расчет субсидий'!E160</f>
        <v>0</v>
      </c>
      <c r="E160" s="75">
        <f t="shared" ref="E160:E172" si="59">$B160*D160/$X160</f>
        <v>0</v>
      </c>
      <c r="F160" s="69" t="s">
        <v>378</v>
      </c>
      <c r="G160" s="69" t="s">
        <v>378</v>
      </c>
      <c r="H160" s="69" t="s">
        <v>378</v>
      </c>
      <c r="I160" s="69" t="s">
        <v>378</v>
      </c>
      <c r="J160" s="69" t="s">
        <v>378</v>
      </c>
      <c r="K160" s="69" t="s">
        <v>378</v>
      </c>
      <c r="L160" s="69">
        <f>'Расчет субсидий'!P160-1</f>
        <v>-0.50820895522388054</v>
      </c>
      <c r="M160" s="69">
        <f>L160*'Расчет субсидий'!Q160</f>
        <v>-10.164179104477611</v>
      </c>
      <c r="N160" s="75">
        <f t="shared" ref="N160:N172" si="60">$B160*M160/$X160</f>
        <v>-13.509064634787167</v>
      </c>
      <c r="O160" s="69">
        <f>'Расчет субсидий'!R160-1</f>
        <v>0</v>
      </c>
      <c r="P160" s="69">
        <f>O160*'Расчет субсидий'!S160</f>
        <v>0</v>
      </c>
      <c r="Q160" s="75">
        <f t="shared" ref="Q160:Q172" si="61">$B160*P160/$X160</f>
        <v>0</v>
      </c>
      <c r="R160" s="69">
        <f>'Расчет субсидий'!V160-1</f>
        <v>0</v>
      </c>
      <c r="S160" s="69">
        <f>R160*'Расчет субсидий'!W160</f>
        <v>0</v>
      </c>
      <c r="T160" s="75">
        <f t="shared" ref="T160:T172" si="62">$B160*S160/$X160</f>
        <v>0</v>
      </c>
      <c r="U160" s="69">
        <f>'Расчет субсидий'!Z160-1</f>
        <v>0.19999999999999996</v>
      </c>
      <c r="V160" s="69">
        <f>U160*'Расчет субсидий'!AA160</f>
        <v>4.9999999999999991</v>
      </c>
      <c r="W160" s="75">
        <f t="shared" ref="W160:W172" si="63">$B160*V160/$X160</f>
        <v>6.6454282711508093</v>
      </c>
      <c r="X160" s="70">
        <f t="shared" si="38"/>
        <v>-5.1641791044776122</v>
      </c>
    </row>
    <row r="161" spans="1:24" x14ac:dyDescent="0.2">
      <c r="A161" s="86" t="s">
        <v>161</v>
      </c>
      <c r="B161" s="69">
        <f>'Расчет субсидий'!AG161</f>
        <v>-13.345454545454544</v>
      </c>
      <c r="C161" s="69">
        <f>'Расчет субсидий'!D161-1</f>
        <v>-1</v>
      </c>
      <c r="D161" s="69">
        <f>C161*'Расчет субсидий'!E161</f>
        <v>0</v>
      </c>
      <c r="E161" s="75">
        <f t="shared" si="59"/>
        <v>0</v>
      </c>
      <c r="F161" s="69" t="s">
        <v>378</v>
      </c>
      <c r="G161" s="69" t="s">
        <v>378</v>
      </c>
      <c r="H161" s="69" t="s">
        <v>378</v>
      </c>
      <c r="I161" s="69" t="s">
        <v>378</v>
      </c>
      <c r="J161" s="69" t="s">
        <v>378</v>
      </c>
      <c r="K161" s="69" t="s">
        <v>378</v>
      </c>
      <c r="L161" s="69">
        <f>'Расчет субсидий'!P161-1</f>
        <v>-0.81714285714285717</v>
      </c>
      <c r="M161" s="69">
        <f>L161*'Расчет субсидий'!Q161</f>
        <v>-16.342857142857142</v>
      </c>
      <c r="N161" s="75">
        <f t="shared" si="60"/>
        <v>-13.345454545454544</v>
      </c>
      <c r="O161" s="69">
        <f>'Расчет субсидий'!R161-1</f>
        <v>0</v>
      </c>
      <c r="P161" s="69">
        <f>O161*'Расчет субсидий'!S161</f>
        <v>0</v>
      </c>
      <c r="Q161" s="75">
        <f t="shared" si="61"/>
        <v>0</v>
      </c>
      <c r="R161" s="69">
        <f>'Расчет субсидий'!V161-1</f>
        <v>0</v>
      </c>
      <c r="S161" s="69">
        <f>R161*'Расчет субсидий'!W161</f>
        <v>0</v>
      </c>
      <c r="T161" s="75">
        <f t="shared" si="62"/>
        <v>0</v>
      </c>
      <c r="U161" s="69">
        <f>'Расчет субсидий'!Z161-1</f>
        <v>0</v>
      </c>
      <c r="V161" s="69">
        <f>U161*'Расчет субсидий'!AA161</f>
        <v>0</v>
      </c>
      <c r="W161" s="75">
        <f t="shared" si="63"/>
        <v>0</v>
      </c>
      <c r="X161" s="70">
        <f t="shared" si="38"/>
        <v>-16.342857142857142</v>
      </c>
    </row>
    <row r="162" spans="1:24" x14ac:dyDescent="0.2">
      <c r="A162" s="86" t="s">
        <v>162</v>
      </c>
      <c r="B162" s="69">
        <f>'Расчет субсидий'!AG162</f>
        <v>57.418181818181836</v>
      </c>
      <c r="C162" s="69">
        <f>'Расчет субсидий'!D162-1</f>
        <v>8.3333333333333037E-3</v>
      </c>
      <c r="D162" s="69">
        <f>C162*'Расчет субсидий'!E162</f>
        <v>8.3333333333333037E-2</v>
      </c>
      <c r="E162" s="75">
        <f t="shared" si="59"/>
        <v>0.12596340555733898</v>
      </c>
      <c r="F162" s="69" t="s">
        <v>378</v>
      </c>
      <c r="G162" s="69" t="s">
        <v>378</v>
      </c>
      <c r="H162" s="69" t="s">
        <v>378</v>
      </c>
      <c r="I162" s="69" t="s">
        <v>378</v>
      </c>
      <c r="J162" s="69" t="s">
        <v>378</v>
      </c>
      <c r="K162" s="69" t="s">
        <v>378</v>
      </c>
      <c r="L162" s="69">
        <f>'Расчет субсидий'!P162-1</f>
        <v>9.5134350036311099E-2</v>
      </c>
      <c r="M162" s="69">
        <f>L162*'Расчет субсидий'!Q162</f>
        <v>1.902687000726222</v>
      </c>
      <c r="N162" s="75">
        <f t="shared" si="60"/>
        <v>2.8760272118538586</v>
      </c>
      <c r="O162" s="69">
        <f>'Расчет субсидий'!R162-1</f>
        <v>0</v>
      </c>
      <c r="P162" s="69">
        <f>O162*'Расчет субсидий'!S162</f>
        <v>0</v>
      </c>
      <c r="Q162" s="75">
        <f t="shared" si="61"/>
        <v>0</v>
      </c>
      <c r="R162" s="69">
        <f>'Расчет субсидий'!V162-1</f>
        <v>0</v>
      </c>
      <c r="S162" s="69">
        <f>R162*'Расчет субсидий'!W162</f>
        <v>0</v>
      </c>
      <c r="T162" s="75">
        <f t="shared" si="62"/>
        <v>0</v>
      </c>
      <c r="U162" s="69">
        <f>'Расчет субсидий'!Z162-1</f>
        <v>1.2000000000000002</v>
      </c>
      <c r="V162" s="69">
        <f>U162*'Расчет субсидий'!AA162</f>
        <v>36.000000000000007</v>
      </c>
      <c r="W162" s="75">
        <f t="shared" si="63"/>
        <v>54.416191200770633</v>
      </c>
      <c r="X162" s="70">
        <f t="shared" si="38"/>
        <v>37.98602033405956</v>
      </c>
    </row>
    <row r="163" spans="1:24" x14ac:dyDescent="0.2">
      <c r="A163" s="86" t="s">
        <v>163</v>
      </c>
      <c r="B163" s="69">
        <f>'Расчет субсидий'!AG163</f>
        <v>1.3363636363636147</v>
      </c>
      <c r="C163" s="69">
        <f>'Расчет субсидий'!D163-1</f>
        <v>2.4390243902439046E-3</v>
      </c>
      <c r="D163" s="69">
        <f>C163*'Расчет субсидий'!E163</f>
        <v>2.4390243902439046E-2</v>
      </c>
      <c r="E163" s="75">
        <f t="shared" si="59"/>
        <v>4.1323066732902078E-2</v>
      </c>
      <c r="F163" s="69" t="s">
        <v>378</v>
      </c>
      <c r="G163" s="69" t="s">
        <v>378</v>
      </c>
      <c r="H163" s="69" t="s">
        <v>378</v>
      </c>
      <c r="I163" s="69" t="s">
        <v>378</v>
      </c>
      <c r="J163" s="69" t="s">
        <v>378</v>
      </c>
      <c r="K163" s="69" t="s">
        <v>378</v>
      </c>
      <c r="L163" s="69">
        <f>'Расчет субсидий'!P163-1</f>
        <v>-0.71178120617110796</v>
      </c>
      <c r="M163" s="69">
        <f>L163*'Расчет субсидий'!Q163</f>
        <v>-14.235624123422159</v>
      </c>
      <c r="N163" s="75">
        <f t="shared" si="60"/>
        <v>-24.118645471104045</v>
      </c>
      <c r="O163" s="69">
        <f>'Расчет субсидий'!R163-1</f>
        <v>0</v>
      </c>
      <c r="P163" s="69">
        <f>O163*'Расчет субсидий'!S163</f>
        <v>0</v>
      </c>
      <c r="Q163" s="75">
        <f t="shared" si="61"/>
        <v>0</v>
      </c>
      <c r="R163" s="69">
        <f>'Расчет субсидий'!V163-1</f>
        <v>0</v>
      </c>
      <c r="S163" s="69">
        <f>R163*'Расчет субсидий'!W163</f>
        <v>0</v>
      </c>
      <c r="T163" s="75">
        <f t="shared" si="62"/>
        <v>0</v>
      </c>
      <c r="U163" s="69">
        <f>'Расчет субсидий'!Z163-1</f>
        <v>0.60000000000000009</v>
      </c>
      <c r="V163" s="69">
        <f>U163*'Расчет субсидий'!AA163</f>
        <v>15.000000000000002</v>
      </c>
      <c r="W163" s="75">
        <f t="shared" si="63"/>
        <v>25.413686040734763</v>
      </c>
      <c r="X163" s="70">
        <f t="shared" si="38"/>
        <v>0.78876612048028072</v>
      </c>
    </row>
    <row r="164" spans="1:24" x14ac:dyDescent="0.2">
      <c r="A164" s="86" t="s">
        <v>164</v>
      </c>
      <c r="B164" s="69">
        <f>'Расчет субсидий'!AG164</f>
        <v>93.745454545454606</v>
      </c>
      <c r="C164" s="69">
        <f>'Расчет субсидий'!D164-1</f>
        <v>0.11002564102564105</v>
      </c>
      <c r="D164" s="69">
        <f>C164*'Расчет субсидий'!E164</f>
        <v>1.1002564102564105</v>
      </c>
      <c r="E164" s="75">
        <f t="shared" si="59"/>
        <v>2.7539414239827451</v>
      </c>
      <c r="F164" s="69" t="s">
        <v>378</v>
      </c>
      <c r="G164" s="69" t="s">
        <v>378</v>
      </c>
      <c r="H164" s="69" t="s">
        <v>378</v>
      </c>
      <c r="I164" s="69" t="s">
        <v>378</v>
      </c>
      <c r="J164" s="69" t="s">
        <v>378</v>
      </c>
      <c r="K164" s="69" t="s">
        <v>378</v>
      </c>
      <c r="L164" s="69">
        <f>'Расчет субсидий'!P164-1</f>
        <v>-0.18319526627218941</v>
      </c>
      <c r="M164" s="69">
        <f>L164*'Расчет субсидий'!Q164</f>
        <v>-3.6639053254437881</v>
      </c>
      <c r="N164" s="75">
        <f t="shared" si="60"/>
        <v>-9.1707537945079114</v>
      </c>
      <c r="O164" s="69">
        <f>'Расчет субсидий'!R164-1</f>
        <v>0</v>
      </c>
      <c r="P164" s="69">
        <f>O164*'Расчет субсидий'!S164</f>
        <v>0</v>
      </c>
      <c r="Q164" s="75">
        <f t="shared" si="61"/>
        <v>0</v>
      </c>
      <c r="R164" s="69">
        <f>'Расчет субсидий'!V164-1</f>
        <v>6.7567567567561326E-4</v>
      </c>
      <c r="S164" s="69">
        <f>R164*'Расчет субсидий'!W164</f>
        <v>1.6891891891890332E-2</v>
      </c>
      <c r="T164" s="75">
        <f t="shared" si="62"/>
        <v>4.2280399711258132E-2</v>
      </c>
      <c r="U164" s="69">
        <f>'Расчет субсидий'!Z164-1</f>
        <v>1.6</v>
      </c>
      <c r="V164" s="69">
        <f>U164*'Расчет субсидий'!AA164</f>
        <v>40</v>
      </c>
      <c r="W164" s="75">
        <f t="shared" si="63"/>
        <v>100.11998651626851</v>
      </c>
      <c r="X164" s="70">
        <f t="shared" si="38"/>
        <v>37.453242976704516</v>
      </c>
    </row>
    <row r="165" spans="1:24" x14ac:dyDescent="0.2">
      <c r="A165" s="86" t="s">
        <v>165</v>
      </c>
      <c r="B165" s="69">
        <f>'Расчет субсидий'!AG165</f>
        <v>42.918181818181807</v>
      </c>
      <c r="C165" s="69">
        <f>'Расчет субсидий'!D165-1</f>
        <v>-1</v>
      </c>
      <c r="D165" s="69">
        <f>C165*'Расчет субсидий'!E165</f>
        <v>0</v>
      </c>
      <c r="E165" s="75">
        <f t="shared" si="59"/>
        <v>0</v>
      </c>
      <c r="F165" s="69" t="s">
        <v>378</v>
      </c>
      <c r="G165" s="69" t="s">
        <v>378</v>
      </c>
      <c r="H165" s="69" t="s">
        <v>378</v>
      </c>
      <c r="I165" s="69" t="s">
        <v>378</v>
      </c>
      <c r="J165" s="69" t="s">
        <v>378</v>
      </c>
      <c r="K165" s="69" t="s">
        <v>378</v>
      </c>
      <c r="L165" s="69">
        <f>'Расчет субсидий'!P165-1</f>
        <v>-0.56102461074836762</v>
      </c>
      <c r="M165" s="69">
        <f>L165*'Расчет субсидий'!Q165</f>
        <v>-11.220492214967352</v>
      </c>
      <c r="N165" s="75">
        <f t="shared" si="60"/>
        <v>-14.2560728840708</v>
      </c>
      <c r="O165" s="69">
        <f>'Расчет субсидий'!R165-1</f>
        <v>0</v>
      </c>
      <c r="P165" s="69">
        <f>O165*'Расчет субсидий'!S165</f>
        <v>0</v>
      </c>
      <c r="Q165" s="75">
        <f t="shared" si="61"/>
        <v>0</v>
      </c>
      <c r="R165" s="69">
        <f>'Расчет субсидий'!V165-1</f>
        <v>0</v>
      </c>
      <c r="S165" s="69">
        <f>R165*'Расчет субсидий'!W165</f>
        <v>0</v>
      </c>
      <c r="T165" s="75">
        <f t="shared" si="62"/>
        <v>0</v>
      </c>
      <c r="U165" s="69">
        <f>'Расчет субсидий'!Z165-1</f>
        <v>1.7999999999999998</v>
      </c>
      <c r="V165" s="69">
        <f>U165*'Расчет субсидий'!AA165</f>
        <v>44.999999999999993</v>
      </c>
      <c r="W165" s="75">
        <f t="shared" si="63"/>
        <v>57.174254702252604</v>
      </c>
      <c r="X165" s="70">
        <f t="shared" si="38"/>
        <v>33.779507785032642</v>
      </c>
    </row>
    <row r="166" spans="1:24" x14ac:dyDescent="0.2">
      <c r="A166" s="86" t="s">
        <v>166</v>
      </c>
      <c r="B166" s="69">
        <f>'Расчет субсидий'!AG166</f>
        <v>18.290909090909054</v>
      </c>
      <c r="C166" s="69">
        <f>'Расчет субсидий'!D166-1</f>
        <v>-0.11807920792079207</v>
      </c>
      <c r="D166" s="69">
        <f>C166*'Расчет субсидий'!E166</f>
        <v>-1.1807920792079207</v>
      </c>
      <c r="E166" s="75">
        <f t="shared" si="59"/>
        <v>-4.8582353503438567</v>
      </c>
      <c r="F166" s="69" t="s">
        <v>378</v>
      </c>
      <c r="G166" s="69" t="s">
        <v>378</v>
      </c>
      <c r="H166" s="69" t="s">
        <v>378</v>
      </c>
      <c r="I166" s="69" t="s">
        <v>378</v>
      </c>
      <c r="J166" s="69" t="s">
        <v>378</v>
      </c>
      <c r="K166" s="69" t="s">
        <v>378</v>
      </c>
      <c r="L166" s="69">
        <f>'Расчет субсидий'!P166-1</f>
        <v>0.28131949592290573</v>
      </c>
      <c r="M166" s="69">
        <f>L166*'Расчет субсидий'!Q166</f>
        <v>5.6263899184581145</v>
      </c>
      <c r="N166" s="75">
        <f t="shared" si="60"/>
        <v>23.149144441252908</v>
      </c>
      <c r="O166" s="69">
        <f>'Расчет субсидий'!R166-1</f>
        <v>0</v>
      </c>
      <c r="P166" s="69">
        <f>O166*'Расчет субсидий'!S166</f>
        <v>0</v>
      </c>
      <c r="Q166" s="75">
        <f t="shared" si="61"/>
        <v>0</v>
      </c>
      <c r="R166" s="69">
        <f>'Расчет субсидий'!V166-1</f>
        <v>0</v>
      </c>
      <c r="S166" s="69">
        <f>R166*'Расчет субсидий'!W166</f>
        <v>0</v>
      </c>
      <c r="T166" s="75">
        <f t="shared" si="62"/>
        <v>0</v>
      </c>
      <c r="U166" s="69">
        <f>'Расчет субсидий'!Z166-1</f>
        <v>0</v>
      </c>
      <c r="V166" s="69">
        <f>U166*'Расчет субсидий'!AA166</f>
        <v>0</v>
      </c>
      <c r="W166" s="75">
        <f t="shared" si="63"/>
        <v>0</v>
      </c>
      <c r="X166" s="70">
        <f t="shared" si="38"/>
        <v>4.445597839250194</v>
      </c>
    </row>
    <row r="167" spans="1:24" x14ac:dyDescent="0.2">
      <c r="A167" s="86" t="s">
        <v>167</v>
      </c>
      <c r="B167" s="69">
        <f>'Расчет субсидий'!AG167</f>
        <v>-23.081818181818193</v>
      </c>
      <c r="C167" s="69">
        <f>'Расчет субсидий'!D167-1</f>
        <v>-1</v>
      </c>
      <c r="D167" s="69">
        <f>C167*'Расчет субсидий'!E167</f>
        <v>0</v>
      </c>
      <c r="E167" s="75">
        <f t="shared" si="59"/>
        <v>0</v>
      </c>
      <c r="F167" s="69" t="s">
        <v>378</v>
      </c>
      <c r="G167" s="69" t="s">
        <v>378</v>
      </c>
      <c r="H167" s="69" t="s">
        <v>378</v>
      </c>
      <c r="I167" s="69" t="s">
        <v>378</v>
      </c>
      <c r="J167" s="69" t="s">
        <v>378</v>
      </c>
      <c r="K167" s="69" t="s">
        <v>378</v>
      </c>
      <c r="L167" s="69">
        <f>'Расчет субсидий'!P167-1</f>
        <v>-0.86389568052159738</v>
      </c>
      <c r="M167" s="69">
        <f>L167*'Расчет субсидий'!Q167</f>
        <v>-17.277913610431948</v>
      </c>
      <c r="N167" s="75">
        <f t="shared" si="60"/>
        <v>-28.945286767888899</v>
      </c>
      <c r="O167" s="69">
        <f>'Расчет субсидий'!R167-1</f>
        <v>0</v>
      </c>
      <c r="P167" s="69">
        <f>O167*'Расчет субсидий'!S167</f>
        <v>0</v>
      </c>
      <c r="Q167" s="75">
        <f t="shared" si="61"/>
        <v>0</v>
      </c>
      <c r="R167" s="69">
        <f>'Расчет субсидий'!V167-1</f>
        <v>0</v>
      </c>
      <c r="S167" s="69">
        <f>R167*'Расчет субсидий'!W167</f>
        <v>0</v>
      </c>
      <c r="T167" s="75">
        <f t="shared" si="62"/>
        <v>0</v>
      </c>
      <c r="U167" s="69">
        <f>'Расчет субсидий'!Z167-1</f>
        <v>0.10000000000000009</v>
      </c>
      <c r="V167" s="69">
        <f>U167*'Расчет субсидий'!AA167</f>
        <v>3.5000000000000031</v>
      </c>
      <c r="W167" s="75">
        <f t="shared" si="63"/>
        <v>5.8634685860707068</v>
      </c>
      <c r="X167" s="70">
        <f t="shared" si="38"/>
        <v>-13.777913610431945</v>
      </c>
    </row>
    <row r="168" spans="1:24" x14ac:dyDescent="0.2">
      <c r="A168" s="86" t="s">
        <v>168</v>
      </c>
      <c r="B168" s="69">
        <f>'Расчет субсидий'!AG168</f>
        <v>-6.0363636363636459</v>
      </c>
      <c r="C168" s="69">
        <f>'Расчет субсидий'!D168-1</f>
        <v>1.5000000000000124E-2</v>
      </c>
      <c r="D168" s="69">
        <f>C168*'Расчет субсидий'!E168</f>
        <v>0.15000000000000124</v>
      </c>
      <c r="E168" s="75">
        <f t="shared" si="59"/>
        <v>0.16825464879156327</v>
      </c>
      <c r="F168" s="69" t="s">
        <v>378</v>
      </c>
      <c r="G168" s="69" t="s">
        <v>378</v>
      </c>
      <c r="H168" s="69" t="s">
        <v>378</v>
      </c>
      <c r="I168" s="69" t="s">
        <v>378</v>
      </c>
      <c r="J168" s="69" t="s">
        <v>378</v>
      </c>
      <c r="K168" s="69" t="s">
        <v>378</v>
      </c>
      <c r="L168" s="69">
        <f>'Расчет субсидий'!P168-1</f>
        <v>-0.27657266811279824</v>
      </c>
      <c r="M168" s="69">
        <f>L168*'Расчет субсидий'!Q168</f>
        <v>-5.5314533622559647</v>
      </c>
      <c r="N168" s="75">
        <f t="shared" si="60"/>
        <v>-6.2046182851552087</v>
      </c>
      <c r="O168" s="69">
        <f>'Расчет субсидий'!R168-1</f>
        <v>0</v>
      </c>
      <c r="P168" s="69">
        <f>O168*'Расчет субсидий'!S168</f>
        <v>0</v>
      </c>
      <c r="Q168" s="75">
        <f t="shared" si="61"/>
        <v>0</v>
      </c>
      <c r="R168" s="69">
        <f>'Расчет субсидий'!V168-1</f>
        <v>0</v>
      </c>
      <c r="S168" s="69">
        <f>R168*'Расчет субсидий'!W168</f>
        <v>0</v>
      </c>
      <c r="T168" s="75">
        <f t="shared" si="62"/>
        <v>0</v>
      </c>
      <c r="U168" s="69">
        <f>'Расчет субсидий'!Z168-1</f>
        <v>0</v>
      </c>
      <c r="V168" s="69">
        <f>U168*'Расчет субсидий'!AA168</f>
        <v>0</v>
      </c>
      <c r="W168" s="75">
        <f t="shared" si="63"/>
        <v>0</v>
      </c>
      <c r="X168" s="70">
        <f t="shared" si="38"/>
        <v>-5.3814533622559635</v>
      </c>
    </row>
    <row r="169" spans="1:24" x14ac:dyDescent="0.2">
      <c r="A169" s="86" t="s">
        <v>102</v>
      </c>
      <c r="B169" s="69">
        <f>'Расчет субсидий'!AG169</f>
        <v>-12.800000000000011</v>
      </c>
      <c r="C169" s="69">
        <f>'Расчет субсидий'!D169-1</f>
        <v>-0.14790000000000003</v>
      </c>
      <c r="D169" s="69">
        <f>C169*'Расчет субсидий'!E169</f>
        <v>-1.4790000000000003</v>
      </c>
      <c r="E169" s="75">
        <f t="shared" si="59"/>
        <v>-4.9564037715360945</v>
      </c>
      <c r="F169" s="69" t="s">
        <v>378</v>
      </c>
      <c r="G169" s="69" t="s">
        <v>378</v>
      </c>
      <c r="H169" s="69" t="s">
        <v>378</v>
      </c>
      <c r="I169" s="69" t="s">
        <v>378</v>
      </c>
      <c r="J169" s="69" t="s">
        <v>378</v>
      </c>
      <c r="K169" s="69" t="s">
        <v>378</v>
      </c>
      <c r="L169" s="69">
        <f>'Расчет субсидий'!P169-1</f>
        <v>-0.11702717692734343</v>
      </c>
      <c r="M169" s="69">
        <f>L169*'Расчет субсидий'!Q169</f>
        <v>-2.3405435385468687</v>
      </c>
      <c r="N169" s="75">
        <f t="shared" si="60"/>
        <v>-7.8435962284639169</v>
      </c>
      <c r="O169" s="69">
        <f>'Расчет субсидий'!R169-1</f>
        <v>0</v>
      </c>
      <c r="P169" s="69">
        <f>O169*'Расчет субсидий'!S169</f>
        <v>0</v>
      </c>
      <c r="Q169" s="75">
        <f t="shared" si="61"/>
        <v>0</v>
      </c>
      <c r="R169" s="69">
        <f>'Расчет субсидий'!V169-1</f>
        <v>0</v>
      </c>
      <c r="S169" s="69">
        <f>R169*'Расчет субсидий'!W169</f>
        <v>0</v>
      </c>
      <c r="T169" s="75">
        <f t="shared" si="62"/>
        <v>0</v>
      </c>
      <c r="U169" s="69">
        <f>'Расчет субсидий'!Z169-1</f>
        <v>0</v>
      </c>
      <c r="V169" s="69">
        <f>U169*'Расчет субсидий'!AA169</f>
        <v>0</v>
      </c>
      <c r="W169" s="75">
        <f t="shared" si="63"/>
        <v>0</v>
      </c>
      <c r="X169" s="70">
        <f t="shared" si="38"/>
        <v>-3.8195435385468688</v>
      </c>
    </row>
    <row r="170" spans="1:24" x14ac:dyDescent="0.2">
      <c r="A170" s="86" t="s">
        <v>169</v>
      </c>
      <c r="B170" s="69">
        <f>'Расчет субсидий'!AG170</f>
        <v>78.154545454545428</v>
      </c>
      <c r="C170" s="69">
        <f>'Расчет субсидий'!D170-1</f>
        <v>0.28784126984126979</v>
      </c>
      <c r="D170" s="69">
        <f>C170*'Расчет субсидий'!E170</f>
        <v>2.8784126984126979</v>
      </c>
      <c r="E170" s="75">
        <f t="shared" si="59"/>
        <v>4.5869110776913287</v>
      </c>
      <c r="F170" s="69" t="s">
        <v>378</v>
      </c>
      <c r="G170" s="69" t="s">
        <v>378</v>
      </c>
      <c r="H170" s="69" t="s">
        <v>378</v>
      </c>
      <c r="I170" s="69" t="s">
        <v>378</v>
      </c>
      <c r="J170" s="69" t="s">
        <v>378</v>
      </c>
      <c r="K170" s="69" t="s">
        <v>378</v>
      </c>
      <c r="L170" s="69">
        <f>'Расчет субсидий'!P170-1</f>
        <v>1.7173281703775412</v>
      </c>
      <c r="M170" s="69">
        <f>L170*'Расчет субсидий'!Q170</f>
        <v>34.346563407550825</v>
      </c>
      <c r="N170" s="75">
        <f t="shared" si="60"/>
        <v>54.733163267936028</v>
      </c>
      <c r="O170" s="69">
        <f>'Расчет субсидий'!R170-1</f>
        <v>0</v>
      </c>
      <c r="P170" s="69">
        <f>O170*'Расчет субсидий'!S170</f>
        <v>0</v>
      </c>
      <c r="Q170" s="75">
        <f t="shared" si="61"/>
        <v>0</v>
      </c>
      <c r="R170" s="69">
        <f>'Расчет субсидий'!V170-1</f>
        <v>5.8295964125560928E-3</v>
      </c>
      <c r="S170" s="69">
        <f>R170*'Расчет субсидий'!W170</f>
        <v>2.9147982062780464E-2</v>
      </c>
      <c r="T170" s="75">
        <f t="shared" si="62"/>
        <v>4.6448934126035624E-2</v>
      </c>
      <c r="U170" s="69">
        <f>'Расчет субсидий'!Z170-1</f>
        <v>0.26200000000000001</v>
      </c>
      <c r="V170" s="69">
        <f>U170*'Расчет субсидий'!AA170</f>
        <v>11.790000000000001</v>
      </c>
      <c r="W170" s="75">
        <f t="shared" si="63"/>
        <v>18.78802217479204</v>
      </c>
      <c r="X170" s="70">
        <f t="shared" si="38"/>
        <v>49.044124088026301</v>
      </c>
    </row>
    <row r="171" spans="1:24" x14ac:dyDescent="0.2">
      <c r="A171" s="86" t="s">
        <v>170</v>
      </c>
      <c r="B171" s="69">
        <f>'Расчет субсидий'!AG171</f>
        <v>87.281818181818153</v>
      </c>
      <c r="C171" s="69">
        <f>'Расчет субсидий'!D171-1</f>
        <v>0.27048181818181805</v>
      </c>
      <c r="D171" s="69">
        <f>C171*'Расчет субсидий'!E171</f>
        <v>2.7048181818181805</v>
      </c>
      <c r="E171" s="75">
        <f t="shared" si="59"/>
        <v>17.143292600099517</v>
      </c>
      <c r="F171" s="69" t="s">
        <v>378</v>
      </c>
      <c r="G171" s="69" t="s">
        <v>378</v>
      </c>
      <c r="H171" s="69" t="s">
        <v>378</v>
      </c>
      <c r="I171" s="69" t="s">
        <v>378</v>
      </c>
      <c r="J171" s="69" t="s">
        <v>378</v>
      </c>
      <c r="K171" s="69" t="s">
        <v>378</v>
      </c>
      <c r="L171" s="69">
        <f>'Расчет субсидий'!P171-1</f>
        <v>0.4305852199914566</v>
      </c>
      <c r="M171" s="69">
        <f>L171*'Расчет субсидий'!Q171</f>
        <v>8.6117043998291329</v>
      </c>
      <c r="N171" s="75">
        <f t="shared" si="60"/>
        <v>54.58147586563333</v>
      </c>
      <c r="O171" s="69">
        <f>'Расчет субсидий'!R171-1</f>
        <v>0</v>
      </c>
      <c r="P171" s="69">
        <f>O171*'Расчет субсидий'!S171</f>
        <v>0</v>
      </c>
      <c r="Q171" s="75">
        <f t="shared" si="61"/>
        <v>0</v>
      </c>
      <c r="R171" s="69">
        <f>'Расчет субсидий'!V171-1</f>
        <v>5.4545454545454453E-2</v>
      </c>
      <c r="S171" s="69">
        <f>R171*'Расчет субсидий'!W171</f>
        <v>2.4545454545454506</v>
      </c>
      <c r="T171" s="75">
        <f t="shared" si="62"/>
        <v>15.557049716085318</v>
      </c>
      <c r="U171" s="69">
        <f>'Расчет субсидий'!Z171-1</f>
        <v>0</v>
      </c>
      <c r="V171" s="69">
        <f>U171*'Расчет субсидий'!AA171</f>
        <v>0</v>
      </c>
      <c r="W171" s="75">
        <f t="shared" si="63"/>
        <v>0</v>
      </c>
      <c r="X171" s="70">
        <f t="shared" si="38"/>
        <v>13.771068036192762</v>
      </c>
    </row>
    <row r="172" spans="1:24" x14ac:dyDescent="0.2">
      <c r="A172" s="86" t="s">
        <v>171</v>
      </c>
      <c r="B172" s="69">
        <f>'Расчет субсидий'!AG172</f>
        <v>44.172727272727258</v>
      </c>
      <c r="C172" s="69">
        <f>'Расчет субсидий'!D172-1</f>
        <v>0.50133333333333341</v>
      </c>
      <c r="D172" s="69">
        <f>C172*'Расчет субсидий'!E172</f>
        <v>5.0133333333333336</v>
      </c>
      <c r="E172" s="75">
        <f t="shared" si="59"/>
        <v>9.4880026755153466</v>
      </c>
      <c r="F172" s="69" t="s">
        <v>378</v>
      </c>
      <c r="G172" s="69" t="s">
        <v>378</v>
      </c>
      <c r="H172" s="69" t="s">
        <v>378</v>
      </c>
      <c r="I172" s="69" t="s">
        <v>378</v>
      </c>
      <c r="J172" s="69" t="s">
        <v>378</v>
      </c>
      <c r="K172" s="69" t="s">
        <v>378</v>
      </c>
      <c r="L172" s="69">
        <f>'Расчет субсидий'!P172-1</f>
        <v>0.91634715928895094</v>
      </c>
      <c r="M172" s="69">
        <f>L172*'Расчет субсидий'!Q172</f>
        <v>18.326943185779019</v>
      </c>
      <c r="N172" s="75">
        <f t="shared" si="60"/>
        <v>34.684724597211911</v>
      </c>
      <c r="O172" s="69">
        <f>'Расчет субсидий'!R172-1</f>
        <v>0</v>
      </c>
      <c r="P172" s="69">
        <f>O172*'Расчет субсидий'!S172</f>
        <v>0</v>
      </c>
      <c r="Q172" s="75">
        <f t="shared" si="61"/>
        <v>0</v>
      </c>
      <c r="R172" s="69">
        <f>'Расчет субсидий'!V172-1</f>
        <v>0</v>
      </c>
      <c r="S172" s="69">
        <f>R172*'Расчет субсидий'!W172</f>
        <v>0</v>
      </c>
      <c r="T172" s="75">
        <f t="shared" si="62"/>
        <v>0</v>
      </c>
      <c r="U172" s="69">
        <f>'Расчет субсидий'!Z172-1</f>
        <v>0</v>
      </c>
      <c r="V172" s="69">
        <f>U172*'Расчет субсидий'!AA172</f>
        <v>0</v>
      </c>
      <c r="W172" s="75">
        <f t="shared" si="63"/>
        <v>0</v>
      </c>
      <c r="X172" s="70">
        <f t="shared" si="38"/>
        <v>23.340276519112351</v>
      </c>
    </row>
    <row r="173" spans="1:24" x14ac:dyDescent="0.2">
      <c r="A173" s="82" t="s">
        <v>172</v>
      </c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70"/>
    </row>
    <row r="174" spans="1:24" x14ac:dyDescent="0.2">
      <c r="A174" s="86" t="s">
        <v>173</v>
      </c>
      <c r="B174" s="69">
        <f>'Расчет субсидий'!AG174</f>
        <v>-6.9363636363636374</v>
      </c>
      <c r="C174" s="69">
        <f>'Расчет субсидий'!D174-1</f>
        <v>-1</v>
      </c>
      <c r="D174" s="69">
        <f>C174*'Расчет субсидий'!E174</f>
        <v>0</v>
      </c>
      <c r="E174" s="75">
        <f t="shared" ref="E174:E184" si="64">$B174*D174/$X174</f>
        <v>0</v>
      </c>
      <c r="F174" s="69" t="s">
        <v>378</v>
      </c>
      <c r="G174" s="69" t="s">
        <v>378</v>
      </c>
      <c r="H174" s="69" t="s">
        <v>378</v>
      </c>
      <c r="I174" s="69" t="s">
        <v>378</v>
      </c>
      <c r="J174" s="69" t="s">
        <v>378</v>
      </c>
      <c r="K174" s="69" t="s">
        <v>378</v>
      </c>
      <c r="L174" s="69">
        <f>'Расчет субсидий'!P174-1</f>
        <v>0.23066841415465289</v>
      </c>
      <c r="M174" s="69">
        <f>L174*'Расчет субсидий'!Q174</f>
        <v>4.6133682830930578</v>
      </c>
      <c r="N174" s="75">
        <f t="shared" ref="N174:N184" si="65">$B174*M174/$X174</f>
        <v>8.5152481012044259</v>
      </c>
      <c r="O174" s="69">
        <f>'Расчет субсидий'!R174-1</f>
        <v>0</v>
      </c>
      <c r="P174" s="69">
        <f>O174*'Расчет субсидий'!S174</f>
        <v>0</v>
      </c>
      <c r="Q174" s="75">
        <f t="shared" ref="Q174:Q184" si="66">$B174*P174/$X174</f>
        <v>0</v>
      </c>
      <c r="R174" s="69">
        <f>'Расчет субсидий'!V174-1</f>
        <v>-0.12489522212908621</v>
      </c>
      <c r="S174" s="69">
        <f>R174*'Расчет субсидий'!W174</f>
        <v>-4.3713327745180175</v>
      </c>
      <c r="T174" s="75">
        <f t="shared" ref="T174:T184" si="67">$B174*S174/$X174</f>
        <v>-8.0685045770919608</v>
      </c>
      <c r="U174" s="69">
        <f>'Расчет субсидий'!Z174-1</f>
        <v>-0.26666666666666661</v>
      </c>
      <c r="V174" s="69">
        <f>U174*'Расчет субсидий'!AA174</f>
        <v>-3.9999999999999991</v>
      </c>
      <c r="W174" s="75">
        <f t="shared" ref="W174:W184" si="68">$B174*V174/$X174</f>
        <v>-7.3831071604761007</v>
      </c>
      <c r="X174" s="70">
        <f t="shared" si="38"/>
        <v>-3.7579644914249588</v>
      </c>
    </row>
    <row r="175" spans="1:24" x14ac:dyDescent="0.2">
      <c r="A175" s="86" t="s">
        <v>174</v>
      </c>
      <c r="B175" s="69">
        <f>'Расчет субсидий'!AG175</f>
        <v>29.554545454545462</v>
      </c>
      <c r="C175" s="69">
        <f>'Расчет субсидий'!D175-1</f>
        <v>2.9480122324159197E-3</v>
      </c>
      <c r="D175" s="69">
        <f>C175*'Расчет субсидий'!E175</f>
        <v>2.9480122324159197E-2</v>
      </c>
      <c r="E175" s="75">
        <f t="shared" si="64"/>
        <v>6.8649982542179244E-2</v>
      </c>
      <c r="F175" s="69" t="s">
        <v>378</v>
      </c>
      <c r="G175" s="69" t="s">
        <v>378</v>
      </c>
      <c r="H175" s="69" t="s">
        <v>378</v>
      </c>
      <c r="I175" s="69" t="s">
        <v>378</v>
      </c>
      <c r="J175" s="69" t="s">
        <v>378</v>
      </c>
      <c r="K175" s="69" t="s">
        <v>378</v>
      </c>
      <c r="L175" s="69">
        <f>'Расчет субсидий'!P175-1</f>
        <v>0.31491943921322463</v>
      </c>
      <c r="M175" s="69">
        <f>L175*'Расчет субсидий'!Q175</f>
        <v>6.2983887842644926</v>
      </c>
      <c r="N175" s="75">
        <f t="shared" si="65"/>
        <v>14.666977135616314</v>
      </c>
      <c r="O175" s="69">
        <f>'Расчет субсидий'!R175-1</f>
        <v>0</v>
      </c>
      <c r="P175" s="69">
        <f>O175*'Расчет субсидий'!S175</f>
        <v>0</v>
      </c>
      <c r="Q175" s="75">
        <f t="shared" si="66"/>
        <v>0</v>
      </c>
      <c r="R175" s="69">
        <f>'Расчет субсидий'!V175-1</f>
        <v>-0.54545454545454541</v>
      </c>
      <c r="S175" s="69">
        <f>R175*'Расчет субсидий'!W175</f>
        <v>-13.636363636363635</v>
      </c>
      <c r="T175" s="75">
        <f t="shared" si="67"/>
        <v>-31.754825006543491</v>
      </c>
      <c r="U175" s="69">
        <f>'Расчет субсидий'!Z175-1</f>
        <v>0.8</v>
      </c>
      <c r="V175" s="69">
        <f>U175*'Расчет субсидий'!AA175</f>
        <v>20</v>
      </c>
      <c r="W175" s="75">
        <f t="shared" si="68"/>
        <v>46.573743342930463</v>
      </c>
      <c r="X175" s="70">
        <f t="shared" si="38"/>
        <v>12.691505270225017</v>
      </c>
    </row>
    <row r="176" spans="1:24" x14ac:dyDescent="0.2">
      <c r="A176" s="86" t="s">
        <v>175</v>
      </c>
      <c r="B176" s="69">
        <f>'Расчет субсидий'!AG176</f>
        <v>-4.4090909090909065</v>
      </c>
      <c r="C176" s="69">
        <f>'Расчет субсидий'!D176-1</f>
        <v>-1</v>
      </c>
      <c r="D176" s="69">
        <f>C176*'Расчет субсидий'!E176</f>
        <v>0</v>
      </c>
      <c r="E176" s="75">
        <f t="shared" si="64"/>
        <v>0</v>
      </c>
      <c r="F176" s="69" t="s">
        <v>378</v>
      </c>
      <c r="G176" s="69" t="s">
        <v>378</v>
      </c>
      <c r="H176" s="69" t="s">
        <v>378</v>
      </c>
      <c r="I176" s="69" t="s">
        <v>378</v>
      </c>
      <c r="J176" s="69" t="s">
        <v>378</v>
      </c>
      <c r="K176" s="69" t="s">
        <v>378</v>
      </c>
      <c r="L176" s="69">
        <f>'Расчет субсидий'!P176-1</f>
        <v>-0.33050847457627119</v>
      </c>
      <c r="M176" s="69">
        <f>L176*'Расчет субсидий'!Q176</f>
        <v>-6.6101694915254239</v>
      </c>
      <c r="N176" s="75">
        <f t="shared" si="65"/>
        <v>-4.4090909090909065</v>
      </c>
      <c r="O176" s="69">
        <f>'Расчет субсидий'!R176-1</f>
        <v>0</v>
      </c>
      <c r="P176" s="69">
        <f>O176*'Расчет субсидий'!S176</f>
        <v>0</v>
      </c>
      <c r="Q176" s="75">
        <f t="shared" si="66"/>
        <v>0</v>
      </c>
      <c r="R176" s="69">
        <f>'Расчет субсидий'!V176-1</f>
        <v>0</v>
      </c>
      <c r="S176" s="69">
        <f>R176*'Расчет субсидий'!W176</f>
        <v>0</v>
      </c>
      <c r="T176" s="75">
        <f t="shared" si="67"/>
        <v>0</v>
      </c>
      <c r="U176" s="69">
        <f>'Расчет субсидий'!Z176-1</f>
        <v>0</v>
      </c>
      <c r="V176" s="69">
        <f>U176*'Расчет субсидий'!AA176</f>
        <v>0</v>
      </c>
      <c r="W176" s="75">
        <f t="shared" si="68"/>
        <v>0</v>
      </c>
      <c r="X176" s="70">
        <f t="shared" ref="X176:X239" si="69">D176+M176+P176+S176+V176</f>
        <v>-6.6101694915254239</v>
      </c>
    </row>
    <row r="177" spans="1:24" x14ac:dyDescent="0.2">
      <c r="A177" s="86" t="s">
        <v>176</v>
      </c>
      <c r="B177" s="69">
        <f>'Расчет субсидий'!AG177</f>
        <v>-11.75454545454545</v>
      </c>
      <c r="C177" s="69">
        <f>'Расчет субсидий'!D177-1</f>
        <v>-1</v>
      </c>
      <c r="D177" s="69">
        <f>C177*'Расчет субсидий'!E177</f>
        <v>0</v>
      </c>
      <c r="E177" s="75">
        <f t="shared" si="64"/>
        <v>0</v>
      </c>
      <c r="F177" s="69" t="s">
        <v>378</v>
      </c>
      <c r="G177" s="69" t="s">
        <v>378</v>
      </c>
      <c r="H177" s="69" t="s">
        <v>378</v>
      </c>
      <c r="I177" s="69" t="s">
        <v>378</v>
      </c>
      <c r="J177" s="69" t="s">
        <v>378</v>
      </c>
      <c r="K177" s="69" t="s">
        <v>378</v>
      </c>
      <c r="L177" s="69">
        <f>'Расчет субсидий'!P177-1</f>
        <v>-0.71086956521739131</v>
      </c>
      <c r="M177" s="69">
        <f>L177*'Расчет субсидий'!Q177</f>
        <v>-14.217391304347826</v>
      </c>
      <c r="N177" s="75">
        <f t="shared" si="65"/>
        <v>-11.75454545454545</v>
      </c>
      <c r="O177" s="69">
        <f>'Расчет субсидий'!R177-1</f>
        <v>0</v>
      </c>
      <c r="P177" s="69">
        <f>O177*'Расчет субсидий'!S177</f>
        <v>0</v>
      </c>
      <c r="Q177" s="75">
        <f t="shared" si="66"/>
        <v>0</v>
      </c>
      <c r="R177" s="69">
        <f>'Расчет субсидий'!V177-1</f>
        <v>0</v>
      </c>
      <c r="S177" s="69">
        <f>R177*'Расчет субсидий'!W177</f>
        <v>0</v>
      </c>
      <c r="T177" s="75">
        <f t="shared" si="67"/>
        <v>0</v>
      </c>
      <c r="U177" s="69">
        <f>'Расчет субсидий'!Z177-1</f>
        <v>0</v>
      </c>
      <c r="V177" s="69">
        <f>U177*'Расчет субсидий'!AA177</f>
        <v>0</v>
      </c>
      <c r="W177" s="75">
        <f t="shared" si="68"/>
        <v>0</v>
      </c>
      <c r="X177" s="70">
        <f t="shared" si="69"/>
        <v>-14.217391304347826</v>
      </c>
    </row>
    <row r="178" spans="1:24" x14ac:dyDescent="0.2">
      <c r="A178" s="86" t="s">
        <v>177</v>
      </c>
      <c r="B178" s="69">
        <f>'Расчет субсидий'!AG178</f>
        <v>-14.88181818181819</v>
      </c>
      <c r="C178" s="69">
        <f>'Расчет субсидий'!D178-1</f>
        <v>-1</v>
      </c>
      <c r="D178" s="69">
        <f>C178*'Расчет субсидий'!E178</f>
        <v>0</v>
      </c>
      <c r="E178" s="75">
        <f t="shared" si="64"/>
        <v>0</v>
      </c>
      <c r="F178" s="69" t="s">
        <v>378</v>
      </c>
      <c r="G178" s="69" t="s">
        <v>378</v>
      </c>
      <c r="H178" s="69" t="s">
        <v>378</v>
      </c>
      <c r="I178" s="69" t="s">
        <v>378</v>
      </c>
      <c r="J178" s="69" t="s">
        <v>378</v>
      </c>
      <c r="K178" s="69" t="s">
        <v>378</v>
      </c>
      <c r="L178" s="69">
        <f>'Расчет субсидий'!P178-1</f>
        <v>-0.86363636363636365</v>
      </c>
      <c r="M178" s="69">
        <f>L178*'Расчет субсидий'!Q178</f>
        <v>-17.272727272727273</v>
      </c>
      <c r="N178" s="75">
        <f t="shared" si="65"/>
        <v>-14.88181818181819</v>
      </c>
      <c r="O178" s="69">
        <f>'Расчет субсидий'!R178-1</f>
        <v>0</v>
      </c>
      <c r="P178" s="69">
        <f>O178*'Расчет субсидий'!S178</f>
        <v>0</v>
      </c>
      <c r="Q178" s="75">
        <f t="shared" si="66"/>
        <v>0</v>
      </c>
      <c r="R178" s="69">
        <f>'Расчет субсидий'!V178-1</f>
        <v>0</v>
      </c>
      <c r="S178" s="69">
        <f>R178*'Расчет субсидий'!W178</f>
        <v>0</v>
      </c>
      <c r="T178" s="75">
        <f t="shared" si="67"/>
        <v>0</v>
      </c>
      <c r="U178" s="69">
        <f>'Расчет субсидий'!Z178-1</f>
        <v>0</v>
      </c>
      <c r="V178" s="69">
        <f>U178*'Расчет субсидий'!AA178</f>
        <v>0</v>
      </c>
      <c r="W178" s="75">
        <f t="shared" si="68"/>
        <v>0</v>
      </c>
      <c r="X178" s="70">
        <f t="shared" si="69"/>
        <v>-17.272727272727273</v>
      </c>
    </row>
    <row r="179" spans="1:24" x14ac:dyDescent="0.2">
      <c r="A179" s="86" t="s">
        <v>178</v>
      </c>
      <c r="B179" s="69">
        <f>'Расчет субсидий'!AG179</f>
        <v>18.818181818181813</v>
      </c>
      <c r="C179" s="69">
        <f>'Расчет субсидий'!D179-1</f>
        <v>-1</v>
      </c>
      <c r="D179" s="69">
        <f>C179*'Расчет субсидий'!E179</f>
        <v>0</v>
      </c>
      <c r="E179" s="75">
        <f t="shared" si="64"/>
        <v>0</v>
      </c>
      <c r="F179" s="69" t="s">
        <v>378</v>
      </c>
      <c r="G179" s="69" t="s">
        <v>378</v>
      </c>
      <c r="H179" s="69" t="s">
        <v>378</v>
      </c>
      <c r="I179" s="69" t="s">
        <v>378</v>
      </c>
      <c r="J179" s="69" t="s">
        <v>378</v>
      </c>
      <c r="K179" s="69" t="s">
        <v>378</v>
      </c>
      <c r="L179" s="69">
        <f>'Расчет субсидий'!P179-1</f>
        <v>1.2295719844357977</v>
      </c>
      <c r="M179" s="69">
        <f>L179*'Расчет субсидий'!Q179</f>
        <v>24.591439688715955</v>
      </c>
      <c r="N179" s="75">
        <f t="shared" si="65"/>
        <v>28.736107560597787</v>
      </c>
      <c r="O179" s="69">
        <f>'Расчет субсидий'!R179-1</f>
        <v>0</v>
      </c>
      <c r="P179" s="69">
        <f>O179*'Расчет субсидий'!S179</f>
        <v>0</v>
      </c>
      <c r="Q179" s="75">
        <f t="shared" si="66"/>
        <v>0</v>
      </c>
      <c r="R179" s="69">
        <f>'Расчет субсидий'!V179-1</f>
        <v>0.18607305936073071</v>
      </c>
      <c r="S179" s="69">
        <f>R179*'Расчет субсидий'!W179</f>
        <v>6.5125570776255746</v>
      </c>
      <c r="T179" s="75">
        <f t="shared" si="67"/>
        <v>7.610190499056249</v>
      </c>
      <c r="U179" s="69">
        <f>'Расчет субсидий'!Z179-1</f>
        <v>-1</v>
      </c>
      <c r="V179" s="69">
        <f>U179*'Расчет субсидий'!AA179</f>
        <v>-15</v>
      </c>
      <c r="W179" s="75">
        <f t="shared" si="68"/>
        <v>-17.528116241472226</v>
      </c>
      <c r="X179" s="70">
        <f t="shared" si="69"/>
        <v>16.103996766341531</v>
      </c>
    </row>
    <row r="180" spans="1:24" x14ac:dyDescent="0.2">
      <c r="A180" s="86" t="s">
        <v>179</v>
      </c>
      <c r="B180" s="69">
        <f>'Расчет субсидий'!AG180</f>
        <v>9.3818181818181827</v>
      </c>
      <c r="C180" s="69">
        <f>'Расчет субсидий'!D180-1</f>
        <v>-1</v>
      </c>
      <c r="D180" s="69">
        <f>C180*'Расчет субсидий'!E180</f>
        <v>0</v>
      </c>
      <c r="E180" s="75">
        <f t="shared" si="64"/>
        <v>0</v>
      </c>
      <c r="F180" s="69" t="s">
        <v>378</v>
      </c>
      <c r="G180" s="69" t="s">
        <v>378</v>
      </c>
      <c r="H180" s="69" t="s">
        <v>378</v>
      </c>
      <c r="I180" s="69" t="s">
        <v>378</v>
      </c>
      <c r="J180" s="69" t="s">
        <v>378</v>
      </c>
      <c r="K180" s="69" t="s">
        <v>378</v>
      </c>
      <c r="L180" s="69">
        <f>'Расчет субсидий'!P180-1</f>
        <v>1.8406593406593408</v>
      </c>
      <c r="M180" s="69">
        <f>L180*'Расчет субсидий'!Q180</f>
        <v>36.813186813186817</v>
      </c>
      <c r="N180" s="75">
        <f t="shared" si="65"/>
        <v>9.3818181818181827</v>
      </c>
      <c r="O180" s="69">
        <f>'Расчет субсидий'!R180-1</f>
        <v>0</v>
      </c>
      <c r="P180" s="69">
        <f>O180*'Расчет субсидий'!S180</f>
        <v>0</v>
      </c>
      <c r="Q180" s="75">
        <f t="shared" si="66"/>
        <v>0</v>
      </c>
      <c r="R180" s="69">
        <f>'Расчет субсидий'!V180-1</f>
        <v>0</v>
      </c>
      <c r="S180" s="69">
        <f>R180*'Расчет субсидий'!W180</f>
        <v>0</v>
      </c>
      <c r="T180" s="75">
        <f t="shared" si="67"/>
        <v>0</v>
      </c>
      <c r="U180" s="69">
        <f>'Расчет субсидий'!Z180-1</f>
        <v>0</v>
      </c>
      <c r="V180" s="69">
        <f>U180*'Расчет субсидий'!AA180</f>
        <v>0</v>
      </c>
      <c r="W180" s="75">
        <f t="shared" si="68"/>
        <v>0</v>
      </c>
      <c r="X180" s="70">
        <f t="shared" si="69"/>
        <v>36.813186813186817</v>
      </c>
    </row>
    <row r="181" spans="1:24" x14ac:dyDescent="0.2">
      <c r="A181" s="86" t="s">
        <v>180</v>
      </c>
      <c r="B181" s="69">
        <f>'Расчет субсидий'!AG181</f>
        <v>1.5090909090909079</v>
      </c>
      <c r="C181" s="69">
        <f>'Расчет субсидий'!D181-1</f>
        <v>-1</v>
      </c>
      <c r="D181" s="69">
        <f>C181*'Расчет субсидий'!E181</f>
        <v>0</v>
      </c>
      <c r="E181" s="75">
        <f t="shared" si="64"/>
        <v>0</v>
      </c>
      <c r="F181" s="69" t="s">
        <v>378</v>
      </c>
      <c r="G181" s="69" t="s">
        <v>378</v>
      </c>
      <c r="H181" s="69" t="s">
        <v>378</v>
      </c>
      <c r="I181" s="69" t="s">
        <v>378</v>
      </c>
      <c r="J181" s="69" t="s">
        <v>378</v>
      </c>
      <c r="K181" s="69" t="s">
        <v>378</v>
      </c>
      <c r="L181" s="69">
        <f>'Расчет субсидий'!P181-1</f>
        <v>0.49162418062636548</v>
      </c>
      <c r="M181" s="69">
        <f>L181*'Расчет субсидий'!Q181</f>
        <v>9.8324836125273087</v>
      </c>
      <c r="N181" s="75">
        <f t="shared" si="65"/>
        <v>1.5090909090909079</v>
      </c>
      <c r="O181" s="69">
        <f>'Расчет субсидий'!R181-1</f>
        <v>0</v>
      </c>
      <c r="P181" s="69">
        <f>O181*'Расчет субсидий'!S181</f>
        <v>0</v>
      </c>
      <c r="Q181" s="75">
        <f t="shared" si="66"/>
        <v>0</v>
      </c>
      <c r="R181" s="69">
        <f>'Расчет субсидий'!V181-1</f>
        <v>0</v>
      </c>
      <c r="S181" s="69">
        <f>R181*'Расчет субсидий'!W181</f>
        <v>0</v>
      </c>
      <c r="T181" s="75">
        <f t="shared" si="67"/>
        <v>0</v>
      </c>
      <c r="U181" s="69">
        <f>'Расчет субсидий'!Z181-1</f>
        <v>0</v>
      </c>
      <c r="V181" s="69">
        <f>U181*'Расчет субсидий'!AA181</f>
        <v>0</v>
      </c>
      <c r="W181" s="75">
        <f t="shared" si="68"/>
        <v>0</v>
      </c>
      <c r="X181" s="70">
        <f t="shared" si="69"/>
        <v>9.8324836125273087</v>
      </c>
    </row>
    <row r="182" spans="1:24" x14ac:dyDescent="0.2">
      <c r="A182" s="86" t="s">
        <v>181</v>
      </c>
      <c r="B182" s="69">
        <f>'Расчет субсидий'!AG182</f>
        <v>-3.0727272727272705</v>
      </c>
      <c r="C182" s="69">
        <f>'Расчет субсидий'!D182-1</f>
        <v>-1</v>
      </c>
      <c r="D182" s="69">
        <f>C182*'Расчет субсидий'!E182</f>
        <v>0</v>
      </c>
      <c r="E182" s="75">
        <f t="shared" si="64"/>
        <v>0</v>
      </c>
      <c r="F182" s="69" t="s">
        <v>378</v>
      </c>
      <c r="G182" s="69" t="s">
        <v>378</v>
      </c>
      <c r="H182" s="69" t="s">
        <v>378</v>
      </c>
      <c r="I182" s="69" t="s">
        <v>378</v>
      </c>
      <c r="J182" s="69" t="s">
        <v>378</v>
      </c>
      <c r="K182" s="69" t="s">
        <v>378</v>
      </c>
      <c r="L182" s="69">
        <f>'Расчет субсидий'!P182-1</f>
        <v>-0.31346731346731349</v>
      </c>
      <c r="M182" s="69">
        <f>L182*'Расчет субсидий'!Q182</f>
        <v>-6.2693462693462703</v>
      </c>
      <c r="N182" s="75">
        <f t="shared" si="65"/>
        <v>-3.072727272727271</v>
      </c>
      <c r="O182" s="69">
        <f>'Расчет субсидий'!R182-1</f>
        <v>0</v>
      </c>
      <c r="P182" s="69">
        <f>O182*'Расчет субсидий'!S182</f>
        <v>0</v>
      </c>
      <c r="Q182" s="75">
        <f t="shared" si="66"/>
        <v>0</v>
      </c>
      <c r="R182" s="69">
        <f>'Расчет субсидий'!V182-1</f>
        <v>0</v>
      </c>
      <c r="S182" s="69">
        <f>R182*'Расчет субсидий'!W182</f>
        <v>0</v>
      </c>
      <c r="T182" s="75">
        <f t="shared" si="67"/>
        <v>0</v>
      </c>
      <c r="U182" s="69">
        <f>'Расчет субсидий'!Z182-1</f>
        <v>0</v>
      </c>
      <c r="V182" s="69">
        <f>U182*'Расчет субсидий'!AA182</f>
        <v>0</v>
      </c>
      <c r="W182" s="75">
        <f t="shared" si="68"/>
        <v>0</v>
      </c>
      <c r="X182" s="70">
        <f t="shared" si="69"/>
        <v>-6.2693462693462703</v>
      </c>
    </row>
    <row r="183" spans="1:24" x14ac:dyDescent="0.2">
      <c r="A183" s="86" t="s">
        <v>182</v>
      </c>
      <c r="B183" s="69">
        <f>'Расчет субсидий'!AG183</f>
        <v>-43.400000000000006</v>
      </c>
      <c r="C183" s="69">
        <f>'Расчет субсидий'!D183-1</f>
        <v>-1</v>
      </c>
      <c r="D183" s="69">
        <f>C183*'Расчет субсидий'!E183</f>
        <v>0</v>
      </c>
      <c r="E183" s="75">
        <f t="shared" si="64"/>
        <v>0</v>
      </c>
      <c r="F183" s="69" t="s">
        <v>378</v>
      </c>
      <c r="G183" s="69" t="s">
        <v>378</v>
      </c>
      <c r="H183" s="69" t="s">
        <v>378</v>
      </c>
      <c r="I183" s="69" t="s">
        <v>378</v>
      </c>
      <c r="J183" s="69" t="s">
        <v>378</v>
      </c>
      <c r="K183" s="69" t="s">
        <v>378</v>
      </c>
      <c r="L183" s="69">
        <f>'Расчет субсидий'!P183-1</f>
        <v>-0.41108986615678766</v>
      </c>
      <c r="M183" s="69">
        <f>L183*'Расчет субсидий'!Q183</f>
        <v>-8.2217973231357533</v>
      </c>
      <c r="N183" s="75">
        <f t="shared" si="65"/>
        <v>-15.36599423631124</v>
      </c>
      <c r="O183" s="69">
        <f>'Расчет субсидий'!R183-1</f>
        <v>0</v>
      </c>
      <c r="P183" s="69">
        <f>O183*'Расчет субсидий'!S183</f>
        <v>0</v>
      </c>
      <c r="Q183" s="75">
        <f t="shared" si="66"/>
        <v>0</v>
      </c>
      <c r="R183" s="69">
        <f>'Расчет субсидий'!V183-1</f>
        <v>0</v>
      </c>
      <c r="S183" s="69">
        <f>R183*'Расчет субсидий'!W183</f>
        <v>0</v>
      </c>
      <c r="T183" s="75">
        <f t="shared" si="67"/>
        <v>0</v>
      </c>
      <c r="U183" s="69">
        <f>'Расчет субсидий'!Z183-1</f>
        <v>-0.60000000000000009</v>
      </c>
      <c r="V183" s="69">
        <f>U183*'Расчет субсидий'!AA183</f>
        <v>-15.000000000000002</v>
      </c>
      <c r="W183" s="75">
        <f t="shared" si="68"/>
        <v>-28.034005763688768</v>
      </c>
      <c r="X183" s="70">
        <f t="shared" si="69"/>
        <v>-23.221797323135753</v>
      </c>
    </row>
    <row r="184" spans="1:24" x14ac:dyDescent="0.2">
      <c r="A184" s="86" t="s">
        <v>183</v>
      </c>
      <c r="B184" s="69">
        <f>'Расчет субсидий'!AG184</f>
        <v>16.654545454545456</v>
      </c>
      <c r="C184" s="69">
        <f>'Расчет субсидий'!D184-1</f>
        <v>-1</v>
      </c>
      <c r="D184" s="69">
        <f>C184*'Расчет субсидий'!E184</f>
        <v>0</v>
      </c>
      <c r="E184" s="75">
        <f t="shared" si="64"/>
        <v>0</v>
      </c>
      <c r="F184" s="69" t="s">
        <v>378</v>
      </c>
      <c r="G184" s="69" t="s">
        <v>378</v>
      </c>
      <c r="H184" s="69" t="s">
        <v>378</v>
      </c>
      <c r="I184" s="69" t="s">
        <v>378</v>
      </c>
      <c r="J184" s="69" t="s">
        <v>378</v>
      </c>
      <c r="K184" s="69" t="s">
        <v>378</v>
      </c>
      <c r="L184" s="69">
        <f>'Расчет субсидий'!P184-1</f>
        <v>-0.62941919191919193</v>
      </c>
      <c r="M184" s="69">
        <f>L184*'Расчет субсидий'!Q184</f>
        <v>-12.588383838383839</v>
      </c>
      <c r="N184" s="75">
        <f t="shared" si="65"/>
        <v>-7.6483564339851826</v>
      </c>
      <c r="O184" s="69">
        <f>'Расчет субсидий'!R184-1</f>
        <v>0</v>
      </c>
      <c r="P184" s="69">
        <f>O184*'Расчет субсидий'!S184</f>
        <v>0</v>
      </c>
      <c r="Q184" s="75">
        <f t="shared" si="66"/>
        <v>0</v>
      </c>
      <c r="R184" s="69">
        <f>'Расчет субсидий'!V184-1</f>
        <v>-1</v>
      </c>
      <c r="S184" s="69">
        <f>R184*'Расчет субсидий'!W184</f>
        <v>-20</v>
      </c>
      <c r="T184" s="75">
        <f t="shared" si="67"/>
        <v>-12.151450944265324</v>
      </c>
      <c r="U184" s="69">
        <f>'Расчет субсидий'!Z184-1</f>
        <v>1.9999999999999996</v>
      </c>
      <c r="V184" s="69">
        <f>U184*'Расчет субсидий'!AA184</f>
        <v>59.999999999999986</v>
      </c>
      <c r="W184" s="75">
        <f t="shared" si="68"/>
        <v>36.454352832795962</v>
      </c>
      <c r="X184" s="70">
        <f t="shared" si="69"/>
        <v>27.411616161616145</v>
      </c>
    </row>
    <row r="185" spans="1:24" x14ac:dyDescent="0.2">
      <c r="A185" s="82" t="s">
        <v>184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70"/>
    </row>
    <row r="186" spans="1:24" x14ac:dyDescent="0.2">
      <c r="A186" s="86" t="s">
        <v>185</v>
      </c>
      <c r="B186" s="69">
        <f>'Расчет субсидий'!AG186</f>
        <v>2.663636363636364</v>
      </c>
      <c r="C186" s="69">
        <f>'Расчет субсидий'!D186-1</f>
        <v>-1</v>
      </c>
      <c r="D186" s="69">
        <f>C186*'Расчет субсидий'!E186</f>
        <v>0</v>
      </c>
      <c r="E186" s="75">
        <f t="shared" ref="E186:E198" si="70">$B186*D186/$X186</f>
        <v>0</v>
      </c>
      <c r="F186" s="69" t="s">
        <v>378</v>
      </c>
      <c r="G186" s="69" t="s">
        <v>378</v>
      </c>
      <c r="H186" s="69" t="s">
        <v>378</v>
      </c>
      <c r="I186" s="69" t="s">
        <v>378</v>
      </c>
      <c r="J186" s="69" t="s">
        <v>378</v>
      </c>
      <c r="K186" s="69" t="s">
        <v>378</v>
      </c>
      <c r="L186" s="69">
        <f>'Расчет субсидий'!P186-1</f>
        <v>-0.83822042467138524</v>
      </c>
      <c r="M186" s="69">
        <f>L186*'Расчет субсидий'!Q186</f>
        <v>-16.764408493427705</v>
      </c>
      <c r="N186" s="75">
        <f t="shared" ref="N186:N198" si="71">$B186*M186/$X186</f>
        <v>-2.7224475804681512</v>
      </c>
      <c r="O186" s="69">
        <f>'Расчет субсидий'!R186-1</f>
        <v>0</v>
      </c>
      <c r="P186" s="69">
        <f>O186*'Расчет субсидий'!S186</f>
        <v>0</v>
      </c>
      <c r="Q186" s="75">
        <f t="shared" ref="Q186:Q198" si="72">$B186*P186/$X186</f>
        <v>0</v>
      </c>
      <c r="R186" s="69">
        <f>'Расчет субсидий'!V186-1</f>
        <v>1.1266666666666665</v>
      </c>
      <c r="S186" s="69">
        <f>R186*'Расчет субсидий'!W186</f>
        <v>28.166666666666661</v>
      </c>
      <c r="T186" s="75">
        <f t="shared" ref="T186:T198" si="73">$B186*S186/$X186</f>
        <v>4.574111490219412</v>
      </c>
      <c r="U186" s="69">
        <f>'Расчет субсидий'!Z186-1</f>
        <v>0.19999999999999996</v>
      </c>
      <c r="V186" s="69">
        <f>U186*'Расчет субсидий'!AA186</f>
        <v>4.9999999999999991</v>
      </c>
      <c r="W186" s="75">
        <f t="shared" ref="W186:W198" si="74">$B186*V186/$X186</f>
        <v>0.81197245388510286</v>
      </c>
      <c r="X186" s="70">
        <f t="shared" si="69"/>
        <v>16.402258173238955</v>
      </c>
    </row>
    <row r="187" spans="1:24" x14ac:dyDescent="0.2">
      <c r="A187" s="86" t="s">
        <v>186</v>
      </c>
      <c r="B187" s="69">
        <f>'Расчет субсидий'!AG187</f>
        <v>2.0545454545454547</v>
      </c>
      <c r="C187" s="69">
        <f>'Расчет субсидий'!D187-1</f>
        <v>-1</v>
      </c>
      <c r="D187" s="69">
        <f>C187*'Расчет субсидий'!E187</f>
        <v>0</v>
      </c>
      <c r="E187" s="75">
        <f t="shared" si="70"/>
        <v>0</v>
      </c>
      <c r="F187" s="69" t="s">
        <v>378</v>
      </c>
      <c r="G187" s="69" t="s">
        <v>378</v>
      </c>
      <c r="H187" s="69" t="s">
        <v>378</v>
      </c>
      <c r="I187" s="69" t="s">
        <v>378</v>
      </c>
      <c r="J187" s="69" t="s">
        <v>378</v>
      </c>
      <c r="K187" s="69" t="s">
        <v>378</v>
      </c>
      <c r="L187" s="69">
        <f>'Расчет субсидий'!P187-1</f>
        <v>0.32213529682466624</v>
      </c>
      <c r="M187" s="69">
        <f>L187*'Расчет субсидий'!Q187</f>
        <v>6.4427059364933248</v>
      </c>
      <c r="N187" s="75">
        <f t="shared" si="71"/>
        <v>0.51474272624927597</v>
      </c>
      <c r="O187" s="69">
        <f>'Расчет субсидий'!R187-1</f>
        <v>0</v>
      </c>
      <c r="P187" s="69">
        <f>O187*'Расчет субсидий'!S187</f>
        <v>0</v>
      </c>
      <c r="Q187" s="75">
        <f t="shared" si="72"/>
        <v>0</v>
      </c>
      <c r="R187" s="69">
        <f>'Расчет субсидий'!V187-1</f>
        <v>0.6636363636363638</v>
      </c>
      <c r="S187" s="69">
        <f>R187*'Расчет субсидий'!W187</f>
        <v>13.272727272727277</v>
      </c>
      <c r="T187" s="75">
        <f t="shared" si="73"/>
        <v>1.0604301808077461</v>
      </c>
      <c r="U187" s="69">
        <f>'Расчет субсидий'!Z187-1</f>
        <v>0.19999999999999996</v>
      </c>
      <c r="V187" s="69">
        <f>U187*'Расчет субсидий'!AA187</f>
        <v>5.9999999999999982</v>
      </c>
      <c r="W187" s="75">
        <f t="shared" si="74"/>
        <v>0.47937254748843283</v>
      </c>
      <c r="X187" s="70">
        <f t="shared" si="69"/>
        <v>25.715433209220599</v>
      </c>
    </row>
    <row r="188" spans="1:24" x14ac:dyDescent="0.2">
      <c r="A188" s="86" t="s">
        <v>187</v>
      </c>
      <c r="B188" s="69">
        <f>'Расчет субсидий'!AG188</f>
        <v>26.981818181818184</v>
      </c>
      <c r="C188" s="69">
        <f>'Расчет субсидий'!D188-1</f>
        <v>-1</v>
      </c>
      <c r="D188" s="69">
        <f>C188*'Расчет субсидий'!E188</f>
        <v>0</v>
      </c>
      <c r="E188" s="75">
        <f t="shared" si="70"/>
        <v>0</v>
      </c>
      <c r="F188" s="69" t="s">
        <v>378</v>
      </c>
      <c r="G188" s="69" t="s">
        <v>378</v>
      </c>
      <c r="H188" s="69" t="s">
        <v>378</v>
      </c>
      <c r="I188" s="69" t="s">
        <v>378</v>
      </c>
      <c r="J188" s="69" t="s">
        <v>378</v>
      </c>
      <c r="K188" s="69" t="s">
        <v>378</v>
      </c>
      <c r="L188" s="69">
        <f>'Расчет субсидий'!P188-1</f>
        <v>-0.92606284658040661</v>
      </c>
      <c r="M188" s="69">
        <f>L188*'Расчет субсидий'!Q188</f>
        <v>-18.521256931608132</v>
      </c>
      <c r="N188" s="75">
        <f t="shared" si="71"/>
        <v>-3.5764809448174031</v>
      </c>
      <c r="O188" s="69">
        <f>'Расчет субсидий'!R188-1</f>
        <v>0</v>
      </c>
      <c r="P188" s="69">
        <f>O188*'Расчет субсидий'!S188</f>
        <v>0</v>
      </c>
      <c r="Q188" s="75">
        <f t="shared" si="72"/>
        <v>0</v>
      </c>
      <c r="R188" s="69">
        <f>'Расчет субсидий'!V188-1</f>
        <v>7.4999999999999956E-2</v>
      </c>
      <c r="S188" s="69">
        <f>R188*'Расчет субсидий'!W188</f>
        <v>2.2499999999999987</v>
      </c>
      <c r="T188" s="75">
        <f t="shared" si="73"/>
        <v>0.43447818663462889</v>
      </c>
      <c r="U188" s="69">
        <f>'Расчет субсидий'!Z188-1</f>
        <v>7.8000000000000007</v>
      </c>
      <c r="V188" s="69">
        <f>U188*'Расчет субсидий'!AA188</f>
        <v>156</v>
      </c>
      <c r="W188" s="75">
        <f t="shared" si="74"/>
        <v>30.123820940000957</v>
      </c>
      <c r="X188" s="70">
        <f t="shared" si="69"/>
        <v>139.72874306839188</v>
      </c>
    </row>
    <row r="189" spans="1:24" x14ac:dyDescent="0.2">
      <c r="A189" s="86" t="s">
        <v>188</v>
      </c>
      <c r="B189" s="69">
        <f>'Расчет субсидий'!AG189</f>
        <v>91.25454545454545</v>
      </c>
      <c r="C189" s="69">
        <f>'Расчет субсидий'!D189-1</f>
        <v>0.31488593217941885</v>
      </c>
      <c r="D189" s="69">
        <f>C189*'Расчет субсидий'!E189</f>
        <v>3.1488593217941885</v>
      </c>
      <c r="E189" s="75">
        <f t="shared" si="70"/>
        <v>3.3781221178568615</v>
      </c>
      <c r="F189" s="69" t="s">
        <v>378</v>
      </c>
      <c r="G189" s="69" t="s">
        <v>378</v>
      </c>
      <c r="H189" s="69" t="s">
        <v>378</v>
      </c>
      <c r="I189" s="69" t="s">
        <v>378</v>
      </c>
      <c r="J189" s="69" t="s">
        <v>378</v>
      </c>
      <c r="K189" s="69" t="s">
        <v>378</v>
      </c>
      <c r="L189" s="69">
        <f>'Расчет субсидий'!P189-1</f>
        <v>-0.12659623334864489</v>
      </c>
      <c r="M189" s="69">
        <f>L189*'Расчет субсидий'!Q189</f>
        <v>-2.5319246669728979</v>
      </c>
      <c r="N189" s="75">
        <f t="shared" si="71"/>
        <v>-2.7162695580109353</v>
      </c>
      <c r="O189" s="69">
        <f>'Расчет субсидий'!R189-1</f>
        <v>0</v>
      </c>
      <c r="P189" s="69">
        <f>O189*'Расчет субсидий'!S189</f>
        <v>0</v>
      </c>
      <c r="Q189" s="75">
        <f t="shared" si="72"/>
        <v>0</v>
      </c>
      <c r="R189" s="69">
        <f>'Расчет субсидий'!V189-1</f>
        <v>4.4444444444444509E-2</v>
      </c>
      <c r="S189" s="69">
        <f>R189*'Расчет субсидий'!W189</f>
        <v>0.44444444444444509</v>
      </c>
      <c r="T189" s="75">
        <f t="shared" si="73"/>
        <v>0.47680364681420867</v>
      </c>
      <c r="U189" s="69">
        <f>'Расчет субсидий'!Z189-1</f>
        <v>2.1</v>
      </c>
      <c r="V189" s="69">
        <f>U189*'Расчет субсидий'!AA189</f>
        <v>84</v>
      </c>
      <c r="W189" s="75">
        <f t="shared" si="74"/>
        <v>90.11588924788532</v>
      </c>
      <c r="X189" s="70">
        <f t="shared" si="69"/>
        <v>85.061379099265736</v>
      </c>
    </row>
    <row r="190" spans="1:24" x14ac:dyDescent="0.2">
      <c r="A190" s="86" t="s">
        <v>189</v>
      </c>
      <c r="B190" s="69">
        <f>'Расчет субсидий'!AG190</f>
        <v>12.736363636363635</v>
      </c>
      <c r="C190" s="69">
        <f>'Расчет субсидий'!D190-1</f>
        <v>-1</v>
      </c>
      <c r="D190" s="69">
        <f>C190*'Расчет субсидий'!E190</f>
        <v>0</v>
      </c>
      <c r="E190" s="75">
        <f t="shared" si="70"/>
        <v>0</v>
      </c>
      <c r="F190" s="69" t="s">
        <v>378</v>
      </c>
      <c r="G190" s="69" t="s">
        <v>378</v>
      </c>
      <c r="H190" s="69" t="s">
        <v>378</v>
      </c>
      <c r="I190" s="69" t="s">
        <v>378</v>
      </c>
      <c r="J190" s="69" t="s">
        <v>378</v>
      </c>
      <c r="K190" s="69" t="s">
        <v>378</v>
      </c>
      <c r="L190" s="69">
        <f>'Расчет субсидий'!P190-1</f>
        <v>-0.76056945642795515</v>
      </c>
      <c r="M190" s="69">
        <f>L190*'Расчет субсидий'!Q190</f>
        <v>-15.211389128559103</v>
      </c>
      <c r="N190" s="75">
        <f t="shared" si="71"/>
        <v>-15.124346030626333</v>
      </c>
      <c r="O190" s="69">
        <f>'Расчет субсидий'!R190-1</f>
        <v>0</v>
      </c>
      <c r="P190" s="69">
        <f>O190*'Расчет субсидий'!S190</f>
        <v>0</v>
      </c>
      <c r="Q190" s="75">
        <f t="shared" si="72"/>
        <v>0</v>
      </c>
      <c r="R190" s="69">
        <f>'Расчет субсидий'!V190-1</f>
        <v>0.2863157894736843</v>
      </c>
      <c r="S190" s="69">
        <f>R190*'Расчет субсидий'!W190</f>
        <v>10.02105263157895</v>
      </c>
      <c r="T190" s="75">
        <f t="shared" si="73"/>
        <v>9.9637098433412667</v>
      </c>
      <c r="U190" s="69">
        <f>'Расчет субсидий'!Z190-1</f>
        <v>1.2000000000000002</v>
      </c>
      <c r="V190" s="69">
        <f>U190*'Расчет субсидий'!AA190</f>
        <v>18.000000000000004</v>
      </c>
      <c r="W190" s="75">
        <f t="shared" si="74"/>
        <v>17.896999823648702</v>
      </c>
      <c r="X190" s="70">
        <f t="shared" si="69"/>
        <v>12.80966350301985</v>
      </c>
    </row>
    <row r="191" spans="1:24" x14ac:dyDescent="0.2">
      <c r="A191" s="86" t="s">
        <v>190</v>
      </c>
      <c r="B191" s="69">
        <f>'Расчет субсидий'!AG191</f>
        <v>10.381818181818183</v>
      </c>
      <c r="C191" s="69">
        <f>'Расчет субсидий'!D191-1</f>
        <v>-1</v>
      </c>
      <c r="D191" s="69">
        <f>C191*'Расчет субсидий'!E191</f>
        <v>0</v>
      </c>
      <c r="E191" s="75">
        <f t="shared" si="70"/>
        <v>0</v>
      </c>
      <c r="F191" s="69" t="s">
        <v>378</v>
      </c>
      <c r="G191" s="69" t="s">
        <v>378</v>
      </c>
      <c r="H191" s="69" t="s">
        <v>378</v>
      </c>
      <c r="I191" s="69" t="s">
        <v>378</v>
      </c>
      <c r="J191" s="69" t="s">
        <v>378</v>
      </c>
      <c r="K191" s="69" t="s">
        <v>378</v>
      </c>
      <c r="L191" s="69">
        <f>'Расчет субсидий'!P191-1</f>
        <v>-0.67775723967960566</v>
      </c>
      <c r="M191" s="69">
        <f>L191*'Расчет субсидий'!Q191</f>
        <v>-13.555144793592113</v>
      </c>
      <c r="N191" s="75">
        <f t="shared" si="71"/>
        <v>-10.019829083826133</v>
      </c>
      <c r="O191" s="69">
        <f>'Расчет субсидий'!R191-1</f>
        <v>0</v>
      </c>
      <c r="P191" s="69">
        <f>O191*'Расчет субсидий'!S191</f>
        <v>0</v>
      </c>
      <c r="Q191" s="75">
        <f t="shared" si="72"/>
        <v>0</v>
      </c>
      <c r="R191" s="69">
        <f>'Расчет субсидий'!V191-1</f>
        <v>0.90400000000000014</v>
      </c>
      <c r="S191" s="69">
        <f>R191*'Расчет субсидий'!W191</f>
        <v>22.600000000000005</v>
      </c>
      <c r="T191" s="75">
        <f t="shared" si="73"/>
        <v>16.705696674042088</v>
      </c>
      <c r="U191" s="69">
        <f>'Расчет субсидий'!Z191-1</f>
        <v>0.19999999999999996</v>
      </c>
      <c r="V191" s="69">
        <f>U191*'Расчет субсидий'!AA191</f>
        <v>4.9999999999999991</v>
      </c>
      <c r="W191" s="75">
        <f t="shared" si="74"/>
        <v>3.6959505916022297</v>
      </c>
      <c r="X191" s="70">
        <f t="shared" si="69"/>
        <v>14.044855206407892</v>
      </c>
    </row>
    <row r="192" spans="1:24" x14ac:dyDescent="0.2">
      <c r="A192" s="86" t="s">
        <v>191</v>
      </c>
      <c r="B192" s="69">
        <f>'Расчет субсидий'!AG192</f>
        <v>5.0090909090909079</v>
      </c>
      <c r="C192" s="69">
        <f>'Расчет субсидий'!D192-1</f>
        <v>-1</v>
      </c>
      <c r="D192" s="69">
        <f>C192*'Расчет субсидий'!E192</f>
        <v>0</v>
      </c>
      <c r="E192" s="75">
        <f t="shared" si="70"/>
        <v>0</v>
      </c>
      <c r="F192" s="69" t="s">
        <v>378</v>
      </c>
      <c r="G192" s="69" t="s">
        <v>378</v>
      </c>
      <c r="H192" s="69" t="s">
        <v>378</v>
      </c>
      <c r="I192" s="69" t="s">
        <v>378</v>
      </c>
      <c r="J192" s="69" t="s">
        <v>378</v>
      </c>
      <c r="K192" s="69" t="s">
        <v>378</v>
      </c>
      <c r="L192" s="69">
        <f>'Расчет субсидий'!P192-1</f>
        <v>-0.93690148235602777</v>
      </c>
      <c r="M192" s="69">
        <f>L192*'Расчет субсидий'!Q192</f>
        <v>-18.738029647120555</v>
      </c>
      <c r="N192" s="75">
        <f t="shared" si="71"/>
        <v>-7.4465488700966951</v>
      </c>
      <c r="O192" s="69">
        <f>'Расчет субсидий'!R192-1</f>
        <v>0</v>
      </c>
      <c r="P192" s="69">
        <f>O192*'Расчет субсидий'!S192</f>
        <v>0</v>
      </c>
      <c r="Q192" s="75">
        <f t="shared" si="72"/>
        <v>0</v>
      </c>
      <c r="R192" s="69">
        <f>'Расчет субсидий'!V192-1</f>
        <v>1.0537037037037038</v>
      </c>
      <c r="S192" s="69">
        <f>R192*'Расчет субсидий'!W192</f>
        <v>26.342592592592595</v>
      </c>
      <c r="T192" s="75">
        <f t="shared" si="73"/>
        <v>10.468624866111885</v>
      </c>
      <c r="U192" s="69">
        <f>'Расчет субсидий'!Z192-1</f>
        <v>0.19999999999999996</v>
      </c>
      <c r="V192" s="69">
        <f>U192*'Расчет субсидий'!AA192</f>
        <v>4.9999999999999991</v>
      </c>
      <c r="W192" s="75">
        <f t="shared" si="74"/>
        <v>1.9870149130757175</v>
      </c>
      <c r="X192" s="70">
        <f t="shared" si="69"/>
        <v>12.60456294547204</v>
      </c>
    </row>
    <row r="193" spans="1:24" x14ac:dyDescent="0.2">
      <c r="A193" s="86" t="s">
        <v>192</v>
      </c>
      <c r="B193" s="69">
        <f>'Расчет субсидий'!AG193</f>
        <v>7.6363636363636402</v>
      </c>
      <c r="C193" s="69">
        <f>'Расчет субсидий'!D193-1</f>
        <v>0.25055953446732326</v>
      </c>
      <c r="D193" s="69">
        <f>C193*'Расчет субсидий'!E193</f>
        <v>2.5055953446732326</v>
      </c>
      <c r="E193" s="75">
        <f t="shared" si="70"/>
        <v>2.5106390202505664</v>
      </c>
      <c r="F193" s="69" t="s">
        <v>378</v>
      </c>
      <c r="G193" s="69" t="s">
        <v>378</v>
      </c>
      <c r="H193" s="69" t="s">
        <v>378</v>
      </c>
      <c r="I193" s="69" t="s">
        <v>378</v>
      </c>
      <c r="J193" s="69" t="s">
        <v>378</v>
      </c>
      <c r="K193" s="69" t="s">
        <v>378</v>
      </c>
      <c r="L193" s="69">
        <f>'Расчет субсидий'!P193-1</f>
        <v>0.22094801223241567</v>
      </c>
      <c r="M193" s="69">
        <f>L193*'Расчет субсидий'!Q193</f>
        <v>4.4189602446483134</v>
      </c>
      <c r="N193" s="75">
        <f t="shared" si="71"/>
        <v>4.4278554566826607</v>
      </c>
      <c r="O193" s="69">
        <f>'Расчет субсидий'!R193-1</f>
        <v>0</v>
      </c>
      <c r="P193" s="69">
        <f>O193*'Расчет субсидий'!S193</f>
        <v>0</v>
      </c>
      <c r="Q193" s="75">
        <f t="shared" si="72"/>
        <v>0</v>
      </c>
      <c r="R193" s="69">
        <f>'Расчет субсидий'!V193-1</f>
        <v>4.109589041095818E-3</v>
      </c>
      <c r="S193" s="69">
        <f>R193*'Расчет субсидий'!W193</f>
        <v>0.14383561643835363</v>
      </c>
      <c r="T193" s="75">
        <f t="shared" si="73"/>
        <v>0.14412515249106192</v>
      </c>
      <c r="U193" s="69">
        <f>'Расчет субсидий'!Z193-1</f>
        <v>3.6842105263157787E-2</v>
      </c>
      <c r="V193" s="69">
        <f>U193*'Расчет субсидий'!AA193</f>
        <v>0.55263157894736681</v>
      </c>
      <c r="W193" s="75">
        <f t="shared" si="74"/>
        <v>0.55374400693935122</v>
      </c>
      <c r="X193" s="70">
        <f t="shared" si="69"/>
        <v>7.6210227847072662</v>
      </c>
    </row>
    <row r="194" spans="1:24" x14ac:dyDescent="0.2">
      <c r="A194" s="86" t="s">
        <v>193</v>
      </c>
      <c r="B194" s="69">
        <f>'Расчет субсидий'!AG194</f>
        <v>9.5636363636363626</v>
      </c>
      <c r="C194" s="69">
        <f>'Расчет субсидий'!D194-1</f>
        <v>-1</v>
      </c>
      <c r="D194" s="69">
        <f>C194*'Расчет субсидий'!E194</f>
        <v>0</v>
      </c>
      <c r="E194" s="75">
        <f t="shared" si="70"/>
        <v>0</v>
      </c>
      <c r="F194" s="69" t="s">
        <v>378</v>
      </c>
      <c r="G194" s="69" t="s">
        <v>378</v>
      </c>
      <c r="H194" s="69" t="s">
        <v>378</v>
      </c>
      <c r="I194" s="69" t="s">
        <v>378</v>
      </c>
      <c r="J194" s="69" t="s">
        <v>378</v>
      </c>
      <c r="K194" s="69" t="s">
        <v>378</v>
      </c>
      <c r="L194" s="69">
        <f>'Расчет субсидий'!P194-1</f>
        <v>-0.46004842615012109</v>
      </c>
      <c r="M194" s="69">
        <f>L194*'Расчет субсидий'!Q194</f>
        <v>-9.2009685230024214</v>
      </c>
      <c r="N194" s="75">
        <f t="shared" si="71"/>
        <v>-18.162917407249889</v>
      </c>
      <c r="O194" s="69">
        <f>'Расчет субсидий'!R194-1</f>
        <v>0</v>
      </c>
      <c r="P194" s="69">
        <f>O194*'Расчет субсидий'!S194</f>
        <v>0</v>
      </c>
      <c r="Q194" s="75">
        <f t="shared" si="72"/>
        <v>0</v>
      </c>
      <c r="R194" s="69">
        <f>'Расчет субсидий'!V194-1</f>
        <v>0.45866666666666678</v>
      </c>
      <c r="S194" s="69">
        <f>R194*'Расчет субсидий'!W194</f>
        <v>13.760000000000003</v>
      </c>
      <c r="T194" s="75">
        <f t="shared" si="73"/>
        <v>27.162547388240071</v>
      </c>
      <c r="U194" s="69">
        <f>'Расчет субсидий'!Z194-1</f>
        <v>1.4285714285714235E-2</v>
      </c>
      <c r="V194" s="69">
        <f>U194*'Расчет субсидий'!AA194</f>
        <v>0.2857142857142847</v>
      </c>
      <c r="W194" s="75">
        <f t="shared" si="74"/>
        <v>0.56400638264617875</v>
      </c>
      <c r="X194" s="70">
        <f t="shared" si="69"/>
        <v>4.8447457627118666</v>
      </c>
    </row>
    <row r="195" spans="1:24" x14ac:dyDescent="0.2">
      <c r="A195" s="86" t="s">
        <v>194</v>
      </c>
      <c r="B195" s="69">
        <f>'Расчет субсидий'!AG195</f>
        <v>26.672727272727272</v>
      </c>
      <c r="C195" s="69">
        <f>'Расчет субсидий'!D195-1</f>
        <v>-1</v>
      </c>
      <c r="D195" s="69">
        <f>C195*'Расчет субсидий'!E195</f>
        <v>0</v>
      </c>
      <c r="E195" s="75">
        <f t="shared" si="70"/>
        <v>0</v>
      </c>
      <c r="F195" s="69" t="s">
        <v>378</v>
      </c>
      <c r="G195" s="69" t="s">
        <v>378</v>
      </c>
      <c r="H195" s="69" t="s">
        <v>378</v>
      </c>
      <c r="I195" s="69" t="s">
        <v>378</v>
      </c>
      <c r="J195" s="69" t="s">
        <v>378</v>
      </c>
      <c r="K195" s="69" t="s">
        <v>378</v>
      </c>
      <c r="L195" s="69">
        <f>'Расчет субсидий'!P195-1</f>
        <v>2.2870813397129188</v>
      </c>
      <c r="M195" s="69">
        <f>L195*'Расчет субсидий'!Q195</f>
        <v>45.74162679425838</v>
      </c>
      <c r="N195" s="75">
        <f t="shared" si="71"/>
        <v>21.096476962950192</v>
      </c>
      <c r="O195" s="69">
        <f>'Расчет субсидий'!R195-1</f>
        <v>0</v>
      </c>
      <c r="P195" s="69">
        <f>O195*'Расчет субсидий'!S195</f>
        <v>0</v>
      </c>
      <c r="Q195" s="75">
        <f t="shared" si="72"/>
        <v>0</v>
      </c>
      <c r="R195" s="69">
        <f>'Расчет субсидий'!V195-1</f>
        <v>0.36134969325153388</v>
      </c>
      <c r="S195" s="69">
        <f>R195*'Расчет субсидий'!W195</f>
        <v>10.840490797546016</v>
      </c>
      <c r="T195" s="75">
        <f t="shared" si="73"/>
        <v>4.9997383216420648</v>
      </c>
      <c r="U195" s="69">
        <f>'Расчет субсидий'!Z195-1</f>
        <v>6.25E-2</v>
      </c>
      <c r="V195" s="69">
        <f>U195*'Расчет субсидий'!AA195</f>
        <v>1.25</v>
      </c>
      <c r="W195" s="75">
        <f t="shared" si="74"/>
        <v>0.57651198813501436</v>
      </c>
      <c r="X195" s="70">
        <f t="shared" si="69"/>
        <v>57.832117591804398</v>
      </c>
    </row>
    <row r="196" spans="1:24" x14ac:dyDescent="0.2">
      <c r="A196" s="86" t="s">
        <v>195</v>
      </c>
      <c r="B196" s="69">
        <f>'Расчет субсидий'!AG196</f>
        <v>2.745454545454546</v>
      </c>
      <c r="C196" s="69">
        <f>'Расчет субсидий'!D196-1</f>
        <v>-1</v>
      </c>
      <c r="D196" s="69">
        <f>C196*'Расчет субсидий'!E196</f>
        <v>0</v>
      </c>
      <c r="E196" s="75">
        <f t="shared" si="70"/>
        <v>0</v>
      </c>
      <c r="F196" s="69" t="s">
        <v>378</v>
      </c>
      <c r="G196" s="69" t="s">
        <v>378</v>
      </c>
      <c r="H196" s="69" t="s">
        <v>378</v>
      </c>
      <c r="I196" s="69" t="s">
        <v>378</v>
      </c>
      <c r="J196" s="69" t="s">
        <v>378</v>
      </c>
      <c r="K196" s="69" t="s">
        <v>378</v>
      </c>
      <c r="L196" s="69">
        <f>'Расчет субсидий'!P196-1</f>
        <v>-0.76438848920863312</v>
      </c>
      <c r="M196" s="69">
        <f>L196*'Расчет субсидий'!Q196</f>
        <v>-15.287769784172662</v>
      </c>
      <c r="N196" s="75">
        <f t="shared" si="71"/>
        <v>-3.1442920137187671</v>
      </c>
      <c r="O196" s="69">
        <f>'Расчет субсидий'!R196-1</f>
        <v>0</v>
      </c>
      <c r="P196" s="69">
        <f>O196*'Расчет субсидий'!S196</f>
        <v>0</v>
      </c>
      <c r="Q196" s="75">
        <f t="shared" si="72"/>
        <v>0</v>
      </c>
      <c r="R196" s="69">
        <f>'Расчет субсидий'!V196-1</f>
        <v>0.94545454545454533</v>
      </c>
      <c r="S196" s="69">
        <f>R196*'Расчет субсидий'!W196</f>
        <v>23.636363636363633</v>
      </c>
      <c r="T196" s="75">
        <f t="shared" si="73"/>
        <v>4.8613781123335285</v>
      </c>
      <c r="U196" s="69">
        <f>'Расчет субсидий'!Z196-1</f>
        <v>0.19999999999999996</v>
      </c>
      <c r="V196" s="69">
        <f>U196*'Расчет субсидий'!AA196</f>
        <v>4.9999999999999991</v>
      </c>
      <c r="W196" s="75">
        <f t="shared" si="74"/>
        <v>1.0283684468397849</v>
      </c>
      <c r="X196" s="70">
        <f t="shared" si="69"/>
        <v>13.348593852190969</v>
      </c>
    </row>
    <row r="197" spans="1:24" x14ac:dyDescent="0.2">
      <c r="A197" s="86" t="s">
        <v>196</v>
      </c>
      <c r="B197" s="69">
        <f>'Расчет субсидий'!AG197</f>
        <v>0.11818181818181728</v>
      </c>
      <c r="C197" s="69">
        <f>'Расчет субсидий'!D197-1</f>
        <v>-1</v>
      </c>
      <c r="D197" s="69">
        <f>C197*'Расчет субсидий'!E197</f>
        <v>0</v>
      </c>
      <c r="E197" s="75">
        <f t="shared" si="70"/>
        <v>0</v>
      </c>
      <c r="F197" s="69" t="s">
        <v>378</v>
      </c>
      <c r="G197" s="69" t="s">
        <v>378</v>
      </c>
      <c r="H197" s="69" t="s">
        <v>378</v>
      </c>
      <c r="I197" s="69" t="s">
        <v>378</v>
      </c>
      <c r="J197" s="69" t="s">
        <v>378</v>
      </c>
      <c r="K197" s="69" t="s">
        <v>378</v>
      </c>
      <c r="L197" s="69">
        <f>'Расчет субсидий'!P197-1</f>
        <v>-0.33111111111111113</v>
      </c>
      <c r="M197" s="69">
        <f>L197*'Расчет субсидий'!Q197</f>
        <v>-6.6222222222222227</v>
      </c>
      <c r="N197" s="75">
        <f t="shared" si="71"/>
        <v>-2.3169856459329603</v>
      </c>
      <c r="O197" s="69">
        <f>'Расчет субсидий'!R197-1</f>
        <v>0</v>
      </c>
      <c r="P197" s="69">
        <f>O197*'Расчет субсидий'!S197</f>
        <v>0</v>
      </c>
      <c r="Q197" s="75">
        <f t="shared" si="72"/>
        <v>0</v>
      </c>
      <c r="R197" s="69">
        <f>'Расчет субсидий'!V197-1</f>
        <v>0.15600000000000014</v>
      </c>
      <c r="S197" s="69">
        <f>R197*'Расчет субсидий'!W197</f>
        <v>5.4600000000000044</v>
      </c>
      <c r="T197" s="75">
        <f t="shared" si="73"/>
        <v>1.9103468899521103</v>
      </c>
      <c r="U197" s="69">
        <f>'Расчет субсидий'!Z197-1</f>
        <v>0.10000000000000009</v>
      </c>
      <c r="V197" s="69">
        <f>U197*'Расчет субсидий'!AA197</f>
        <v>1.5000000000000013</v>
      </c>
      <c r="W197" s="75">
        <f t="shared" si="74"/>
        <v>0.5248205741626677</v>
      </c>
      <c r="X197" s="70">
        <f t="shared" si="69"/>
        <v>0.33777777777778306</v>
      </c>
    </row>
    <row r="198" spans="1:24" x14ac:dyDescent="0.2">
      <c r="A198" s="86" t="s">
        <v>197</v>
      </c>
      <c r="B198" s="69">
        <f>'Расчет субсидий'!AG198</f>
        <v>-3.4818181818181984</v>
      </c>
      <c r="C198" s="69">
        <f>'Расчет субсидий'!D198-1</f>
        <v>-1</v>
      </c>
      <c r="D198" s="69">
        <f>C198*'Расчет субсидий'!E198</f>
        <v>0</v>
      </c>
      <c r="E198" s="75">
        <f t="shared" si="70"/>
        <v>0</v>
      </c>
      <c r="F198" s="69" t="s">
        <v>378</v>
      </c>
      <c r="G198" s="69" t="s">
        <v>378</v>
      </c>
      <c r="H198" s="69" t="s">
        <v>378</v>
      </c>
      <c r="I198" s="69" t="s">
        <v>378</v>
      </c>
      <c r="J198" s="69" t="s">
        <v>378</v>
      </c>
      <c r="K198" s="69" t="s">
        <v>378</v>
      </c>
      <c r="L198" s="69">
        <f>'Расчет субсидий'!P198-1</f>
        <v>-0.42562592047128123</v>
      </c>
      <c r="M198" s="69">
        <f>L198*'Расчет субсидий'!Q198</f>
        <v>-8.5125184094256241</v>
      </c>
      <c r="N198" s="75">
        <f t="shared" si="71"/>
        <v>-13.142734663284452</v>
      </c>
      <c r="O198" s="69">
        <f>'Расчет субсидий'!R198-1</f>
        <v>0</v>
      </c>
      <c r="P198" s="69">
        <f>O198*'Расчет субсидий'!S198</f>
        <v>0</v>
      </c>
      <c r="Q198" s="75">
        <f t="shared" si="72"/>
        <v>0</v>
      </c>
      <c r="R198" s="69">
        <f>'Расчет субсидий'!V198-1</f>
        <v>0.17529411764705882</v>
      </c>
      <c r="S198" s="69">
        <f>R198*'Расчет субсидий'!W198</f>
        <v>4.382352941176471</v>
      </c>
      <c r="T198" s="75">
        <f t="shared" si="73"/>
        <v>6.7660472655157324</v>
      </c>
      <c r="U198" s="69">
        <f>'Расчет субсидий'!Z198-1</f>
        <v>7.4999999999999956E-2</v>
      </c>
      <c r="V198" s="69">
        <f>U198*'Расчет субсидий'!AA198</f>
        <v>1.8749999999999989</v>
      </c>
      <c r="W198" s="75">
        <f t="shared" si="74"/>
        <v>2.8948692159505214</v>
      </c>
      <c r="X198" s="70">
        <f t="shared" si="69"/>
        <v>-2.255165468249154</v>
      </c>
    </row>
    <row r="199" spans="1:24" x14ac:dyDescent="0.2">
      <c r="A199" s="82" t="s">
        <v>198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70"/>
    </row>
    <row r="200" spans="1:24" x14ac:dyDescent="0.2">
      <c r="A200" s="86" t="s">
        <v>199</v>
      </c>
      <c r="B200" s="69">
        <f>'Расчет субсидий'!AG200</f>
        <v>35.245454545454535</v>
      </c>
      <c r="C200" s="69">
        <f>'Расчет субсидий'!D200-1</f>
        <v>-1</v>
      </c>
      <c r="D200" s="69">
        <f>C200*'Расчет субсидий'!E200</f>
        <v>0</v>
      </c>
      <c r="E200" s="75">
        <f t="shared" ref="E200:E211" si="75">$B200*D200/$X200</f>
        <v>0</v>
      </c>
      <c r="F200" s="69" t="s">
        <v>378</v>
      </c>
      <c r="G200" s="69" t="s">
        <v>378</v>
      </c>
      <c r="H200" s="69" t="s">
        <v>378</v>
      </c>
      <c r="I200" s="69" t="s">
        <v>378</v>
      </c>
      <c r="J200" s="69" t="s">
        <v>378</v>
      </c>
      <c r="K200" s="69" t="s">
        <v>378</v>
      </c>
      <c r="L200" s="69">
        <f>'Расчет субсидий'!P200-1</f>
        <v>-0.7673913043478261</v>
      </c>
      <c r="M200" s="69">
        <f>L200*'Расчет субсидий'!Q200</f>
        <v>-15.347826086956522</v>
      </c>
      <c r="N200" s="75">
        <f t="shared" ref="N200:N211" si="76">$B200*M200/$X200</f>
        <v>-1.6791477771166006</v>
      </c>
      <c r="O200" s="69">
        <f>'Расчет субсидий'!R200-1</f>
        <v>0</v>
      </c>
      <c r="P200" s="69">
        <f>O200*'Расчет субсидий'!S200</f>
        <v>0</v>
      </c>
      <c r="Q200" s="75">
        <f t="shared" ref="Q200:Q211" si="77">$B200*P200/$X200</f>
        <v>0</v>
      </c>
      <c r="R200" s="69">
        <f>'Расчет субсидий'!V200-1</f>
        <v>9.2999999999999989</v>
      </c>
      <c r="S200" s="69">
        <f>R200*'Расчет субсидий'!W200</f>
        <v>325.49999999999994</v>
      </c>
      <c r="T200" s="75">
        <f t="shared" ref="T200:T211" si="78">$B200*S200/$X200</f>
        <v>35.61172757332416</v>
      </c>
      <c r="U200" s="69">
        <f>'Расчет субсидий'!Z200-1</f>
        <v>0.8</v>
      </c>
      <c r="V200" s="69">
        <f>U200*'Расчет субсидий'!AA200</f>
        <v>12</v>
      </c>
      <c r="W200" s="75">
        <f t="shared" ref="W200:W211" si="79">$B200*V200/$X200</f>
        <v>1.3128747492469739</v>
      </c>
      <c r="X200" s="70">
        <f t="shared" si="69"/>
        <v>322.15217391304344</v>
      </c>
    </row>
    <row r="201" spans="1:24" x14ac:dyDescent="0.2">
      <c r="A201" s="86" t="s">
        <v>200</v>
      </c>
      <c r="B201" s="69">
        <f>'Расчет субсидий'!AG201</f>
        <v>13.090909090909093</v>
      </c>
      <c r="C201" s="69">
        <f>'Расчет субсидий'!D201-1</f>
        <v>-1</v>
      </c>
      <c r="D201" s="69">
        <f>C201*'Расчет субсидий'!E201</f>
        <v>0</v>
      </c>
      <c r="E201" s="75">
        <f t="shared" si="75"/>
        <v>0</v>
      </c>
      <c r="F201" s="69" t="s">
        <v>378</v>
      </c>
      <c r="G201" s="69" t="s">
        <v>378</v>
      </c>
      <c r="H201" s="69" t="s">
        <v>378</v>
      </c>
      <c r="I201" s="69" t="s">
        <v>378</v>
      </c>
      <c r="J201" s="69" t="s">
        <v>378</v>
      </c>
      <c r="K201" s="69" t="s">
        <v>378</v>
      </c>
      <c r="L201" s="69">
        <f>'Расчет субсидий'!P201-1</f>
        <v>2.4532019704433492</v>
      </c>
      <c r="M201" s="69">
        <f>L201*'Расчет субсидий'!Q201</f>
        <v>49.064039408866982</v>
      </c>
      <c r="N201" s="75">
        <f t="shared" si="76"/>
        <v>13.090909090909092</v>
      </c>
      <c r="O201" s="69">
        <f>'Расчет субсидий'!R201-1</f>
        <v>0</v>
      </c>
      <c r="P201" s="69">
        <f>O201*'Расчет субсидий'!S201</f>
        <v>0</v>
      </c>
      <c r="Q201" s="75">
        <f t="shared" si="77"/>
        <v>0</v>
      </c>
      <c r="R201" s="69">
        <f>'Расчет субсидий'!V201-1</f>
        <v>0</v>
      </c>
      <c r="S201" s="69">
        <f>R201*'Расчет субсидий'!W201</f>
        <v>0</v>
      </c>
      <c r="T201" s="75">
        <f t="shared" si="78"/>
        <v>0</v>
      </c>
      <c r="U201" s="69">
        <f>'Расчет субсидий'!Z201-1</f>
        <v>0</v>
      </c>
      <c r="V201" s="69">
        <f>U201*'Расчет субсидий'!AA201</f>
        <v>0</v>
      </c>
      <c r="W201" s="75">
        <f t="shared" si="79"/>
        <v>0</v>
      </c>
      <c r="X201" s="70">
        <f t="shared" si="69"/>
        <v>49.064039408866982</v>
      </c>
    </row>
    <row r="202" spans="1:24" x14ac:dyDescent="0.2">
      <c r="A202" s="86" t="s">
        <v>201</v>
      </c>
      <c r="B202" s="69">
        <f>'Расчет субсидий'!AG202</f>
        <v>9.2090909090909037</v>
      </c>
      <c r="C202" s="69">
        <f>'Расчет субсидий'!D202-1</f>
        <v>-1</v>
      </c>
      <c r="D202" s="69">
        <f>C202*'Расчет субсидий'!E202</f>
        <v>0</v>
      </c>
      <c r="E202" s="75">
        <f t="shared" si="75"/>
        <v>0</v>
      </c>
      <c r="F202" s="69" t="s">
        <v>378</v>
      </c>
      <c r="G202" s="69" t="s">
        <v>378</v>
      </c>
      <c r="H202" s="69" t="s">
        <v>378</v>
      </c>
      <c r="I202" s="69" t="s">
        <v>378</v>
      </c>
      <c r="J202" s="69" t="s">
        <v>378</v>
      </c>
      <c r="K202" s="69" t="s">
        <v>378</v>
      </c>
      <c r="L202" s="69">
        <f>'Расчет субсидий'!P202-1</f>
        <v>-9.8947368421052673E-2</v>
      </c>
      <c r="M202" s="69">
        <f>L202*'Расчет субсидий'!Q202</f>
        <v>-1.9789473684210535</v>
      </c>
      <c r="N202" s="75">
        <f t="shared" si="76"/>
        <v>-0.75699234906274404</v>
      </c>
      <c r="O202" s="69">
        <f>'Расчет субсидий'!R202-1</f>
        <v>0</v>
      </c>
      <c r="P202" s="69">
        <f>O202*'Расчет субсидий'!S202</f>
        <v>0</v>
      </c>
      <c r="Q202" s="75">
        <f t="shared" si="77"/>
        <v>0</v>
      </c>
      <c r="R202" s="69">
        <f>'Расчет субсидий'!V202-1</f>
        <v>0.63035714285714284</v>
      </c>
      <c r="S202" s="69">
        <f>R202*'Расчет субсидий'!W202</f>
        <v>18.910714285714285</v>
      </c>
      <c r="T202" s="75">
        <f t="shared" si="78"/>
        <v>7.2337780468709472</v>
      </c>
      <c r="U202" s="69">
        <f>'Расчет субсидий'!Z202-1</f>
        <v>0.35714285714285721</v>
      </c>
      <c r="V202" s="69">
        <f>U202*'Расчет субсидий'!AA202</f>
        <v>7.1428571428571441</v>
      </c>
      <c r="W202" s="75">
        <f t="shared" si="79"/>
        <v>2.7323052112827</v>
      </c>
      <c r="X202" s="70">
        <f t="shared" si="69"/>
        <v>24.074624060150377</v>
      </c>
    </row>
    <row r="203" spans="1:24" x14ac:dyDescent="0.2">
      <c r="A203" s="86" t="s">
        <v>202</v>
      </c>
      <c r="B203" s="69">
        <f>'Расчет субсидий'!AG203</f>
        <v>0.74545454545454515</v>
      </c>
      <c r="C203" s="69">
        <f>'Расчет субсидий'!D203-1</f>
        <v>-1</v>
      </c>
      <c r="D203" s="69">
        <f>C203*'Расчет субсидий'!E203</f>
        <v>0</v>
      </c>
      <c r="E203" s="75">
        <f t="shared" si="75"/>
        <v>0</v>
      </c>
      <c r="F203" s="69" t="s">
        <v>378</v>
      </c>
      <c r="G203" s="69" t="s">
        <v>378</v>
      </c>
      <c r="H203" s="69" t="s">
        <v>378</v>
      </c>
      <c r="I203" s="69" t="s">
        <v>378</v>
      </c>
      <c r="J203" s="69" t="s">
        <v>378</v>
      </c>
      <c r="K203" s="69" t="s">
        <v>378</v>
      </c>
      <c r="L203" s="69">
        <f>'Расчет субсидий'!P203-1</f>
        <v>0.43615819209039541</v>
      </c>
      <c r="M203" s="69">
        <f>L203*'Расчет субсидий'!Q203</f>
        <v>8.7231638418079083</v>
      </c>
      <c r="N203" s="75">
        <f t="shared" si="76"/>
        <v>0.74545454545454515</v>
      </c>
      <c r="O203" s="69">
        <f>'Расчет субсидий'!R203-1</f>
        <v>0</v>
      </c>
      <c r="P203" s="69">
        <f>O203*'Расчет субсидий'!S203</f>
        <v>0</v>
      </c>
      <c r="Q203" s="75">
        <f t="shared" si="77"/>
        <v>0</v>
      </c>
      <c r="R203" s="69">
        <f>'Расчет субсидий'!V203-1</f>
        <v>0</v>
      </c>
      <c r="S203" s="69">
        <f>R203*'Расчет субсидий'!W203</f>
        <v>0</v>
      </c>
      <c r="T203" s="75">
        <f t="shared" si="78"/>
        <v>0</v>
      </c>
      <c r="U203" s="69">
        <f>'Расчет субсидий'!Z203-1</f>
        <v>0</v>
      </c>
      <c r="V203" s="69">
        <f>U203*'Расчет субсидий'!AA203</f>
        <v>0</v>
      </c>
      <c r="W203" s="75">
        <f t="shared" si="79"/>
        <v>0</v>
      </c>
      <c r="X203" s="70">
        <f t="shared" si="69"/>
        <v>8.7231638418079083</v>
      </c>
    </row>
    <row r="204" spans="1:24" x14ac:dyDescent="0.2">
      <c r="A204" s="86" t="s">
        <v>203</v>
      </c>
      <c r="B204" s="69">
        <f>'Расчет субсидий'!AG204</f>
        <v>-21.272727272727266</v>
      </c>
      <c r="C204" s="69">
        <f>'Расчет субсидий'!D204-1</f>
        <v>-1</v>
      </c>
      <c r="D204" s="69">
        <f>C204*'Расчет субсидий'!E204</f>
        <v>0</v>
      </c>
      <c r="E204" s="75">
        <f t="shared" si="75"/>
        <v>0</v>
      </c>
      <c r="F204" s="69" t="s">
        <v>378</v>
      </c>
      <c r="G204" s="69" t="s">
        <v>378</v>
      </c>
      <c r="H204" s="69" t="s">
        <v>378</v>
      </c>
      <c r="I204" s="69" t="s">
        <v>378</v>
      </c>
      <c r="J204" s="69" t="s">
        <v>378</v>
      </c>
      <c r="K204" s="69" t="s">
        <v>378</v>
      </c>
      <c r="L204" s="69">
        <f>'Расчет субсидий'!P204-1</f>
        <v>-0.76061405612856803</v>
      </c>
      <c r="M204" s="69">
        <f>L204*'Расчет субсидий'!Q204</f>
        <v>-15.21228112257136</v>
      </c>
      <c r="N204" s="75">
        <f t="shared" si="76"/>
        <v>-20.595781414045803</v>
      </c>
      <c r="O204" s="69">
        <f>'Расчет субсидий'!R204-1</f>
        <v>0</v>
      </c>
      <c r="P204" s="69">
        <f>O204*'Расчет субсидий'!S204</f>
        <v>0</v>
      </c>
      <c r="Q204" s="75">
        <f t="shared" si="77"/>
        <v>0</v>
      </c>
      <c r="R204" s="69">
        <f>'Расчет субсидий'!V204-1</f>
        <v>0.19999999999999996</v>
      </c>
      <c r="S204" s="69">
        <f>R204*'Расчет субсидий'!W204</f>
        <v>0.99999999999999978</v>
      </c>
      <c r="T204" s="75">
        <f t="shared" si="78"/>
        <v>1.3538917173629286</v>
      </c>
      <c r="U204" s="69">
        <f>'Расчет субсидий'!Z204-1</f>
        <v>-3.3333333333333326E-2</v>
      </c>
      <c r="V204" s="69">
        <f>U204*'Расчет субсидий'!AA204</f>
        <v>-1.4999999999999996</v>
      </c>
      <c r="W204" s="75">
        <f t="shared" si="79"/>
        <v>-2.0308375760443926</v>
      </c>
      <c r="X204" s="70">
        <f t="shared" si="69"/>
        <v>-15.71228112257136</v>
      </c>
    </row>
    <row r="205" spans="1:24" x14ac:dyDescent="0.2">
      <c r="A205" s="86" t="s">
        <v>204</v>
      </c>
      <c r="B205" s="69">
        <f>'Расчет субсидий'!AG205</f>
        <v>-22.136363636363626</v>
      </c>
      <c r="C205" s="69">
        <f>'Расчет субсидий'!D205-1</f>
        <v>2.3228346456692917E-2</v>
      </c>
      <c r="D205" s="69">
        <f>C205*'Расчет субсидий'!E205</f>
        <v>0.23228346456692917</v>
      </c>
      <c r="E205" s="75">
        <f t="shared" si="75"/>
        <v>0.8610737093319335</v>
      </c>
      <c r="F205" s="69" t="s">
        <v>378</v>
      </c>
      <c r="G205" s="69" t="s">
        <v>378</v>
      </c>
      <c r="H205" s="69" t="s">
        <v>378</v>
      </c>
      <c r="I205" s="69" t="s">
        <v>378</v>
      </c>
      <c r="J205" s="69" t="s">
        <v>378</v>
      </c>
      <c r="K205" s="69" t="s">
        <v>378</v>
      </c>
      <c r="L205" s="69">
        <f>'Расчет субсидий'!P205-1</f>
        <v>-0.83960149439601495</v>
      </c>
      <c r="M205" s="69">
        <f>L205*'Расчет субсидий'!Q205</f>
        <v>-16.7920298879203</v>
      </c>
      <c r="N205" s="75">
        <f t="shared" si="76"/>
        <v>-62.247975721224961</v>
      </c>
      <c r="O205" s="69">
        <f>'Расчет субсидий'!R205-1</f>
        <v>0</v>
      </c>
      <c r="P205" s="69">
        <f>O205*'Расчет субсидий'!S205</f>
        <v>0</v>
      </c>
      <c r="Q205" s="75">
        <f t="shared" si="77"/>
        <v>0</v>
      </c>
      <c r="R205" s="69">
        <f>'Расчет субсидий'!V205-1</f>
        <v>8.8235294117646967E-2</v>
      </c>
      <c r="S205" s="69">
        <f>R205*'Расчет субсидий'!W205</f>
        <v>3.0882352941176441</v>
      </c>
      <c r="T205" s="75">
        <f t="shared" si="78"/>
        <v>11.448073692862732</v>
      </c>
      <c r="U205" s="69">
        <f>'Расчет субсидий'!Z205-1</f>
        <v>0.5</v>
      </c>
      <c r="V205" s="69">
        <f>U205*'Расчет субсидий'!AA205</f>
        <v>7.5</v>
      </c>
      <c r="W205" s="75">
        <f t="shared" si="79"/>
        <v>27.802464682666663</v>
      </c>
      <c r="X205" s="70">
        <f t="shared" si="69"/>
        <v>-5.9715111292357257</v>
      </c>
    </row>
    <row r="206" spans="1:24" x14ac:dyDescent="0.2">
      <c r="A206" s="86" t="s">
        <v>205</v>
      </c>
      <c r="B206" s="69">
        <f>'Расчет субсидий'!AG206</f>
        <v>23.318181818181813</v>
      </c>
      <c r="C206" s="69">
        <f>'Расчет субсидий'!D206-1</f>
        <v>-0.14349178143047536</v>
      </c>
      <c r="D206" s="69">
        <f>C206*'Расчет субсидий'!E206</f>
        <v>-1.4349178143047536</v>
      </c>
      <c r="E206" s="75">
        <f t="shared" si="75"/>
        <v>-3.1103958288811624</v>
      </c>
      <c r="F206" s="69" t="s">
        <v>378</v>
      </c>
      <c r="G206" s="69" t="s">
        <v>378</v>
      </c>
      <c r="H206" s="69" t="s">
        <v>378</v>
      </c>
      <c r="I206" s="69" t="s">
        <v>378</v>
      </c>
      <c r="J206" s="69" t="s">
        <v>378</v>
      </c>
      <c r="K206" s="69" t="s">
        <v>378</v>
      </c>
      <c r="L206" s="69">
        <f>'Расчет субсидий'!P206-1</f>
        <v>-1.7282229965156715E-2</v>
      </c>
      <c r="M206" s="69">
        <f>L206*'Расчет субсидий'!Q206</f>
        <v>-0.34564459930313429</v>
      </c>
      <c r="N206" s="75">
        <f t="shared" si="76"/>
        <v>-0.74923560724533411</v>
      </c>
      <c r="O206" s="69">
        <f>'Расчет субсидий'!R206-1</f>
        <v>0</v>
      </c>
      <c r="P206" s="69">
        <f>O206*'Расчет субсидий'!S206</f>
        <v>0</v>
      </c>
      <c r="Q206" s="75">
        <f t="shared" si="77"/>
        <v>0</v>
      </c>
      <c r="R206" s="69">
        <f>'Расчет субсидий'!V206-1</f>
        <v>0.53793103448275859</v>
      </c>
      <c r="S206" s="69">
        <f>R206*'Расчет субсидий'!W206</f>
        <v>16.137931034482758</v>
      </c>
      <c r="T206" s="75">
        <f t="shared" si="78"/>
        <v>34.981343792674068</v>
      </c>
      <c r="U206" s="69">
        <f>'Расчет субсидий'!Z206-1</f>
        <v>-0.18000000000000005</v>
      </c>
      <c r="V206" s="69">
        <f>U206*'Расчет субсидий'!AA206</f>
        <v>-3.600000000000001</v>
      </c>
      <c r="W206" s="75">
        <f t="shared" si="79"/>
        <v>-7.8035305383657549</v>
      </c>
      <c r="X206" s="70">
        <f t="shared" si="69"/>
        <v>10.757368620874869</v>
      </c>
    </row>
    <row r="207" spans="1:24" x14ac:dyDescent="0.2">
      <c r="A207" s="86" t="s">
        <v>206</v>
      </c>
      <c r="B207" s="69">
        <f>'Расчет субсидий'!AG207</f>
        <v>3.209090909090909</v>
      </c>
      <c r="C207" s="69">
        <f>'Расчет субсидий'!D207-1</f>
        <v>-1</v>
      </c>
      <c r="D207" s="69">
        <f>C207*'Расчет субсидий'!E207</f>
        <v>0</v>
      </c>
      <c r="E207" s="75">
        <f t="shared" si="75"/>
        <v>0</v>
      </c>
      <c r="F207" s="69" t="s">
        <v>378</v>
      </c>
      <c r="G207" s="69" t="s">
        <v>378</v>
      </c>
      <c r="H207" s="69" t="s">
        <v>378</v>
      </c>
      <c r="I207" s="69" t="s">
        <v>378</v>
      </c>
      <c r="J207" s="69" t="s">
        <v>378</v>
      </c>
      <c r="K207" s="69" t="s">
        <v>378</v>
      </c>
      <c r="L207" s="69">
        <f>'Расчет субсидий'!P207-1</f>
        <v>0.48425196850393726</v>
      </c>
      <c r="M207" s="69">
        <f>L207*'Расчет субсидий'!Q207</f>
        <v>9.6850393700787443</v>
      </c>
      <c r="N207" s="75">
        <f t="shared" si="76"/>
        <v>0.76864452912357106</v>
      </c>
      <c r="O207" s="69">
        <f>'Расчет субсидий'!R207-1</f>
        <v>0</v>
      </c>
      <c r="P207" s="69">
        <f>O207*'Расчет субсидий'!S207</f>
        <v>0</v>
      </c>
      <c r="Q207" s="75">
        <f t="shared" si="77"/>
        <v>0</v>
      </c>
      <c r="R207" s="69">
        <f>'Расчет субсидий'!V207-1</f>
        <v>0.75833333333333353</v>
      </c>
      <c r="S207" s="69">
        <f>R207*'Расчет субсидий'!W207</f>
        <v>22.750000000000007</v>
      </c>
      <c r="T207" s="75">
        <f t="shared" si="78"/>
        <v>1.8055335006262418</v>
      </c>
      <c r="U207" s="69">
        <f>'Расчет субсидий'!Z207-1</f>
        <v>0.39999999999999991</v>
      </c>
      <c r="V207" s="69">
        <f>U207*'Расчет субсидий'!AA207</f>
        <v>7.9999999999999982</v>
      </c>
      <c r="W207" s="75">
        <f t="shared" si="79"/>
        <v>0.63491287934109564</v>
      </c>
      <c r="X207" s="70">
        <f t="shared" si="69"/>
        <v>40.435039370078755</v>
      </c>
    </row>
    <row r="208" spans="1:24" x14ac:dyDescent="0.2">
      <c r="A208" s="86" t="s">
        <v>207</v>
      </c>
      <c r="B208" s="69">
        <f>'Расчет субсидий'!AG208</f>
        <v>6.3545454545454518</v>
      </c>
      <c r="C208" s="69">
        <f>'Расчет субсидий'!D208-1</f>
        <v>-1</v>
      </c>
      <c r="D208" s="69">
        <f>C208*'Расчет субсидий'!E208</f>
        <v>0</v>
      </c>
      <c r="E208" s="75">
        <f t="shared" si="75"/>
        <v>0</v>
      </c>
      <c r="F208" s="69" t="s">
        <v>378</v>
      </c>
      <c r="G208" s="69" t="s">
        <v>378</v>
      </c>
      <c r="H208" s="69" t="s">
        <v>378</v>
      </c>
      <c r="I208" s="69" t="s">
        <v>378</v>
      </c>
      <c r="J208" s="69" t="s">
        <v>378</v>
      </c>
      <c r="K208" s="69" t="s">
        <v>378</v>
      </c>
      <c r="L208" s="69">
        <f>'Расчет субсидий'!P208-1</f>
        <v>-0.42772277227722777</v>
      </c>
      <c r="M208" s="69">
        <f>L208*'Расчет субсидий'!Q208</f>
        <v>-8.5544554455445549</v>
      </c>
      <c r="N208" s="75">
        <f t="shared" si="76"/>
        <v>-2.2237048492212517</v>
      </c>
      <c r="O208" s="69">
        <f>'Расчет субсидий'!R208-1</f>
        <v>0</v>
      </c>
      <c r="P208" s="69">
        <f>O208*'Расчет субсидий'!S208</f>
        <v>0</v>
      </c>
      <c r="Q208" s="75">
        <f t="shared" si="77"/>
        <v>0</v>
      </c>
      <c r="R208" s="69">
        <f>'Расчет субсидий'!V208-1</f>
        <v>1.1000000000000001</v>
      </c>
      <c r="S208" s="69">
        <f>R208*'Расчет субсидий'!W208</f>
        <v>33</v>
      </c>
      <c r="T208" s="75">
        <f t="shared" si="78"/>
        <v>8.5782503037667031</v>
      </c>
      <c r="U208" s="69">
        <f>'Расчет субсидий'!Z208-1</f>
        <v>0</v>
      </c>
      <c r="V208" s="69">
        <f>U208*'Расчет субсидий'!AA208</f>
        <v>0</v>
      </c>
      <c r="W208" s="75">
        <f t="shared" si="79"/>
        <v>0</v>
      </c>
      <c r="X208" s="70">
        <f t="shared" si="69"/>
        <v>24.445544554455445</v>
      </c>
    </row>
    <row r="209" spans="1:24" x14ac:dyDescent="0.2">
      <c r="A209" s="86" t="s">
        <v>208</v>
      </c>
      <c r="B209" s="69">
        <f>'Расчет субсидий'!AG209</f>
        <v>4.7090909090909179</v>
      </c>
      <c r="C209" s="69">
        <f>'Расчет субсидий'!D209-1</f>
        <v>-0.502092050209205</v>
      </c>
      <c r="D209" s="69">
        <f>C209*'Расчет субсидий'!E209</f>
        <v>-5.02092050209205</v>
      </c>
      <c r="E209" s="75">
        <f t="shared" si="75"/>
        <v>-13.187275740728994</v>
      </c>
      <c r="F209" s="69" t="s">
        <v>378</v>
      </c>
      <c r="G209" s="69" t="s">
        <v>378</v>
      </c>
      <c r="H209" s="69" t="s">
        <v>378</v>
      </c>
      <c r="I209" s="69" t="s">
        <v>378</v>
      </c>
      <c r="J209" s="69" t="s">
        <v>378</v>
      </c>
      <c r="K209" s="69" t="s">
        <v>378</v>
      </c>
      <c r="L209" s="69">
        <f>'Расчет субсидий'!P209-1</f>
        <v>1.0753635962979287</v>
      </c>
      <c r="M209" s="69">
        <f>L209*'Расчет субсидий'!Q209</f>
        <v>21.507271925958573</v>
      </c>
      <c r="N209" s="75">
        <f t="shared" si="76"/>
        <v>56.488113125925672</v>
      </c>
      <c r="O209" s="69">
        <f>'Расчет субсидий'!R209-1</f>
        <v>0</v>
      </c>
      <c r="P209" s="69">
        <f>O209*'Расчет субсидий'!S209</f>
        <v>0</v>
      </c>
      <c r="Q209" s="75">
        <f t="shared" si="77"/>
        <v>0</v>
      </c>
      <c r="R209" s="69">
        <f>'Расчет субсидий'!V209-1</f>
        <v>-0.30838323353293418</v>
      </c>
      <c r="S209" s="69">
        <f>R209*'Расчет субсидий'!W209</f>
        <v>-10.793413173652697</v>
      </c>
      <c r="T209" s="75">
        <f t="shared" si="78"/>
        <v>-28.348530044494513</v>
      </c>
      <c r="U209" s="69">
        <f>'Расчет субсидий'!Z209-1</f>
        <v>-0.26</v>
      </c>
      <c r="V209" s="69">
        <f>U209*'Расчет субсидий'!AA209</f>
        <v>-3.9000000000000004</v>
      </c>
      <c r="W209" s="75">
        <f t="shared" si="79"/>
        <v>-10.243216431611248</v>
      </c>
      <c r="X209" s="70">
        <f t="shared" si="69"/>
        <v>1.792938250213826</v>
      </c>
    </row>
    <row r="210" spans="1:24" x14ac:dyDescent="0.2">
      <c r="A210" s="86" t="s">
        <v>209</v>
      </c>
      <c r="B210" s="69">
        <f>'Расчет субсидий'!AG210</f>
        <v>16.18181818181818</v>
      </c>
      <c r="C210" s="69">
        <f>'Расчет субсидий'!D210-1</f>
        <v>-1</v>
      </c>
      <c r="D210" s="69">
        <f>C210*'Расчет субсидий'!E210</f>
        <v>0</v>
      </c>
      <c r="E210" s="75">
        <f t="shared" si="75"/>
        <v>0</v>
      </c>
      <c r="F210" s="69" t="s">
        <v>378</v>
      </c>
      <c r="G210" s="69" t="s">
        <v>378</v>
      </c>
      <c r="H210" s="69" t="s">
        <v>378</v>
      </c>
      <c r="I210" s="69" t="s">
        <v>378</v>
      </c>
      <c r="J210" s="69" t="s">
        <v>378</v>
      </c>
      <c r="K210" s="69" t="s">
        <v>378</v>
      </c>
      <c r="L210" s="69">
        <f>'Расчет субсидий'!P210-1</f>
        <v>-0.5161290322580645</v>
      </c>
      <c r="M210" s="69">
        <f>L210*'Расчет субсидий'!Q210</f>
        <v>-10.32258064516129</v>
      </c>
      <c r="N210" s="75">
        <f t="shared" si="76"/>
        <v>-2.2671549116382739</v>
      </c>
      <c r="O210" s="69">
        <f>'Расчет субсидий'!R210-1</f>
        <v>0</v>
      </c>
      <c r="P210" s="69">
        <f>O210*'Расчет субсидий'!S210</f>
        <v>0</v>
      </c>
      <c r="Q210" s="75">
        <f t="shared" si="77"/>
        <v>0</v>
      </c>
      <c r="R210" s="69">
        <f>'Расчет субсидий'!V210-1</f>
        <v>2.4</v>
      </c>
      <c r="S210" s="69">
        <f>R210*'Расчет субсидий'!W210</f>
        <v>84</v>
      </c>
      <c r="T210" s="75">
        <f t="shared" si="78"/>
        <v>18.448973093456456</v>
      </c>
      <c r="U210" s="69">
        <f>'Расчет субсидий'!Z210-1</f>
        <v>0</v>
      </c>
      <c r="V210" s="69">
        <f>U210*'Расчет субсидий'!AA210</f>
        <v>0</v>
      </c>
      <c r="W210" s="75">
        <f t="shared" si="79"/>
        <v>0</v>
      </c>
      <c r="X210" s="70">
        <f t="shared" si="69"/>
        <v>73.677419354838705</v>
      </c>
    </row>
    <row r="211" spans="1:24" x14ac:dyDescent="0.2">
      <c r="A211" s="86" t="s">
        <v>210</v>
      </c>
      <c r="B211" s="69">
        <f>'Расчет субсидий'!AG211</f>
        <v>-7.6818181818181799</v>
      </c>
      <c r="C211" s="69">
        <f>'Расчет субсидий'!D211-1</f>
        <v>-1</v>
      </c>
      <c r="D211" s="69">
        <f>C211*'Расчет субсидий'!E211</f>
        <v>0</v>
      </c>
      <c r="E211" s="75">
        <f t="shared" si="75"/>
        <v>0</v>
      </c>
      <c r="F211" s="69" t="s">
        <v>378</v>
      </c>
      <c r="G211" s="69" t="s">
        <v>378</v>
      </c>
      <c r="H211" s="69" t="s">
        <v>378</v>
      </c>
      <c r="I211" s="69" t="s">
        <v>378</v>
      </c>
      <c r="J211" s="69" t="s">
        <v>378</v>
      </c>
      <c r="K211" s="69" t="s">
        <v>378</v>
      </c>
      <c r="L211" s="69">
        <f>'Расчет субсидий'!P211-1</f>
        <v>-0.62904911180773249</v>
      </c>
      <c r="M211" s="69">
        <f>L211*'Расчет субсидий'!Q211</f>
        <v>-12.58098223615465</v>
      </c>
      <c r="N211" s="75">
        <f t="shared" si="76"/>
        <v>-7.6818181818181799</v>
      </c>
      <c r="O211" s="69">
        <f>'Расчет субсидий'!R211-1</f>
        <v>0</v>
      </c>
      <c r="P211" s="69">
        <f>O211*'Расчет субсидий'!S211</f>
        <v>0</v>
      </c>
      <c r="Q211" s="75">
        <f t="shared" si="77"/>
        <v>0</v>
      </c>
      <c r="R211" s="69">
        <f>'Расчет субсидий'!V211-1</f>
        <v>0</v>
      </c>
      <c r="S211" s="69">
        <f>R211*'Расчет субсидий'!W211</f>
        <v>0</v>
      </c>
      <c r="T211" s="75">
        <f t="shared" si="78"/>
        <v>0</v>
      </c>
      <c r="U211" s="69">
        <f>'Расчет субсидий'!Z211-1</f>
        <v>0</v>
      </c>
      <c r="V211" s="69">
        <f>U211*'Расчет субсидий'!AA211</f>
        <v>0</v>
      </c>
      <c r="W211" s="75">
        <f t="shared" si="79"/>
        <v>0</v>
      </c>
      <c r="X211" s="70">
        <f t="shared" si="69"/>
        <v>-12.58098223615465</v>
      </c>
    </row>
    <row r="212" spans="1:24" x14ac:dyDescent="0.2">
      <c r="A212" s="82" t="s">
        <v>211</v>
      </c>
      <c r="B212" s="69">
        <f>'Расчет субсидий'!AG212</f>
        <v>0</v>
      </c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70"/>
    </row>
    <row r="213" spans="1:24" x14ac:dyDescent="0.2">
      <c r="A213" s="86" t="s">
        <v>212</v>
      </c>
      <c r="B213" s="69">
        <f>'Расчет субсидий'!AG213</f>
        <v>21.13636363636364</v>
      </c>
      <c r="C213" s="69">
        <f>'Расчет субсидий'!D213-1</f>
        <v>-1</v>
      </c>
      <c r="D213" s="69">
        <f>C213*'Расчет субсидий'!E213</f>
        <v>0</v>
      </c>
      <c r="E213" s="75">
        <f t="shared" ref="E213:E225" si="80">$B213*D213/$X213</f>
        <v>0</v>
      </c>
      <c r="F213" s="69" t="s">
        <v>378</v>
      </c>
      <c r="G213" s="69" t="s">
        <v>378</v>
      </c>
      <c r="H213" s="69" t="s">
        <v>378</v>
      </c>
      <c r="I213" s="69" t="s">
        <v>378</v>
      </c>
      <c r="J213" s="69" t="s">
        <v>378</v>
      </c>
      <c r="K213" s="69" t="s">
        <v>378</v>
      </c>
      <c r="L213" s="69">
        <f>'Расчет субсидий'!P213-1</f>
        <v>-0.40102564102564109</v>
      </c>
      <c r="M213" s="69">
        <f>L213*'Расчет субсидий'!Q213</f>
        <v>-8.0205128205128222</v>
      </c>
      <c r="N213" s="75">
        <f t="shared" ref="N213:N225" si="81">$B213*M213/$X213</f>
        <v>-1.9974726036220165</v>
      </c>
      <c r="O213" s="69">
        <f>'Расчет субсидий'!R213-1</f>
        <v>0</v>
      </c>
      <c r="P213" s="69">
        <f>O213*'Расчет субсидий'!S213</f>
        <v>0</v>
      </c>
      <c r="Q213" s="75">
        <f t="shared" ref="Q213:Q225" si="82">$B213*P213/$X213</f>
        <v>0</v>
      </c>
      <c r="R213" s="69">
        <f>'Расчет субсидий'!V213-1</f>
        <v>0.12600000000000011</v>
      </c>
      <c r="S213" s="69">
        <f>R213*'Расчет субсидий'!W213</f>
        <v>1.8900000000000017</v>
      </c>
      <c r="T213" s="75">
        <f t="shared" ref="T213:T225" si="83">$B213*S213/$X213</f>
        <v>0.47069598981131366</v>
      </c>
      <c r="U213" s="69">
        <f>'Расчет субсидий'!Z213-1</f>
        <v>2.6</v>
      </c>
      <c r="V213" s="69">
        <f>U213*'Расчет субсидий'!AA213</f>
        <v>91</v>
      </c>
      <c r="W213" s="75">
        <f t="shared" ref="W213:W225" si="84">$B213*V213/$X213</f>
        <v>22.663140250174344</v>
      </c>
      <c r="X213" s="70">
        <f t="shared" si="69"/>
        <v>84.86948717948718</v>
      </c>
    </row>
    <row r="214" spans="1:24" x14ac:dyDescent="0.2">
      <c r="A214" s="86" t="s">
        <v>213</v>
      </c>
      <c r="B214" s="69">
        <f>'Расчет субсидий'!AG214</f>
        <v>16.436363636363637</v>
      </c>
      <c r="C214" s="69">
        <f>'Расчет субсидий'!D214-1</f>
        <v>-1</v>
      </c>
      <c r="D214" s="69">
        <f>C214*'Расчет субсидий'!E214</f>
        <v>0</v>
      </c>
      <c r="E214" s="75">
        <f t="shared" si="80"/>
        <v>0</v>
      </c>
      <c r="F214" s="69" t="s">
        <v>378</v>
      </c>
      <c r="G214" s="69" t="s">
        <v>378</v>
      </c>
      <c r="H214" s="69" t="s">
        <v>378</v>
      </c>
      <c r="I214" s="69" t="s">
        <v>378</v>
      </c>
      <c r="J214" s="69" t="s">
        <v>378</v>
      </c>
      <c r="K214" s="69" t="s">
        <v>378</v>
      </c>
      <c r="L214" s="69">
        <f>'Расчет субсидий'!P214-1</f>
        <v>-0.31266490765171495</v>
      </c>
      <c r="M214" s="69">
        <f>L214*'Расчет субсидий'!Q214</f>
        <v>-6.253298153034299</v>
      </c>
      <c r="N214" s="75">
        <f t="shared" si="81"/>
        <v>-13.710226772787253</v>
      </c>
      <c r="O214" s="69">
        <f>'Расчет субсидий'!R214-1</f>
        <v>0</v>
      </c>
      <c r="P214" s="69">
        <f>O214*'Расчет субсидий'!S214</f>
        <v>0</v>
      </c>
      <c r="Q214" s="75">
        <f t="shared" si="82"/>
        <v>0</v>
      </c>
      <c r="R214" s="69">
        <f>'Расчет субсидий'!V214-1</f>
        <v>0.1875</v>
      </c>
      <c r="S214" s="69">
        <f>R214*'Расчет субсидий'!W214</f>
        <v>3.75</v>
      </c>
      <c r="T214" s="75">
        <f t="shared" si="83"/>
        <v>8.2217973843138772</v>
      </c>
      <c r="U214" s="69">
        <f>'Расчет субсидий'!Z214-1</f>
        <v>0.33333333333333348</v>
      </c>
      <c r="V214" s="69">
        <f>U214*'Расчет субсидий'!AA214</f>
        <v>10.000000000000004</v>
      </c>
      <c r="W214" s="75">
        <f t="shared" si="84"/>
        <v>21.924793024837012</v>
      </c>
      <c r="X214" s="70">
        <f t="shared" si="69"/>
        <v>7.4967018469657045</v>
      </c>
    </row>
    <row r="215" spans="1:24" x14ac:dyDescent="0.2">
      <c r="A215" s="86" t="s">
        <v>214</v>
      </c>
      <c r="B215" s="69">
        <f>'Расчет субсидий'!AG215</f>
        <v>7.7272727272727337</v>
      </c>
      <c r="C215" s="69">
        <f>'Расчет субсидий'!D215-1</f>
        <v>0.31123399301513399</v>
      </c>
      <c r="D215" s="69">
        <f>C215*'Расчет субсидий'!E215</f>
        <v>3.1123399301513399</v>
      </c>
      <c r="E215" s="75">
        <f t="shared" si="80"/>
        <v>3.7327930339577864</v>
      </c>
      <c r="F215" s="69" t="s">
        <v>378</v>
      </c>
      <c r="G215" s="69" t="s">
        <v>378</v>
      </c>
      <c r="H215" s="69" t="s">
        <v>378</v>
      </c>
      <c r="I215" s="69" t="s">
        <v>378</v>
      </c>
      <c r="J215" s="69" t="s">
        <v>378</v>
      </c>
      <c r="K215" s="69" t="s">
        <v>378</v>
      </c>
      <c r="L215" s="69">
        <f>'Расчет субсидий'!P215-1</f>
        <v>0.16652649285113541</v>
      </c>
      <c r="M215" s="69">
        <f>L215*'Расчет субсидий'!Q215</f>
        <v>3.3305298570227082</v>
      </c>
      <c r="N215" s="75">
        <f t="shared" si="81"/>
        <v>3.9944796933149469</v>
      </c>
      <c r="O215" s="69">
        <f>'Расчет субсидий'!R215-1</f>
        <v>0</v>
      </c>
      <c r="P215" s="69">
        <f>O215*'Расчет субсидий'!S215</f>
        <v>0</v>
      </c>
      <c r="Q215" s="75">
        <f t="shared" si="82"/>
        <v>0</v>
      </c>
      <c r="R215" s="69">
        <f>'Расчет субсидий'!V215-1</f>
        <v>0</v>
      </c>
      <c r="S215" s="69">
        <f>R215*'Расчет субсидий'!W215</f>
        <v>0</v>
      </c>
      <c r="T215" s="75">
        <f t="shared" si="83"/>
        <v>0</v>
      </c>
      <c r="U215" s="69">
        <f>'Расчет субсидий'!Z215-1</f>
        <v>0</v>
      </c>
      <c r="V215" s="69">
        <f>U215*'Расчет субсидий'!AA215</f>
        <v>0</v>
      </c>
      <c r="W215" s="75">
        <f t="shared" si="84"/>
        <v>0</v>
      </c>
      <c r="X215" s="70">
        <f t="shared" si="69"/>
        <v>6.4428697871740486</v>
      </c>
    </row>
    <row r="216" spans="1:24" x14ac:dyDescent="0.2">
      <c r="A216" s="86" t="s">
        <v>215</v>
      </c>
      <c r="B216" s="69">
        <f>'Расчет субсидий'!AG216</f>
        <v>13.699999999999989</v>
      </c>
      <c r="C216" s="69">
        <f>'Расчет субсидий'!D216-1</f>
        <v>-1</v>
      </c>
      <c r="D216" s="69">
        <f>C216*'Расчет субсидий'!E216</f>
        <v>0</v>
      </c>
      <c r="E216" s="75">
        <f t="shared" si="80"/>
        <v>0</v>
      </c>
      <c r="F216" s="69" t="s">
        <v>378</v>
      </c>
      <c r="G216" s="69" t="s">
        <v>378</v>
      </c>
      <c r="H216" s="69" t="s">
        <v>378</v>
      </c>
      <c r="I216" s="69" t="s">
        <v>378</v>
      </c>
      <c r="J216" s="69" t="s">
        <v>378</v>
      </c>
      <c r="K216" s="69" t="s">
        <v>378</v>
      </c>
      <c r="L216" s="69">
        <f>'Расчет субсидий'!P216-1</f>
        <v>-0.54042775169535728</v>
      </c>
      <c r="M216" s="69">
        <f>L216*'Расчет субсидий'!Q216</f>
        <v>-10.808555033907146</v>
      </c>
      <c r="N216" s="75">
        <f t="shared" si="81"/>
        <v>-16.332443920226094</v>
      </c>
      <c r="O216" s="69">
        <f>'Расчет субсидий'!R216-1</f>
        <v>0</v>
      </c>
      <c r="P216" s="69">
        <f>O216*'Расчет субсидий'!S216</f>
        <v>0</v>
      </c>
      <c r="Q216" s="75">
        <f t="shared" si="82"/>
        <v>0</v>
      </c>
      <c r="R216" s="69">
        <f>'Расчет субсидий'!V216-1</f>
        <v>0.66250000000000009</v>
      </c>
      <c r="S216" s="69">
        <f>R216*'Расчет субсидий'!W216</f>
        <v>19.875000000000004</v>
      </c>
      <c r="T216" s="75">
        <f t="shared" si="83"/>
        <v>30.032443920226079</v>
      </c>
      <c r="U216" s="69">
        <f>'Расчет субсидий'!Z216-1</f>
        <v>0</v>
      </c>
      <c r="V216" s="69">
        <f>U216*'Расчет субсидий'!AA216</f>
        <v>0</v>
      </c>
      <c r="W216" s="75">
        <f t="shared" si="84"/>
        <v>0</v>
      </c>
      <c r="X216" s="70">
        <f t="shared" si="69"/>
        <v>9.0664449660928579</v>
      </c>
    </row>
    <row r="217" spans="1:24" x14ac:dyDescent="0.2">
      <c r="A217" s="86" t="s">
        <v>216</v>
      </c>
      <c r="B217" s="69">
        <f>'Расчет субсидий'!AG217</f>
        <v>-28.345454545454544</v>
      </c>
      <c r="C217" s="69">
        <f>'Расчет субсидий'!D217-1</f>
        <v>-0.1446531601933948</v>
      </c>
      <c r="D217" s="69">
        <f>C217*'Расчет субсидий'!E217</f>
        <v>-1.446531601933948</v>
      </c>
      <c r="E217" s="75">
        <f t="shared" si="80"/>
        <v>-3.0206098135374724</v>
      </c>
      <c r="F217" s="69" t="s">
        <v>378</v>
      </c>
      <c r="G217" s="69" t="s">
        <v>378</v>
      </c>
      <c r="H217" s="69" t="s">
        <v>378</v>
      </c>
      <c r="I217" s="69" t="s">
        <v>378</v>
      </c>
      <c r="J217" s="69" t="s">
        <v>378</v>
      </c>
      <c r="K217" s="69" t="s">
        <v>378</v>
      </c>
      <c r="L217" s="69">
        <f>'Расчет субсидий'!P217-1</f>
        <v>-0.53525826170174251</v>
      </c>
      <c r="M217" s="69">
        <f>L217*'Расчет субсидий'!Q217</f>
        <v>-10.705165234034851</v>
      </c>
      <c r="N217" s="75">
        <f t="shared" si="81"/>
        <v>-22.354248685776298</v>
      </c>
      <c r="O217" s="69">
        <f>'Расчет субсидий'!R217-1</f>
        <v>0</v>
      </c>
      <c r="P217" s="69">
        <f>O217*'Расчет субсидий'!S217</f>
        <v>0</v>
      </c>
      <c r="Q217" s="75">
        <f t="shared" si="82"/>
        <v>0</v>
      </c>
      <c r="R217" s="69">
        <f>'Расчет субсидий'!V217-1</f>
        <v>-5.8064516129032295E-2</v>
      </c>
      <c r="S217" s="69">
        <f>R217*'Расчет субсидий'!W217</f>
        <v>-2.3225806451612918</v>
      </c>
      <c r="T217" s="75">
        <f t="shared" si="83"/>
        <v>-4.8499527283930988</v>
      </c>
      <c r="U217" s="69">
        <f>'Расчет субсидий'!Z217-1</f>
        <v>9.000000000000008E-2</v>
      </c>
      <c r="V217" s="69">
        <f>U217*'Расчет субсидий'!AA217</f>
        <v>0.9000000000000008</v>
      </c>
      <c r="W217" s="75">
        <f t="shared" si="84"/>
        <v>1.8793566822523264</v>
      </c>
      <c r="X217" s="70">
        <f t="shared" si="69"/>
        <v>-13.574277481130091</v>
      </c>
    </row>
    <row r="218" spans="1:24" x14ac:dyDescent="0.2">
      <c r="A218" s="86" t="s">
        <v>217</v>
      </c>
      <c r="B218" s="69">
        <f>'Расчет субсидий'!AG218</f>
        <v>37.027272727272759</v>
      </c>
      <c r="C218" s="69">
        <f>'Расчет субсидий'!D218-1</f>
        <v>-5.7715311004784664E-2</v>
      </c>
      <c r="D218" s="69">
        <f>C218*'Расчет субсидий'!E218</f>
        <v>-0.57715311004784664</v>
      </c>
      <c r="E218" s="75">
        <f t="shared" si="80"/>
        <v>-1.9085807764695299</v>
      </c>
      <c r="F218" s="69" t="s">
        <v>378</v>
      </c>
      <c r="G218" s="69" t="s">
        <v>378</v>
      </c>
      <c r="H218" s="69" t="s">
        <v>378</v>
      </c>
      <c r="I218" s="69" t="s">
        <v>378</v>
      </c>
      <c r="J218" s="69" t="s">
        <v>378</v>
      </c>
      <c r="K218" s="69" t="s">
        <v>378</v>
      </c>
      <c r="L218" s="69">
        <f>'Расчет субсидий'!P218-1</f>
        <v>0.58870835384867903</v>
      </c>
      <c r="M218" s="69">
        <f>L218*'Расчет субсидий'!Q218</f>
        <v>11.77416707697358</v>
      </c>
      <c r="N218" s="75">
        <f t="shared" si="81"/>
        <v>38.935853503742287</v>
      </c>
      <c r="O218" s="69">
        <f>'Расчет субсидий'!R218-1</f>
        <v>0</v>
      </c>
      <c r="P218" s="69">
        <f>O218*'Расчет субсидий'!S218</f>
        <v>0</v>
      </c>
      <c r="Q218" s="75">
        <f t="shared" si="82"/>
        <v>0</v>
      </c>
      <c r="R218" s="69">
        <f>'Расчет субсидий'!V218-1</f>
        <v>0</v>
      </c>
      <c r="S218" s="69">
        <f>R218*'Расчет субсидий'!W218</f>
        <v>0</v>
      </c>
      <c r="T218" s="75">
        <f t="shared" si="83"/>
        <v>0</v>
      </c>
      <c r="U218" s="69">
        <f>'Расчет субсидий'!Z218-1</f>
        <v>0</v>
      </c>
      <c r="V218" s="69">
        <f>U218*'Расчет субсидий'!AA218</f>
        <v>0</v>
      </c>
      <c r="W218" s="75">
        <f t="shared" si="84"/>
        <v>0</v>
      </c>
      <c r="X218" s="70">
        <f t="shared" si="69"/>
        <v>11.197013966925732</v>
      </c>
    </row>
    <row r="219" spans="1:24" x14ac:dyDescent="0.2">
      <c r="A219" s="86" t="s">
        <v>218</v>
      </c>
      <c r="B219" s="69">
        <f>'Расчет субсидий'!AG219</f>
        <v>16.645454545454541</v>
      </c>
      <c r="C219" s="69">
        <f>'Расчет субсидий'!D219-1</f>
        <v>0.35431464086844033</v>
      </c>
      <c r="D219" s="69">
        <f>C219*'Расчет субсидий'!E219</f>
        <v>3.5431464086844033</v>
      </c>
      <c r="E219" s="75">
        <f t="shared" si="80"/>
        <v>2.5929128663442325</v>
      </c>
      <c r="F219" s="69" t="s">
        <v>378</v>
      </c>
      <c r="G219" s="69" t="s">
        <v>378</v>
      </c>
      <c r="H219" s="69" t="s">
        <v>378</v>
      </c>
      <c r="I219" s="69" t="s">
        <v>378</v>
      </c>
      <c r="J219" s="69" t="s">
        <v>378</v>
      </c>
      <c r="K219" s="69" t="s">
        <v>378</v>
      </c>
      <c r="L219" s="69">
        <f>'Расчет субсидий'!P219-1</f>
        <v>-0.21487879366291274</v>
      </c>
      <c r="M219" s="69">
        <f>L219*'Расчет субсидий'!Q219</f>
        <v>-4.2975758732582552</v>
      </c>
      <c r="N219" s="75">
        <f t="shared" si="81"/>
        <v>-3.1450125088111869</v>
      </c>
      <c r="O219" s="69">
        <f>'Расчет субсидий'!R219-1</f>
        <v>0</v>
      </c>
      <c r="P219" s="69">
        <f>O219*'Расчет субсидий'!S219</f>
        <v>0</v>
      </c>
      <c r="Q219" s="75">
        <f t="shared" si="82"/>
        <v>0</v>
      </c>
      <c r="R219" s="69">
        <f>'Расчет субсидий'!V219-1</f>
        <v>0.75</v>
      </c>
      <c r="S219" s="69">
        <f>R219*'Расчет субсидий'!W219</f>
        <v>22.5</v>
      </c>
      <c r="T219" s="75">
        <f t="shared" si="83"/>
        <v>16.465743371414199</v>
      </c>
      <c r="U219" s="69">
        <f>'Расчет субсидий'!Z219-1</f>
        <v>5.0000000000000044E-2</v>
      </c>
      <c r="V219" s="69">
        <f>U219*'Расчет субсидий'!AA219</f>
        <v>1.0000000000000009</v>
      </c>
      <c r="W219" s="75">
        <f t="shared" si="84"/>
        <v>0.73181081650729829</v>
      </c>
      <c r="X219" s="70">
        <f t="shared" si="69"/>
        <v>22.745570535426147</v>
      </c>
    </row>
    <row r="220" spans="1:24" x14ac:dyDescent="0.2">
      <c r="A220" s="86" t="s">
        <v>219</v>
      </c>
      <c r="B220" s="69">
        <f>'Расчет субсидий'!AG220</f>
        <v>61.28181818181821</v>
      </c>
      <c r="C220" s="69">
        <f>'Расчет субсидий'!D220-1</f>
        <v>3.2508083586699321E-2</v>
      </c>
      <c r="D220" s="69">
        <f>C220*'Расчет субсидий'!E220</f>
        <v>0.32508083586699321</v>
      </c>
      <c r="E220" s="75">
        <f t="shared" si="80"/>
        <v>0.90637554588471803</v>
      </c>
      <c r="F220" s="69" t="s">
        <v>378</v>
      </c>
      <c r="G220" s="69" t="s">
        <v>378</v>
      </c>
      <c r="H220" s="69" t="s">
        <v>378</v>
      </c>
      <c r="I220" s="69" t="s">
        <v>378</v>
      </c>
      <c r="J220" s="69" t="s">
        <v>378</v>
      </c>
      <c r="K220" s="69" t="s">
        <v>378</v>
      </c>
      <c r="L220" s="69">
        <f>'Расчет субсидий'!P220-1</f>
        <v>-0.47978657910937816</v>
      </c>
      <c r="M220" s="69">
        <f>L220*'Расчет субсидий'!Q220</f>
        <v>-9.5957315821875628</v>
      </c>
      <c r="N220" s="75">
        <f t="shared" si="81"/>
        <v>-26.754380730480822</v>
      </c>
      <c r="O220" s="69">
        <f>'Расчет субсидий'!R220-1</f>
        <v>0</v>
      </c>
      <c r="P220" s="69">
        <f>O220*'Расчет субсидий'!S220</f>
        <v>0</v>
      </c>
      <c r="Q220" s="75">
        <f t="shared" si="82"/>
        <v>0</v>
      </c>
      <c r="R220" s="69">
        <f>'Расчет субсидий'!V220-1</f>
        <v>-0.42500000000000004</v>
      </c>
      <c r="S220" s="69">
        <f>R220*'Расчет субсидий'!W220</f>
        <v>-12.750000000000002</v>
      </c>
      <c r="T220" s="75">
        <f t="shared" si="83"/>
        <v>-35.548967933497046</v>
      </c>
      <c r="U220" s="69">
        <f>'Расчет субсидий'!Z220-1</f>
        <v>2.2000000000000002</v>
      </c>
      <c r="V220" s="69">
        <f>U220*'Расчет субсидий'!AA220</f>
        <v>44</v>
      </c>
      <c r="W220" s="75">
        <f t="shared" si="84"/>
        <v>122.67879129991137</v>
      </c>
      <c r="X220" s="70">
        <f t="shared" si="69"/>
        <v>21.97934925367943</v>
      </c>
    </row>
    <row r="221" spans="1:24" x14ac:dyDescent="0.2">
      <c r="A221" s="86" t="s">
        <v>220</v>
      </c>
      <c r="B221" s="69">
        <f>'Расчет субсидий'!AG221</f>
        <v>5.0363636363636353</v>
      </c>
      <c r="C221" s="69">
        <f>'Расчет субсидий'!D221-1</f>
        <v>0.58431860609831987</v>
      </c>
      <c r="D221" s="69">
        <f>C221*'Расчет субсидий'!E221</f>
        <v>5.8431860609831983</v>
      </c>
      <c r="E221" s="75">
        <f t="shared" si="80"/>
        <v>0.33131514327459272</v>
      </c>
      <c r="F221" s="69" t="s">
        <v>378</v>
      </c>
      <c r="G221" s="69" t="s">
        <v>378</v>
      </c>
      <c r="H221" s="69" t="s">
        <v>378</v>
      </c>
      <c r="I221" s="69" t="s">
        <v>378</v>
      </c>
      <c r="J221" s="69" t="s">
        <v>378</v>
      </c>
      <c r="K221" s="69" t="s">
        <v>378</v>
      </c>
      <c r="L221" s="69">
        <f>'Расчет субсидий'!P221-1</f>
        <v>-0.25800857459415194</v>
      </c>
      <c r="M221" s="69">
        <f>L221*'Расчет субсидий'!Q221</f>
        <v>-5.1601714918830393</v>
      </c>
      <c r="N221" s="75">
        <f t="shared" si="81"/>
        <v>-0.29258745816268367</v>
      </c>
      <c r="O221" s="69">
        <f>'Расчет субсидий'!R221-1</f>
        <v>0</v>
      </c>
      <c r="P221" s="69">
        <f>O221*'Расчет субсидий'!S221</f>
        <v>0</v>
      </c>
      <c r="Q221" s="75">
        <f t="shared" si="82"/>
        <v>0</v>
      </c>
      <c r="R221" s="69">
        <f>'Расчет субсидий'!V221-1</f>
        <v>7.6099999999999994</v>
      </c>
      <c r="S221" s="69">
        <f>R221*'Расчет субсидий'!W221</f>
        <v>76.099999999999994</v>
      </c>
      <c r="T221" s="75">
        <f t="shared" si="83"/>
        <v>4.3149545710262807</v>
      </c>
      <c r="U221" s="69">
        <f>'Расчет субсидий'!Z221-1</f>
        <v>0.30099999999999993</v>
      </c>
      <c r="V221" s="69">
        <f>U221*'Расчет субсидий'!AA221</f>
        <v>12.039999999999997</v>
      </c>
      <c r="W221" s="75">
        <f t="shared" si="84"/>
        <v>0.68268138022544567</v>
      </c>
      <c r="X221" s="70">
        <f t="shared" si="69"/>
        <v>88.823014569100138</v>
      </c>
    </row>
    <row r="222" spans="1:24" x14ac:dyDescent="0.2">
      <c r="A222" s="86" t="s">
        <v>221</v>
      </c>
      <c r="B222" s="69">
        <f>'Расчет субсидий'!AG222</f>
        <v>8.4090909090909065</v>
      </c>
      <c r="C222" s="69">
        <f>'Расчет субсидий'!D222-1</f>
        <v>-1</v>
      </c>
      <c r="D222" s="69">
        <f>C222*'Расчет субсидий'!E222</f>
        <v>0</v>
      </c>
      <c r="E222" s="75">
        <f t="shared" si="80"/>
        <v>0</v>
      </c>
      <c r="F222" s="69" t="s">
        <v>378</v>
      </c>
      <c r="G222" s="69" t="s">
        <v>378</v>
      </c>
      <c r="H222" s="69" t="s">
        <v>378</v>
      </c>
      <c r="I222" s="69" t="s">
        <v>378</v>
      </c>
      <c r="J222" s="69" t="s">
        <v>378</v>
      </c>
      <c r="K222" s="69" t="s">
        <v>378</v>
      </c>
      <c r="L222" s="69">
        <f>'Расчет субсидий'!P222-1</f>
        <v>-0.55055147058823528</v>
      </c>
      <c r="M222" s="69">
        <f>L222*'Расчет субсидий'!Q222</f>
        <v>-11.011029411764707</v>
      </c>
      <c r="N222" s="75">
        <f t="shared" si="81"/>
        <v>-9.0431695772808833</v>
      </c>
      <c r="O222" s="69">
        <f>'Расчет субсидий'!R222-1</f>
        <v>0</v>
      </c>
      <c r="P222" s="69">
        <f>O222*'Расчет субсидий'!S222</f>
        <v>0</v>
      </c>
      <c r="Q222" s="75">
        <f t="shared" si="82"/>
        <v>0</v>
      </c>
      <c r="R222" s="69">
        <f>'Расчет субсидий'!V222-1</f>
        <v>0.18333333333333335</v>
      </c>
      <c r="S222" s="69">
        <f>R222*'Расчет субсидий'!W222</f>
        <v>4.5833333333333339</v>
      </c>
      <c r="T222" s="75">
        <f t="shared" si="83"/>
        <v>3.7642130460801901</v>
      </c>
      <c r="U222" s="69">
        <f>'Расчет субсидий'!Z222-1</f>
        <v>0.66666666666666674</v>
      </c>
      <c r="V222" s="69">
        <f>U222*'Расчет субсидий'!AA222</f>
        <v>16.666666666666668</v>
      </c>
      <c r="W222" s="75">
        <f t="shared" si="84"/>
        <v>13.688047440291601</v>
      </c>
      <c r="X222" s="70">
        <f t="shared" si="69"/>
        <v>10.238970588235295</v>
      </c>
    </row>
    <row r="223" spans="1:24" x14ac:dyDescent="0.2">
      <c r="A223" s="86" t="s">
        <v>222</v>
      </c>
      <c r="B223" s="69">
        <f>'Расчет субсидий'!AG223</f>
        <v>-28.654545454545456</v>
      </c>
      <c r="C223" s="69">
        <f>'Расчет субсидий'!D223-1</f>
        <v>-0.24119338605319918</v>
      </c>
      <c r="D223" s="69">
        <f>C223*'Расчет субсидий'!E223</f>
        <v>-2.4119338605319918</v>
      </c>
      <c r="E223" s="75">
        <f t="shared" si="80"/>
        <v>-5.1407532920138195</v>
      </c>
      <c r="F223" s="69" t="s">
        <v>378</v>
      </c>
      <c r="G223" s="69" t="s">
        <v>378</v>
      </c>
      <c r="H223" s="69" t="s">
        <v>378</v>
      </c>
      <c r="I223" s="69" t="s">
        <v>378</v>
      </c>
      <c r="J223" s="69" t="s">
        <v>378</v>
      </c>
      <c r="K223" s="69" t="s">
        <v>378</v>
      </c>
      <c r="L223" s="69">
        <f>'Расчет субсидий'!P223-1</f>
        <v>-0.75921237693389587</v>
      </c>
      <c r="M223" s="69">
        <f>L223*'Расчет субсидий'!Q223</f>
        <v>-15.184247538677917</v>
      </c>
      <c r="N223" s="75">
        <f t="shared" si="81"/>
        <v>-32.363437405366561</v>
      </c>
      <c r="O223" s="69">
        <f>'Расчет субсидий'!R223-1</f>
        <v>0</v>
      </c>
      <c r="P223" s="69">
        <f>O223*'Расчет субсидий'!S223</f>
        <v>0</v>
      </c>
      <c r="Q223" s="75">
        <f t="shared" si="82"/>
        <v>0</v>
      </c>
      <c r="R223" s="69">
        <f>'Расчет субсидий'!V223-1</f>
        <v>-9.2500000000000027E-2</v>
      </c>
      <c r="S223" s="69">
        <f>R223*'Расчет субсидий'!W223</f>
        <v>-1.3875000000000004</v>
      </c>
      <c r="T223" s="75">
        <f t="shared" si="83"/>
        <v>-2.9572930292109754</v>
      </c>
      <c r="U223" s="69">
        <f>'Расчет субсидий'!Z223-1</f>
        <v>0.15827338129496415</v>
      </c>
      <c r="V223" s="69">
        <f>U223*'Расчет субсидий'!AA223</f>
        <v>5.5395683453237456</v>
      </c>
      <c r="W223" s="75">
        <f t="shared" si="84"/>
        <v>11.806938272045899</v>
      </c>
      <c r="X223" s="70">
        <f t="shared" si="69"/>
        <v>-13.444113053886165</v>
      </c>
    </row>
    <row r="224" spans="1:24" x14ac:dyDescent="0.2">
      <c r="A224" s="86" t="s">
        <v>223</v>
      </c>
      <c r="B224" s="69">
        <f>'Расчет субсидий'!AG224</f>
        <v>-14.863636363636367</v>
      </c>
      <c r="C224" s="69">
        <f>'Расчет субсидий'!D224-1</f>
        <v>-1</v>
      </c>
      <c r="D224" s="69">
        <f>C224*'Расчет субсидий'!E224</f>
        <v>0</v>
      </c>
      <c r="E224" s="75">
        <f t="shared" si="80"/>
        <v>0</v>
      </c>
      <c r="F224" s="69" t="s">
        <v>378</v>
      </c>
      <c r="G224" s="69" t="s">
        <v>378</v>
      </c>
      <c r="H224" s="69" t="s">
        <v>378</v>
      </c>
      <c r="I224" s="69" t="s">
        <v>378</v>
      </c>
      <c r="J224" s="69" t="s">
        <v>378</v>
      </c>
      <c r="K224" s="69" t="s">
        <v>378</v>
      </c>
      <c r="L224" s="69">
        <f>'Расчет субсидий'!P224-1</f>
        <v>4.7230408826418824E-2</v>
      </c>
      <c r="M224" s="69">
        <f>L224*'Расчет субсидий'!Q224</f>
        <v>0.94460817652837648</v>
      </c>
      <c r="N224" s="75">
        <f t="shared" si="81"/>
        <v>0.56111740157465428</v>
      </c>
      <c r="O224" s="69">
        <f>'Расчет субсидий'!R224-1</f>
        <v>0</v>
      </c>
      <c r="P224" s="69">
        <f>O224*'Расчет субсидий'!S224</f>
        <v>0</v>
      </c>
      <c r="Q224" s="75">
        <f t="shared" si="82"/>
        <v>0</v>
      </c>
      <c r="R224" s="69">
        <f>'Расчет субсидий'!V224-1</f>
        <v>-0.44333333333333336</v>
      </c>
      <c r="S224" s="69">
        <f>R224*'Расчет субсидий'!W224</f>
        <v>-13.3</v>
      </c>
      <c r="T224" s="75">
        <f t="shared" si="83"/>
        <v>-7.900483635839791</v>
      </c>
      <c r="U224" s="69">
        <f>'Расчет субсидий'!Z224-1</f>
        <v>-0.6333333333333333</v>
      </c>
      <c r="V224" s="69">
        <f>U224*'Расчет субсидий'!AA224</f>
        <v>-12.666666666666666</v>
      </c>
      <c r="W224" s="75">
        <f t="shared" si="84"/>
        <v>-7.5242701293712289</v>
      </c>
      <c r="X224" s="70">
        <f t="shared" si="69"/>
        <v>-25.022058490138292</v>
      </c>
    </row>
    <row r="225" spans="1:24" x14ac:dyDescent="0.2">
      <c r="A225" s="86" t="s">
        <v>224</v>
      </c>
      <c r="B225" s="69">
        <f>'Расчет субсидий'!AG225</f>
        <v>-8.8727272727272748</v>
      </c>
      <c r="C225" s="69">
        <f>'Расчет субсидий'!D225-1</f>
        <v>-1</v>
      </c>
      <c r="D225" s="69">
        <f>C225*'Расчет субсидий'!E225</f>
        <v>0</v>
      </c>
      <c r="E225" s="75">
        <f t="shared" si="80"/>
        <v>0</v>
      </c>
      <c r="F225" s="69" t="s">
        <v>378</v>
      </c>
      <c r="G225" s="69" t="s">
        <v>378</v>
      </c>
      <c r="H225" s="69" t="s">
        <v>378</v>
      </c>
      <c r="I225" s="69" t="s">
        <v>378</v>
      </c>
      <c r="J225" s="69" t="s">
        <v>378</v>
      </c>
      <c r="K225" s="69" t="s">
        <v>378</v>
      </c>
      <c r="L225" s="69">
        <f>'Расчет субсидий'!P225-1</f>
        <v>-0.39566395663956633</v>
      </c>
      <c r="M225" s="69">
        <f>L225*'Расчет субсидий'!Q225</f>
        <v>-7.9132791327913266</v>
      </c>
      <c r="N225" s="75">
        <f t="shared" si="81"/>
        <v>-4.4121872677730991</v>
      </c>
      <c r="O225" s="69">
        <f>'Расчет субсидий'!R225-1</f>
        <v>0</v>
      </c>
      <c r="P225" s="69">
        <f>O225*'Расчет субсидий'!S225</f>
        <v>0</v>
      </c>
      <c r="Q225" s="75">
        <f t="shared" si="82"/>
        <v>0</v>
      </c>
      <c r="R225" s="69">
        <f>'Расчет субсидий'!V225-1</f>
        <v>-0.20833333333333337</v>
      </c>
      <c r="S225" s="69">
        <f>R225*'Расчет субсидий'!W225</f>
        <v>-8.3333333333333357</v>
      </c>
      <c r="T225" s="75">
        <f t="shared" si="83"/>
        <v>-4.646395838493933</v>
      </c>
      <c r="U225" s="69">
        <f>'Расчет субсидий'!Z225-1</f>
        <v>3.3333333333333437E-2</v>
      </c>
      <c r="V225" s="69">
        <f>U225*'Расчет субсидий'!AA225</f>
        <v>0.33333333333333437</v>
      </c>
      <c r="W225" s="75">
        <f t="shared" si="84"/>
        <v>0.18585583353975785</v>
      </c>
      <c r="X225" s="70">
        <f t="shared" si="69"/>
        <v>-15.913279132791329</v>
      </c>
    </row>
    <row r="226" spans="1:24" x14ac:dyDescent="0.2">
      <c r="A226" s="82" t="s">
        <v>225</v>
      </c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70"/>
    </row>
    <row r="227" spans="1:24" x14ac:dyDescent="0.2">
      <c r="A227" s="86" t="s">
        <v>226</v>
      </c>
      <c r="B227" s="69">
        <f>'Расчет субсидий'!AG227</f>
        <v>-13.036363636363646</v>
      </c>
      <c r="C227" s="69">
        <f>'Расчет субсидий'!D227-1</f>
        <v>-1</v>
      </c>
      <c r="D227" s="69">
        <f>C227*'Расчет субсидий'!E227</f>
        <v>0</v>
      </c>
      <c r="E227" s="75">
        <f t="shared" ref="E227:E235" si="85">$B227*D227/$X227</f>
        <v>0</v>
      </c>
      <c r="F227" s="69" t="s">
        <v>378</v>
      </c>
      <c r="G227" s="69" t="s">
        <v>378</v>
      </c>
      <c r="H227" s="69" t="s">
        <v>378</v>
      </c>
      <c r="I227" s="69" t="s">
        <v>378</v>
      </c>
      <c r="J227" s="69" t="s">
        <v>378</v>
      </c>
      <c r="K227" s="69" t="s">
        <v>378</v>
      </c>
      <c r="L227" s="69">
        <f>'Расчет субсидий'!P227-1</f>
        <v>-0.47066326530612246</v>
      </c>
      <c r="M227" s="69">
        <f>L227*'Расчет субсидий'!Q227</f>
        <v>-9.4132653061224492</v>
      </c>
      <c r="N227" s="75">
        <f t="shared" ref="N227:N235" si="86">$B227*M227/$X227</f>
        <v>-13.036363636363646</v>
      </c>
      <c r="O227" s="69">
        <f>'Расчет субсидий'!R227-1</f>
        <v>0</v>
      </c>
      <c r="P227" s="69">
        <f>O227*'Расчет субсидий'!S227</f>
        <v>0</v>
      </c>
      <c r="Q227" s="75">
        <f t="shared" ref="Q227:Q235" si="87">$B227*P227/$X227</f>
        <v>0</v>
      </c>
      <c r="R227" s="69">
        <f>'Расчет субсидий'!V227-1</f>
        <v>0</v>
      </c>
      <c r="S227" s="69">
        <f>R227*'Расчет субсидий'!W227</f>
        <v>0</v>
      </c>
      <c r="T227" s="75">
        <f t="shared" ref="T227:T235" si="88">$B227*S227/$X227</f>
        <v>0</v>
      </c>
      <c r="U227" s="69">
        <f>'Расчет субсидий'!Z227-1</f>
        <v>0</v>
      </c>
      <c r="V227" s="69">
        <f>U227*'Расчет субсидий'!AA227</f>
        <v>0</v>
      </c>
      <c r="W227" s="75">
        <f t="shared" ref="W227:W235" si="89">$B227*V227/$X227</f>
        <v>0</v>
      </c>
      <c r="X227" s="70">
        <f t="shared" si="69"/>
        <v>-9.4132653061224492</v>
      </c>
    </row>
    <row r="228" spans="1:24" x14ac:dyDescent="0.2">
      <c r="A228" s="86" t="s">
        <v>150</v>
      </c>
      <c r="B228" s="69">
        <f>'Расчет субсидий'!AG228</f>
        <v>-10.218181818181819</v>
      </c>
      <c r="C228" s="69">
        <f>'Расчет субсидий'!D228-1</f>
        <v>-1</v>
      </c>
      <c r="D228" s="69">
        <f>C228*'Расчет субсидий'!E228</f>
        <v>0</v>
      </c>
      <c r="E228" s="75">
        <f t="shared" si="85"/>
        <v>0</v>
      </c>
      <c r="F228" s="69" t="s">
        <v>378</v>
      </c>
      <c r="G228" s="69" t="s">
        <v>378</v>
      </c>
      <c r="H228" s="69" t="s">
        <v>378</v>
      </c>
      <c r="I228" s="69" t="s">
        <v>378</v>
      </c>
      <c r="J228" s="69" t="s">
        <v>378</v>
      </c>
      <c r="K228" s="69" t="s">
        <v>378</v>
      </c>
      <c r="L228" s="69">
        <f>'Расчет субсидий'!P228-1</f>
        <v>-0.73308619091751615</v>
      </c>
      <c r="M228" s="69">
        <f>L228*'Расчет субсидий'!Q228</f>
        <v>-14.661723818350323</v>
      </c>
      <c r="N228" s="75">
        <f t="shared" si="86"/>
        <v>-16.138876829406644</v>
      </c>
      <c r="O228" s="69">
        <f>'Расчет субсидий'!R228-1</f>
        <v>0</v>
      </c>
      <c r="P228" s="69">
        <f>O228*'Расчет субсидий'!S228</f>
        <v>0</v>
      </c>
      <c r="Q228" s="75">
        <f t="shared" si="87"/>
        <v>0</v>
      </c>
      <c r="R228" s="69">
        <f>'Расчет субсидий'!V228-1</f>
        <v>6.8181818181818121E-2</v>
      </c>
      <c r="S228" s="69">
        <f>R228*'Расчет субсидий'!W228</f>
        <v>2.0454545454545436</v>
      </c>
      <c r="T228" s="75">
        <f t="shared" si="88"/>
        <v>2.2515319056770462</v>
      </c>
      <c r="U228" s="69">
        <f>'Расчет субсидий'!Z228-1</f>
        <v>0.16666666666666674</v>
      </c>
      <c r="V228" s="69">
        <f>U228*'Расчет субсидий'!AA228</f>
        <v>3.3333333333333348</v>
      </c>
      <c r="W228" s="75">
        <f t="shared" si="89"/>
        <v>3.6691631055477836</v>
      </c>
      <c r="X228" s="70">
        <f t="shared" si="69"/>
        <v>-9.2829359395624458</v>
      </c>
    </row>
    <row r="229" spans="1:24" x14ac:dyDescent="0.2">
      <c r="A229" s="86" t="s">
        <v>227</v>
      </c>
      <c r="B229" s="69">
        <f>'Расчет субсидий'!AG229</f>
        <v>-1.0818181818181927</v>
      </c>
      <c r="C229" s="69">
        <f>'Расчет субсидий'!D229-1</f>
        <v>-1</v>
      </c>
      <c r="D229" s="69">
        <f>C229*'Расчет субсидий'!E229</f>
        <v>0</v>
      </c>
      <c r="E229" s="75">
        <f t="shared" si="85"/>
        <v>0</v>
      </c>
      <c r="F229" s="69" t="s">
        <v>378</v>
      </c>
      <c r="G229" s="69" t="s">
        <v>378</v>
      </c>
      <c r="H229" s="69" t="s">
        <v>378</v>
      </c>
      <c r="I229" s="69" t="s">
        <v>378</v>
      </c>
      <c r="J229" s="69" t="s">
        <v>378</v>
      </c>
      <c r="K229" s="69" t="s">
        <v>378</v>
      </c>
      <c r="L229" s="69">
        <f>'Расчет субсидий'!P229-1</f>
        <v>-0.7511139401654997</v>
      </c>
      <c r="M229" s="69">
        <f>L229*'Расчет субсидий'!Q229</f>
        <v>-15.022278803309995</v>
      </c>
      <c r="N229" s="75">
        <f t="shared" si="86"/>
        <v>-26.439181179133637</v>
      </c>
      <c r="O229" s="69">
        <f>'Расчет субсидий'!R229-1</f>
        <v>0</v>
      </c>
      <c r="P229" s="69">
        <f>O229*'Расчет субсидий'!S229</f>
        <v>0</v>
      </c>
      <c r="Q229" s="75">
        <f t="shared" si="87"/>
        <v>0</v>
      </c>
      <c r="R229" s="69">
        <f>'Расчет субсидий'!V229-1</f>
        <v>0.20217391304347809</v>
      </c>
      <c r="S229" s="69">
        <f>R229*'Расчет субсидий'!W229</f>
        <v>3.0326086956521712</v>
      </c>
      <c r="T229" s="75">
        <f t="shared" si="88"/>
        <v>5.3373853460965703</v>
      </c>
      <c r="U229" s="69">
        <f>'Расчет субсидий'!Z229-1</f>
        <v>0.32499999999999996</v>
      </c>
      <c r="V229" s="69">
        <f>U229*'Расчет субсидий'!AA229</f>
        <v>11.374999999999998</v>
      </c>
      <c r="W229" s="75">
        <f t="shared" si="89"/>
        <v>20.019977651218873</v>
      </c>
      <c r="X229" s="70">
        <f t="shared" si="69"/>
        <v>-0.61467010765782426</v>
      </c>
    </row>
    <row r="230" spans="1:24" x14ac:dyDescent="0.2">
      <c r="A230" s="86" t="s">
        <v>228</v>
      </c>
      <c r="B230" s="69">
        <f>'Расчет субсидий'!AG230</f>
        <v>17.081818181818193</v>
      </c>
      <c r="C230" s="69">
        <f>'Расчет субсидий'!D230-1</f>
        <v>-1</v>
      </c>
      <c r="D230" s="69">
        <f>C230*'Расчет субсидий'!E230</f>
        <v>0</v>
      </c>
      <c r="E230" s="75">
        <f t="shared" si="85"/>
        <v>0</v>
      </c>
      <c r="F230" s="69" t="s">
        <v>378</v>
      </c>
      <c r="G230" s="69" t="s">
        <v>378</v>
      </c>
      <c r="H230" s="69" t="s">
        <v>378</v>
      </c>
      <c r="I230" s="69" t="s">
        <v>378</v>
      </c>
      <c r="J230" s="69" t="s">
        <v>378</v>
      </c>
      <c r="K230" s="69" t="s">
        <v>378</v>
      </c>
      <c r="L230" s="69">
        <f>'Расчет субсидий'!P230-1</f>
        <v>-0.45178571428571435</v>
      </c>
      <c r="M230" s="69">
        <f>L230*'Расчет субсидий'!Q230</f>
        <v>-9.0357142857142865</v>
      </c>
      <c r="N230" s="75">
        <f t="shared" si="86"/>
        <v>-14.928151986183092</v>
      </c>
      <c r="O230" s="69">
        <f>'Расчет субсидий'!R230-1</f>
        <v>0</v>
      </c>
      <c r="P230" s="69">
        <f>O230*'Расчет субсидий'!S230</f>
        <v>0</v>
      </c>
      <c r="Q230" s="75">
        <f t="shared" si="87"/>
        <v>0</v>
      </c>
      <c r="R230" s="69">
        <f>'Расчет субсидий'!V230-1</f>
        <v>1.2749999999999999</v>
      </c>
      <c r="S230" s="69">
        <f>R230*'Расчет субсидий'!W230</f>
        <v>31.874999999999996</v>
      </c>
      <c r="T230" s="75">
        <f t="shared" si="88"/>
        <v>52.661563824776323</v>
      </c>
      <c r="U230" s="69">
        <f>'Расчет субсидий'!Z230-1</f>
        <v>-0.5</v>
      </c>
      <c r="V230" s="69">
        <f>U230*'Расчет субсидий'!AA230</f>
        <v>-12.5</v>
      </c>
      <c r="W230" s="75">
        <f t="shared" si="89"/>
        <v>-20.651593656775031</v>
      </c>
      <c r="X230" s="70">
        <f t="shared" si="69"/>
        <v>10.339285714285708</v>
      </c>
    </row>
    <row r="231" spans="1:24" x14ac:dyDescent="0.2">
      <c r="A231" s="86" t="s">
        <v>229</v>
      </c>
      <c r="B231" s="69">
        <f>'Расчет субсидий'!AG231</f>
        <v>-0.18181818181818166</v>
      </c>
      <c r="C231" s="69">
        <f>'Расчет субсидий'!D231-1</f>
        <v>0.17463856721570892</v>
      </c>
      <c r="D231" s="69">
        <f>C231*'Расчет субсидий'!E231</f>
        <v>1.7463856721570892</v>
      </c>
      <c r="E231" s="75">
        <f t="shared" si="85"/>
        <v>4.1783985018159345E-2</v>
      </c>
      <c r="F231" s="69" t="s">
        <v>378</v>
      </c>
      <c r="G231" s="69" t="s">
        <v>378</v>
      </c>
      <c r="H231" s="69" t="s">
        <v>378</v>
      </c>
      <c r="I231" s="69" t="s">
        <v>378</v>
      </c>
      <c r="J231" s="69" t="s">
        <v>378</v>
      </c>
      <c r="K231" s="69" t="s">
        <v>378</v>
      </c>
      <c r="L231" s="69">
        <f>'Расчет субсидий'!P231-1</f>
        <v>-0.64227905471026214</v>
      </c>
      <c r="M231" s="69">
        <f>L231*'Расчет субсидий'!Q231</f>
        <v>-12.845581094205244</v>
      </c>
      <c r="N231" s="75">
        <f t="shared" si="86"/>
        <v>-0.30734308952893347</v>
      </c>
      <c r="O231" s="69">
        <f>'Расчет субсидий'!R231-1</f>
        <v>0</v>
      </c>
      <c r="P231" s="69">
        <f>O231*'Расчет субсидий'!S231</f>
        <v>0</v>
      </c>
      <c r="Q231" s="75">
        <f t="shared" si="87"/>
        <v>0</v>
      </c>
      <c r="R231" s="69">
        <f>'Расчет субсидий'!V231-1</f>
        <v>0</v>
      </c>
      <c r="S231" s="69">
        <f>R231*'Расчет субсидий'!W231</f>
        <v>0</v>
      </c>
      <c r="T231" s="75">
        <f t="shared" si="88"/>
        <v>0</v>
      </c>
      <c r="U231" s="69">
        <f>'Расчет субсидий'!Z231-1</f>
        <v>0.10000000000000009</v>
      </c>
      <c r="V231" s="69">
        <f>U231*'Расчет субсидий'!AA231</f>
        <v>3.5000000000000031</v>
      </c>
      <c r="W231" s="75">
        <f t="shared" si="89"/>
        <v>8.3740922692592409E-2</v>
      </c>
      <c r="X231" s="70">
        <f t="shared" si="69"/>
        <v>-7.599195422048151</v>
      </c>
    </row>
    <row r="232" spans="1:24" x14ac:dyDescent="0.2">
      <c r="A232" s="86" t="s">
        <v>230</v>
      </c>
      <c r="B232" s="69">
        <f>'Расчет субсидий'!AG232</f>
        <v>-10.254545454545479</v>
      </c>
      <c r="C232" s="69">
        <f>'Расчет субсидий'!D232-1</f>
        <v>-0.32500214251026027</v>
      </c>
      <c r="D232" s="69">
        <f>C232*'Расчет субсидий'!E232</f>
        <v>-3.2500214251026027</v>
      </c>
      <c r="E232" s="75">
        <f t="shared" si="85"/>
        <v>-6.0558827555748653</v>
      </c>
      <c r="F232" s="69" t="s">
        <v>378</v>
      </c>
      <c r="G232" s="69" t="s">
        <v>378</v>
      </c>
      <c r="H232" s="69" t="s">
        <v>378</v>
      </c>
      <c r="I232" s="69" t="s">
        <v>378</v>
      </c>
      <c r="J232" s="69" t="s">
        <v>378</v>
      </c>
      <c r="K232" s="69" t="s">
        <v>378</v>
      </c>
      <c r="L232" s="69">
        <f>'Расчет субсидий'!P232-1</f>
        <v>-0.11266519084993631</v>
      </c>
      <c r="M232" s="69">
        <f>L232*'Расчет субсидий'!Q232</f>
        <v>-2.2533038169987263</v>
      </c>
      <c r="N232" s="75">
        <f t="shared" si="86"/>
        <v>-4.1986626989706126</v>
      </c>
      <c r="O232" s="69">
        <f>'Расчет субсидий'!R232-1</f>
        <v>0</v>
      </c>
      <c r="P232" s="69">
        <f>O232*'Расчет субсидий'!S232</f>
        <v>0</v>
      </c>
      <c r="Q232" s="75">
        <f t="shared" si="87"/>
        <v>0</v>
      </c>
      <c r="R232" s="69">
        <f>'Расчет субсидий'!V232-1</f>
        <v>0</v>
      </c>
      <c r="S232" s="69">
        <f>R232*'Расчет субсидий'!W232</f>
        <v>0</v>
      </c>
      <c r="T232" s="75">
        <f t="shared" si="88"/>
        <v>0</v>
      </c>
      <c r="U232" s="69">
        <f>'Расчет субсидий'!Z232-1</f>
        <v>0</v>
      </c>
      <c r="V232" s="69">
        <f>U232*'Расчет субсидий'!AA232</f>
        <v>0</v>
      </c>
      <c r="W232" s="75">
        <f t="shared" si="89"/>
        <v>0</v>
      </c>
      <c r="X232" s="70">
        <f t="shared" si="69"/>
        <v>-5.5033252421013295</v>
      </c>
    </row>
    <row r="233" spans="1:24" x14ac:dyDescent="0.2">
      <c r="A233" s="86" t="s">
        <v>231</v>
      </c>
      <c r="B233" s="69">
        <f>'Расчет субсидий'!AG233</f>
        <v>-19.227272727272734</v>
      </c>
      <c r="C233" s="69">
        <f>'Расчет субсидий'!D233-1</f>
        <v>-1</v>
      </c>
      <c r="D233" s="69">
        <f>C233*'Расчет субсидий'!E233</f>
        <v>0</v>
      </c>
      <c r="E233" s="75">
        <f t="shared" si="85"/>
        <v>0</v>
      </c>
      <c r="F233" s="69" t="s">
        <v>378</v>
      </c>
      <c r="G233" s="69" t="s">
        <v>378</v>
      </c>
      <c r="H233" s="69" t="s">
        <v>378</v>
      </c>
      <c r="I233" s="69" t="s">
        <v>378</v>
      </c>
      <c r="J233" s="69" t="s">
        <v>378</v>
      </c>
      <c r="K233" s="69" t="s">
        <v>378</v>
      </c>
      <c r="L233" s="69">
        <f>'Расчет субсидий'!P233-1</f>
        <v>-0.79933665008291876</v>
      </c>
      <c r="M233" s="69">
        <f>L233*'Расчет субсидий'!Q233</f>
        <v>-15.986733001658376</v>
      </c>
      <c r="N233" s="75">
        <f t="shared" si="86"/>
        <v>-12.173783505794717</v>
      </c>
      <c r="O233" s="69">
        <f>'Расчет субсидий'!R233-1</f>
        <v>0</v>
      </c>
      <c r="P233" s="69">
        <f>O233*'Расчет субсидий'!S233</f>
        <v>0</v>
      </c>
      <c r="Q233" s="75">
        <f t="shared" si="87"/>
        <v>0</v>
      </c>
      <c r="R233" s="69">
        <f>'Расчет субсидий'!V233-1</f>
        <v>2.457627118644079E-2</v>
      </c>
      <c r="S233" s="69">
        <f>R233*'Расчет субсидий'!W233</f>
        <v>0.7372881355932237</v>
      </c>
      <c r="T233" s="75">
        <f t="shared" si="88"/>
        <v>0.56143967270685302</v>
      </c>
      <c r="U233" s="69">
        <f>'Расчет субсидий'!Z233-1</f>
        <v>-0.5</v>
      </c>
      <c r="V233" s="69">
        <f>U233*'Расчет субсидий'!AA233</f>
        <v>-10</v>
      </c>
      <c r="W233" s="75">
        <f t="shared" si="89"/>
        <v>-7.6149288941848692</v>
      </c>
      <c r="X233" s="70">
        <f t="shared" si="69"/>
        <v>-25.249444866065154</v>
      </c>
    </row>
    <row r="234" spans="1:24" x14ac:dyDescent="0.2">
      <c r="A234" s="86" t="s">
        <v>232</v>
      </c>
      <c r="B234" s="69">
        <f>'Расчет субсидий'!AG234</f>
        <v>-20.072727272727263</v>
      </c>
      <c r="C234" s="69">
        <f>'Расчет субсидий'!D234-1</f>
        <v>-1</v>
      </c>
      <c r="D234" s="69">
        <f>C234*'Расчет субсидий'!E234</f>
        <v>0</v>
      </c>
      <c r="E234" s="75">
        <f t="shared" si="85"/>
        <v>0</v>
      </c>
      <c r="F234" s="69" t="s">
        <v>378</v>
      </c>
      <c r="G234" s="69" t="s">
        <v>378</v>
      </c>
      <c r="H234" s="69" t="s">
        <v>378</v>
      </c>
      <c r="I234" s="69" t="s">
        <v>378</v>
      </c>
      <c r="J234" s="69" t="s">
        <v>378</v>
      </c>
      <c r="K234" s="69" t="s">
        <v>378</v>
      </c>
      <c r="L234" s="69">
        <f>'Расчет субсидий'!P234-1</f>
        <v>0.43297101449275366</v>
      </c>
      <c r="M234" s="69">
        <f>L234*'Расчет субсидий'!Q234</f>
        <v>8.6594202898550741</v>
      </c>
      <c r="N234" s="75">
        <f t="shared" si="86"/>
        <v>10.63721023987099</v>
      </c>
      <c r="O234" s="69">
        <f>'Расчет субсидий'!R234-1</f>
        <v>0</v>
      </c>
      <c r="P234" s="69">
        <f>O234*'Расчет субсидий'!S234</f>
        <v>0</v>
      </c>
      <c r="Q234" s="75">
        <f t="shared" si="87"/>
        <v>0</v>
      </c>
      <c r="R234" s="69">
        <f>'Расчет субсидий'!V234-1</f>
        <v>0</v>
      </c>
      <c r="S234" s="69">
        <f>R234*'Расчет субсидий'!W234</f>
        <v>0</v>
      </c>
      <c r="T234" s="75">
        <f t="shared" si="88"/>
        <v>0</v>
      </c>
      <c r="U234" s="69">
        <f>'Расчет субсидий'!Z234-1</f>
        <v>-1</v>
      </c>
      <c r="V234" s="69">
        <f>U234*'Расчет субсидий'!AA234</f>
        <v>-25</v>
      </c>
      <c r="W234" s="75">
        <f t="shared" si="89"/>
        <v>-30.709937512598255</v>
      </c>
      <c r="X234" s="70">
        <f t="shared" si="69"/>
        <v>-16.340579710144926</v>
      </c>
    </row>
    <row r="235" spans="1:24" x14ac:dyDescent="0.2">
      <c r="A235" s="86" t="s">
        <v>233</v>
      </c>
      <c r="B235" s="69">
        <f>'Расчет субсидий'!AG235</f>
        <v>84.790909090909054</v>
      </c>
      <c r="C235" s="69">
        <f>'Расчет субсидий'!D235-1</f>
        <v>3.4283791469194318</v>
      </c>
      <c r="D235" s="69">
        <f>C235*'Расчет субсидий'!E235</f>
        <v>34.28379146919432</v>
      </c>
      <c r="E235" s="75">
        <f t="shared" si="85"/>
        <v>48.570576485247088</v>
      </c>
      <c r="F235" s="69" t="s">
        <v>378</v>
      </c>
      <c r="G235" s="69" t="s">
        <v>378</v>
      </c>
      <c r="H235" s="69" t="s">
        <v>378</v>
      </c>
      <c r="I235" s="69" t="s">
        <v>378</v>
      </c>
      <c r="J235" s="69" t="s">
        <v>378</v>
      </c>
      <c r="K235" s="69" t="s">
        <v>378</v>
      </c>
      <c r="L235" s="69">
        <f>'Расчет субсидий'!P235-1</f>
        <v>-0.37168458781362002</v>
      </c>
      <c r="M235" s="69">
        <f>L235*'Расчет субсидий'!Q235</f>
        <v>-7.4336917562724008</v>
      </c>
      <c r="N235" s="75">
        <f t="shared" si="86"/>
        <v>-10.531469202879983</v>
      </c>
      <c r="O235" s="69">
        <f>'Расчет субсидий'!R235-1</f>
        <v>0</v>
      </c>
      <c r="P235" s="69">
        <f>O235*'Расчет субсидий'!S235</f>
        <v>0</v>
      </c>
      <c r="Q235" s="75">
        <f t="shared" si="87"/>
        <v>0</v>
      </c>
      <c r="R235" s="69">
        <f>'Расчет субсидий'!V235-1</f>
        <v>1.2000000000000002</v>
      </c>
      <c r="S235" s="69">
        <f>R235*'Расчет субсидий'!W235</f>
        <v>24.000000000000004</v>
      </c>
      <c r="T235" s="75">
        <f t="shared" si="88"/>
        <v>34.001310406212326</v>
      </c>
      <c r="U235" s="69">
        <f>'Расчет субсидий'!Z235-1</f>
        <v>0.30000000000000004</v>
      </c>
      <c r="V235" s="69">
        <f>U235*'Расчет субсидий'!AA235</f>
        <v>9.0000000000000018</v>
      </c>
      <c r="W235" s="75">
        <f t="shared" si="89"/>
        <v>12.750491402329624</v>
      </c>
      <c r="X235" s="70">
        <f t="shared" si="69"/>
        <v>59.850099712921917</v>
      </c>
    </row>
    <row r="236" spans="1:24" x14ac:dyDescent="0.2">
      <c r="A236" s="82" t="s">
        <v>234</v>
      </c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70"/>
    </row>
    <row r="237" spans="1:24" x14ac:dyDescent="0.2">
      <c r="A237" s="86" t="s">
        <v>235</v>
      </c>
      <c r="B237" s="69">
        <f>'Расчет субсидий'!AG237</f>
        <v>-45.36363636363636</v>
      </c>
      <c r="C237" s="69">
        <f>'Расчет субсидий'!D237-1</f>
        <v>-1</v>
      </c>
      <c r="D237" s="69">
        <f>C237*'Расчет субсидий'!E237</f>
        <v>0</v>
      </c>
      <c r="E237" s="75">
        <f t="shared" ref="E237:E244" si="90">$B237*D237/$X237</f>
        <v>0</v>
      </c>
      <c r="F237" s="69" t="s">
        <v>378</v>
      </c>
      <c r="G237" s="69" t="s">
        <v>378</v>
      </c>
      <c r="H237" s="69" t="s">
        <v>378</v>
      </c>
      <c r="I237" s="69" t="s">
        <v>378</v>
      </c>
      <c r="J237" s="69" t="s">
        <v>378</v>
      </c>
      <c r="K237" s="69" t="s">
        <v>378</v>
      </c>
      <c r="L237" s="69">
        <f>'Расчет субсидий'!P237-1</f>
        <v>-0.74780701754385959</v>
      </c>
      <c r="M237" s="69">
        <f>L237*'Расчет субсидий'!Q237</f>
        <v>-14.956140350877192</v>
      </c>
      <c r="N237" s="75">
        <f t="shared" ref="N237:N244" si="91">$B237*M237/$X237</f>
        <v>-12.739656081170114</v>
      </c>
      <c r="O237" s="69">
        <f>'Расчет субсидий'!R237-1</f>
        <v>0</v>
      </c>
      <c r="P237" s="69">
        <f>O237*'Расчет субсидий'!S237</f>
        <v>0</v>
      </c>
      <c r="Q237" s="75">
        <f t="shared" ref="Q237:Q244" si="92">$B237*P237/$X237</f>
        <v>0</v>
      </c>
      <c r="R237" s="69">
        <f>'Расчет субсидий'!V237-1</f>
        <v>-0.6399999999999999</v>
      </c>
      <c r="S237" s="69">
        <f>R237*'Расчет субсидий'!W237</f>
        <v>-12.799999999999997</v>
      </c>
      <c r="T237" s="75">
        <f t="shared" ref="T237:T244" si="93">$B237*S237/$X237</f>
        <v>-10.903053462547465</v>
      </c>
      <c r="U237" s="69">
        <f>'Расчет субсидий'!Z237-1</f>
        <v>-0.85</v>
      </c>
      <c r="V237" s="69">
        <f>U237*'Расчет субсидий'!AA237</f>
        <v>-25.5</v>
      </c>
      <c r="W237" s="75">
        <f t="shared" ref="W237:W244" si="94">$B237*V237/$X237</f>
        <v>-21.720926819918784</v>
      </c>
      <c r="X237" s="70">
        <f t="shared" si="69"/>
        <v>-53.256140350877189</v>
      </c>
    </row>
    <row r="238" spans="1:24" x14ac:dyDescent="0.2">
      <c r="A238" s="86" t="s">
        <v>236</v>
      </c>
      <c r="B238" s="69">
        <f>'Расчет субсидий'!AG238</f>
        <v>6.9454545454545453</v>
      </c>
      <c r="C238" s="69">
        <f>'Расчет субсидий'!D238-1</f>
        <v>-1</v>
      </c>
      <c r="D238" s="69">
        <f>C238*'Расчет субсидий'!E238</f>
        <v>0</v>
      </c>
      <c r="E238" s="75">
        <f t="shared" si="90"/>
        <v>0</v>
      </c>
      <c r="F238" s="69" t="s">
        <v>378</v>
      </c>
      <c r="G238" s="69" t="s">
        <v>378</v>
      </c>
      <c r="H238" s="69" t="s">
        <v>378</v>
      </c>
      <c r="I238" s="69" t="s">
        <v>378</v>
      </c>
      <c r="J238" s="69" t="s">
        <v>378</v>
      </c>
      <c r="K238" s="69" t="s">
        <v>378</v>
      </c>
      <c r="L238" s="69">
        <f>'Расчет субсидий'!P238-1</f>
        <v>2.7567886658795748</v>
      </c>
      <c r="M238" s="69">
        <f>L238*'Расчет субсидий'!Q238</f>
        <v>55.1357733175915</v>
      </c>
      <c r="N238" s="75">
        <f t="shared" si="91"/>
        <v>4.8352443981977329</v>
      </c>
      <c r="O238" s="69">
        <f>'Расчет субсидий'!R238-1</f>
        <v>0</v>
      </c>
      <c r="P238" s="69">
        <f>O238*'Расчет субсидий'!S238</f>
        <v>0</v>
      </c>
      <c r="Q238" s="75">
        <f t="shared" si="92"/>
        <v>0</v>
      </c>
      <c r="R238" s="69">
        <f>'Расчет субсидий'!V238-1</f>
        <v>0.66250000000000009</v>
      </c>
      <c r="S238" s="69">
        <f>R238*'Расчет субсидий'!W238</f>
        <v>16.562500000000004</v>
      </c>
      <c r="T238" s="75">
        <f t="shared" si="93"/>
        <v>1.452482309150793</v>
      </c>
      <c r="U238" s="69">
        <f>'Расчет субсидий'!Z238-1</f>
        <v>0.30000000000000004</v>
      </c>
      <c r="V238" s="69">
        <f>U238*'Расчет субсидий'!AA238</f>
        <v>7.5000000000000009</v>
      </c>
      <c r="W238" s="75">
        <f t="shared" si="94"/>
        <v>0.65772783810601931</v>
      </c>
      <c r="X238" s="70">
        <f t="shared" si="69"/>
        <v>79.1982733175915</v>
      </c>
    </row>
    <row r="239" spans="1:24" x14ac:dyDescent="0.2">
      <c r="A239" s="86" t="s">
        <v>237</v>
      </c>
      <c r="B239" s="69">
        <f>'Расчет субсидий'!AG239</f>
        <v>86.472727272727241</v>
      </c>
      <c r="C239" s="69">
        <f>'Расчет субсидий'!D239-1</f>
        <v>-1</v>
      </c>
      <c r="D239" s="69">
        <f>C239*'Расчет субсидий'!E239</f>
        <v>0</v>
      </c>
      <c r="E239" s="75">
        <f t="shared" si="90"/>
        <v>0</v>
      </c>
      <c r="F239" s="69" t="s">
        <v>378</v>
      </c>
      <c r="G239" s="69" t="s">
        <v>378</v>
      </c>
      <c r="H239" s="69" t="s">
        <v>378</v>
      </c>
      <c r="I239" s="69" t="s">
        <v>378</v>
      </c>
      <c r="J239" s="69" t="s">
        <v>378</v>
      </c>
      <c r="K239" s="69" t="s">
        <v>378</v>
      </c>
      <c r="L239" s="69">
        <f>'Расчет субсидий'!P239-1</f>
        <v>-0.60159010600706719</v>
      </c>
      <c r="M239" s="69">
        <f>L239*'Расчет субсидий'!Q239</f>
        <v>-12.031802120141343</v>
      </c>
      <c r="N239" s="75">
        <f t="shared" si="91"/>
        <v>-13.413006512615654</v>
      </c>
      <c r="O239" s="69">
        <f>'Расчет субсидий'!R239-1</f>
        <v>0</v>
      </c>
      <c r="P239" s="69">
        <f>O239*'Расчет субсидий'!S239</f>
        <v>0</v>
      </c>
      <c r="Q239" s="75">
        <f t="shared" si="92"/>
        <v>0</v>
      </c>
      <c r="R239" s="69">
        <f>'Расчет субсидий'!V239-1</f>
        <v>0.83999999999999986</v>
      </c>
      <c r="S239" s="69">
        <f>R239*'Расчет субсидий'!W239</f>
        <v>12.599999999999998</v>
      </c>
      <c r="T239" s="75">
        <f t="shared" si="93"/>
        <v>14.046431313563845</v>
      </c>
      <c r="U239" s="69">
        <f>'Расчет субсидий'!Z239-1</f>
        <v>2.1999999999999997</v>
      </c>
      <c r="V239" s="69">
        <f>U239*'Расчет субсидий'!AA239</f>
        <v>76.999999999999986</v>
      </c>
      <c r="W239" s="75">
        <f t="shared" si="94"/>
        <v>85.839302471779035</v>
      </c>
      <c r="X239" s="70">
        <f t="shared" si="69"/>
        <v>77.568197879858644</v>
      </c>
    </row>
    <row r="240" spans="1:24" x14ac:dyDescent="0.2">
      <c r="A240" s="86" t="s">
        <v>238</v>
      </c>
      <c r="B240" s="69">
        <f>'Расчет субсидий'!AG240</f>
        <v>28.445454545454538</v>
      </c>
      <c r="C240" s="69">
        <f>'Расчет субсидий'!D240-1</f>
        <v>0.94046666666666656</v>
      </c>
      <c r="D240" s="69">
        <f>C240*'Расчет субсидий'!E240</f>
        <v>9.4046666666666656</v>
      </c>
      <c r="E240" s="75">
        <f t="shared" si="90"/>
        <v>12.67806671448627</v>
      </c>
      <c r="F240" s="69" t="s">
        <v>378</v>
      </c>
      <c r="G240" s="69" t="s">
        <v>378</v>
      </c>
      <c r="H240" s="69" t="s">
        <v>378</v>
      </c>
      <c r="I240" s="69" t="s">
        <v>378</v>
      </c>
      <c r="J240" s="69" t="s">
        <v>378</v>
      </c>
      <c r="K240" s="69" t="s">
        <v>378</v>
      </c>
      <c r="L240" s="69">
        <f>'Расчет субсидий'!P240-1</f>
        <v>-0.40075973409306742</v>
      </c>
      <c r="M240" s="69">
        <f>L240*'Расчет субсидий'!Q240</f>
        <v>-8.0151946818613489</v>
      </c>
      <c r="N240" s="75">
        <f t="shared" si="91"/>
        <v>-10.804973372038749</v>
      </c>
      <c r="O240" s="69">
        <f>'Расчет субсидий'!R240-1</f>
        <v>0</v>
      </c>
      <c r="P240" s="69">
        <f>O240*'Расчет субсидий'!S240</f>
        <v>0</v>
      </c>
      <c r="Q240" s="75">
        <f t="shared" si="92"/>
        <v>0</v>
      </c>
      <c r="R240" s="69">
        <f>'Расчет субсидий'!V240-1</f>
        <v>0.38076923076923075</v>
      </c>
      <c r="S240" s="69">
        <f>R240*'Расчет субсидий'!W240</f>
        <v>5.7115384615384617</v>
      </c>
      <c r="T240" s="75">
        <f t="shared" si="93"/>
        <v>7.699503685163986</v>
      </c>
      <c r="U240" s="69">
        <f>'Расчет субсидий'!Z240-1</f>
        <v>0.39999999999999991</v>
      </c>
      <c r="V240" s="69">
        <f>U240*'Расчет субсидий'!AA240</f>
        <v>13.999999999999996</v>
      </c>
      <c r="W240" s="75">
        <f t="shared" si="94"/>
        <v>18.87285751784303</v>
      </c>
      <c r="X240" s="70">
        <f t="shared" ref="X240:X303" si="95">D240+M240+P240+S240+V240</f>
        <v>21.101010446343775</v>
      </c>
    </row>
    <row r="241" spans="1:24" x14ac:dyDescent="0.2">
      <c r="A241" s="86" t="s">
        <v>239</v>
      </c>
      <c r="B241" s="69">
        <f>'Расчет субсидий'!AG241</f>
        <v>-23.163636363636357</v>
      </c>
      <c r="C241" s="69">
        <f>'Расчет субсидий'!D241-1</f>
        <v>-1</v>
      </c>
      <c r="D241" s="69">
        <f>C241*'Расчет субсидий'!E241</f>
        <v>0</v>
      </c>
      <c r="E241" s="75">
        <f t="shared" si="90"/>
        <v>0</v>
      </c>
      <c r="F241" s="69" t="s">
        <v>378</v>
      </c>
      <c r="G241" s="69" t="s">
        <v>378</v>
      </c>
      <c r="H241" s="69" t="s">
        <v>378</v>
      </c>
      <c r="I241" s="69" t="s">
        <v>378</v>
      </c>
      <c r="J241" s="69" t="s">
        <v>378</v>
      </c>
      <c r="K241" s="69" t="s">
        <v>378</v>
      </c>
      <c r="L241" s="69">
        <f>'Расчет субсидий'!P241-1</f>
        <v>-0.45178571428571435</v>
      </c>
      <c r="M241" s="69">
        <f>L241*'Расчет субсидий'!Q241</f>
        <v>-9.0357142857142865</v>
      </c>
      <c r="N241" s="75">
        <f t="shared" si="91"/>
        <v>-8.5304221251819499</v>
      </c>
      <c r="O241" s="69">
        <f>'Расчет субсидий'!R241-1</f>
        <v>0</v>
      </c>
      <c r="P241" s="69">
        <f>O241*'Расчет субсидий'!S241</f>
        <v>0</v>
      </c>
      <c r="Q241" s="75">
        <f t="shared" si="92"/>
        <v>0</v>
      </c>
      <c r="R241" s="69">
        <f>'Расчет субсидий'!V241-1</f>
        <v>-0.25</v>
      </c>
      <c r="S241" s="69">
        <f>R241*'Расчет субсидий'!W241</f>
        <v>-5</v>
      </c>
      <c r="T241" s="75">
        <f t="shared" si="93"/>
        <v>-4.7203916898240035</v>
      </c>
      <c r="U241" s="69">
        <f>'Расчет субсидий'!Z241-1</f>
        <v>-0.35</v>
      </c>
      <c r="V241" s="69">
        <f>U241*'Расчет субсидий'!AA241</f>
        <v>-10.5</v>
      </c>
      <c r="W241" s="75">
        <f t="shared" si="94"/>
        <v>-9.9128225486304054</v>
      </c>
      <c r="X241" s="70">
        <f t="shared" si="95"/>
        <v>-24.535714285714285</v>
      </c>
    </row>
    <row r="242" spans="1:24" x14ac:dyDescent="0.2">
      <c r="A242" s="86" t="s">
        <v>240</v>
      </c>
      <c r="B242" s="69">
        <f>'Расчет субсидий'!AG242</f>
        <v>-71.636363636363626</v>
      </c>
      <c r="C242" s="69">
        <f>'Расчет субсидий'!D242-1</f>
        <v>-1</v>
      </c>
      <c r="D242" s="69">
        <f>C242*'Расчет субсидий'!E242</f>
        <v>0</v>
      </c>
      <c r="E242" s="75">
        <f t="shared" si="90"/>
        <v>0</v>
      </c>
      <c r="F242" s="69" t="s">
        <v>378</v>
      </c>
      <c r="G242" s="69" t="s">
        <v>378</v>
      </c>
      <c r="H242" s="69" t="s">
        <v>378</v>
      </c>
      <c r="I242" s="69" t="s">
        <v>378</v>
      </c>
      <c r="J242" s="69" t="s">
        <v>378</v>
      </c>
      <c r="K242" s="69" t="s">
        <v>378</v>
      </c>
      <c r="L242" s="69">
        <f>'Расчет субсидий'!P242-1</f>
        <v>-0.79039301310043664</v>
      </c>
      <c r="M242" s="69">
        <f>L242*'Расчет субсидий'!Q242</f>
        <v>-15.807860262008733</v>
      </c>
      <c r="N242" s="75">
        <f t="shared" si="91"/>
        <v>-31.751507836935755</v>
      </c>
      <c r="O242" s="69">
        <f>'Расчет субсидий'!R242-1</f>
        <v>0</v>
      </c>
      <c r="P242" s="69">
        <f>O242*'Расчет субсидий'!S242</f>
        <v>0</v>
      </c>
      <c r="Q242" s="75">
        <f t="shared" si="92"/>
        <v>0</v>
      </c>
      <c r="R242" s="69">
        <f>'Расчет субсидий'!V242-1</f>
        <v>-4.2857142857142816E-2</v>
      </c>
      <c r="S242" s="69">
        <f>R242*'Расчет субсидий'!W242</f>
        <v>-0.85714285714285632</v>
      </c>
      <c r="T242" s="75">
        <f t="shared" si="93"/>
        <v>-1.7216484517738631</v>
      </c>
      <c r="U242" s="69">
        <f>'Расчет субсидий'!Z242-1</f>
        <v>-0.6333333333333333</v>
      </c>
      <c r="V242" s="69">
        <f>U242*'Расчет субсидий'!AA242</f>
        <v>-19</v>
      </c>
      <c r="W242" s="75">
        <f t="shared" si="94"/>
        <v>-38.163207347654001</v>
      </c>
      <c r="X242" s="70">
        <f t="shared" si="95"/>
        <v>-35.665003119151592</v>
      </c>
    </row>
    <row r="243" spans="1:24" x14ac:dyDescent="0.2">
      <c r="A243" s="86" t="s">
        <v>241</v>
      </c>
      <c r="B243" s="69">
        <f>'Расчет субсидий'!AG243</f>
        <v>33.654545454545428</v>
      </c>
      <c r="C243" s="69">
        <f>'Расчет субсидий'!D243-1</f>
        <v>-5.9192825112107661E-2</v>
      </c>
      <c r="D243" s="69">
        <f>C243*'Расчет субсидий'!E243</f>
        <v>-0.59192825112107661</v>
      </c>
      <c r="E243" s="75">
        <f t="shared" si="90"/>
        <v>-1.8317045942406092</v>
      </c>
      <c r="F243" s="69" t="s">
        <v>378</v>
      </c>
      <c r="G243" s="69" t="s">
        <v>378</v>
      </c>
      <c r="H243" s="69" t="s">
        <v>378</v>
      </c>
      <c r="I243" s="69" t="s">
        <v>378</v>
      </c>
      <c r="J243" s="69" t="s">
        <v>378</v>
      </c>
      <c r="K243" s="69" t="s">
        <v>378</v>
      </c>
      <c r="L243" s="69">
        <f>'Расчет субсидий'!P243-1</f>
        <v>-0.53419416547106646</v>
      </c>
      <c r="M243" s="69">
        <f>L243*'Расчет субсидий'!Q243</f>
        <v>-10.683883309421329</v>
      </c>
      <c r="N243" s="75">
        <f t="shared" si="91"/>
        <v>-33.06096322507625</v>
      </c>
      <c r="O243" s="69">
        <f>'Расчет субсидий'!R243-1</f>
        <v>0</v>
      </c>
      <c r="P243" s="69">
        <f>O243*'Расчет субсидий'!S243</f>
        <v>0</v>
      </c>
      <c r="Q243" s="75">
        <f t="shared" si="92"/>
        <v>0</v>
      </c>
      <c r="R243" s="69">
        <f>'Расчет субсидий'!V243-1</f>
        <v>-0.54545454545454541</v>
      </c>
      <c r="S243" s="69">
        <f>R243*'Расчет субсидий'!W243</f>
        <v>-8.1818181818181817</v>
      </c>
      <c r="T243" s="75">
        <f t="shared" si="93"/>
        <v>-25.318396147664604</v>
      </c>
      <c r="U243" s="69">
        <f>'Расчет субсидий'!Z243-1</f>
        <v>0.86666666666666647</v>
      </c>
      <c r="V243" s="69">
        <f>U243*'Расчет субсидий'!AA243</f>
        <v>30.333333333333325</v>
      </c>
      <c r="W243" s="75">
        <f t="shared" si="94"/>
        <v>93.865609421526884</v>
      </c>
      <c r="X243" s="70">
        <f t="shared" si="95"/>
        <v>10.875703590972737</v>
      </c>
    </row>
    <row r="244" spans="1:24" x14ac:dyDescent="0.2">
      <c r="A244" s="86" t="s">
        <v>242</v>
      </c>
      <c r="B244" s="69">
        <f>'Расчет субсидий'!AG244</f>
        <v>3.0090909090909008</v>
      </c>
      <c r="C244" s="69">
        <f>'Расчет субсидий'!D244-1</f>
        <v>-5.7766714082503556E-2</v>
      </c>
      <c r="D244" s="69">
        <f>C244*'Расчет субсидий'!E244</f>
        <v>-0.57766714082503556</v>
      </c>
      <c r="E244" s="75">
        <f t="shared" si="90"/>
        <v>-0.78916709882215019</v>
      </c>
      <c r="F244" s="69" t="s">
        <v>378</v>
      </c>
      <c r="G244" s="69" t="s">
        <v>378</v>
      </c>
      <c r="H244" s="69" t="s">
        <v>378</v>
      </c>
      <c r="I244" s="69" t="s">
        <v>378</v>
      </c>
      <c r="J244" s="69" t="s">
        <v>378</v>
      </c>
      <c r="K244" s="69" t="s">
        <v>378</v>
      </c>
      <c r="L244" s="69">
        <f>'Расчет субсидий'!P244-1</f>
        <v>-6.5529975642335314E-2</v>
      </c>
      <c r="M244" s="69">
        <f>L244*'Расчет субсидий'!Q244</f>
        <v>-1.3105995128467063</v>
      </c>
      <c r="N244" s="75">
        <f t="shared" si="91"/>
        <v>-1.7904463352265056</v>
      </c>
      <c r="O244" s="69">
        <f>'Расчет субсидий'!R244-1</f>
        <v>0</v>
      </c>
      <c r="P244" s="69">
        <f>O244*'Расчет субсидий'!S244</f>
        <v>0</v>
      </c>
      <c r="Q244" s="75">
        <f t="shared" si="92"/>
        <v>0</v>
      </c>
      <c r="R244" s="69">
        <f>'Расчет субсидий'!V244-1</f>
        <v>-0.39090909090909087</v>
      </c>
      <c r="S244" s="69">
        <f>R244*'Расчет субсидий'!W244</f>
        <v>-3.9090909090909087</v>
      </c>
      <c r="T244" s="75">
        <f t="shared" si="93"/>
        <v>-5.3403174834444664</v>
      </c>
      <c r="U244" s="69">
        <f>'Расчет субсидий'!Z244-1</f>
        <v>0.19999999999999996</v>
      </c>
      <c r="V244" s="69">
        <f>U244*'Расчет субсидий'!AA244</f>
        <v>7.9999999999999982</v>
      </c>
      <c r="W244" s="75">
        <f t="shared" si="94"/>
        <v>10.929021826584021</v>
      </c>
      <c r="X244" s="70">
        <f t="shared" si="95"/>
        <v>2.2026424372373477</v>
      </c>
    </row>
    <row r="245" spans="1:24" x14ac:dyDescent="0.2">
      <c r="A245" s="82" t="s">
        <v>243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70"/>
    </row>
    <row r="246" spans="1:24" x14ac:dyDescent="0.2">
      <c r="A246" s="86" t="s">
        <v>244</v>
      </c>
      <c r="B246" s="69">
        <f>'Расчет субсидий'!AG246</f>
        <v>43.690909090909088</v>
      </c>
      <c r="C246" s="69">
        <f>'Расчет субсидий'!D246-1</f>
        <v>6.28535512256434E-3</v>
      </c>
      <c r="D246" s="69">
        <f>C246*'Расчет субсидий'!E246</f>
        <v>6.28535512256434E-2</v>
      </c>
      <c r="E246" s="75">
        <f t="shared" ref="E246:E260" si="96">$B246*D246/$X246</f>
        <v>0.10677079927774555</v>
      </c>
      <c r="F246" s="69" t="s">
        <v>378</v>
      </c>
      <c r="G246" s="69" t="s">
        <v>378</v>
      </c>
      <c r="H246" s="69" t="s">
        <v>378</v>
      </c>
      <c r="I246" s="69" t="s">
        <v>378</v>
      </c>
      <c r="J246" s="69" t="s">
        <v>378</v>
      </c>
      <c r="K246" s="69" t="s">
        <v>378</v>
      </c>
      <c r="L246" s="69">
        <f>'Расчет субсидий'!P246-1</f>
        <v>-0.34829059829059827</v>
      </c>
      <c r="M246" s="69">
        <f>L246*'Расчет субсидий'!Q246</f>
        <v>-6.9658119658119659</v>
      </c>
      <c r="N246" s="75">
        <f t="shared" ref="N246:N260" si="97">$B246*M246/$X246</f>
        <v>-11.832987901323062</v>
      </c>
      <c r="O246" s="69">
        <f>'Расчет субсидий'!R246-1</f>
        <v>0</v>
      </c>
      <c r="P246" s="69">
        <f>O246*'Расчет субсидий'!S246</f>
        <v>0</v>
      </c>
      <c r="Q246" s="75">
        <f t="shared" ref="Q246:Q260" si="98">$B246*P246/$X246</f>
        <v>0</v>
      </c>
      <c r="R246" s="69">
        <f>'Расчет субсидий'!V246-1</f>
        <v>0.84166666666666656</v>
      </c>
      <c r="S246" s="69">
        <f>R246*'Расчет субсидий'!W246</f>
        <v>16.833333333333332</v>
      </c>
      <c r="T246" s="75">
        <f t="shared" ref="T246:T260" si="99">$B246*S246/$X246</f>
        <v>28.59517751123407</v>
      </c>
      <c r="U246" s="69">
        <f>'Расчет субсидий'!Z246-1</f>
        <v>0.52631578947368407</v>
      </c>
      <c r="V246" s="69">
        <f>U246*'Расчет субсидий'!AA246</f>
        <v>15.789473684210522</v>
      </c>
      <c r="W246" s="75">
        <f t="shared" ref="W246:W260" si="100">$B246*V246/$X246</f>
        <v>26.821948681720329</v>
      </c>
      <c r="X246" s="70">
        <f t="shared" si="95"/>
        <v>25.719848602957534</v>
      </c>
    </row>
    <row r="247" spans="1:24" x14ac:dyDescent="0.2">
      <c r="A247" s="86" t="s">
        <v>245</v>
      </c>
      <c r="B247" s="69">
        <f>'Расчет субсидий'!AG247</f>
        <v>-12.154545454545456</v>
      </c>
      <c r="C247" s="69">
        <f>'Расчет субсидий'!D247-1</f>
        <v>-1</v>
      </c>
      <c r="D247" s="69">
        <f>C247*'Расчет субсидий'!E247</f>
        <v>0</v>
      </c>
      <c r="E247" s="75">
        <f t="shared" si="96"/>
        <v>0</v>
      </c>
      <c r="F247" s="69" t="s">
        <v>378</v>
      </c>
      <c r="G247" s="69" t="s">
        <v>378</v>
      </c>
      <c r="H247" s="69" t="s">
        <v>378</v>
      </c>
      <c r="I247" s="69" t="s">
        <v>378</v>
      </c>
      <c r="J247" s="69" t="s">
        <v>378</v>
      </c>
      <c r="K247" s="69" t="s">
        <v>378</v>
      </c>
      <c r="L247" s="69">
        <f>'Расчет субсидий'!P247-1</f>
        <v>-0.3835294117647059</v>
      </c>
      <c r="M247" s="69">
        <f>L247*'Расчет субсидий'!Q247</f>
        <v>-7.6705882352941179</v>
      </c>
      <c r="N247" s="75">
        <f t="shared" si="97"/>
        <v>-14.520867863240726</v>
      </c>
      <c r="O247" s="69">
        <f>'Расчет субсидий'!R247-1</f>
        <v>0</v>
      </c>
      <c r="P247" s="69">
        <f>O247*'Расчет субсидий'!S247</f>
        <v>0</v>
      </c>
      <c r="Q247" s="75">
        <f t="shared" si="98"/>
        <v>0</v>
      </c>
      <c r="R247" s="69">
        <f>'Расчет субсидий'!V247-1</f>
        <v>0</v>
      </c>
      <c r="S247" s="69">
        <f>R247*'Расчет субсидий'!W247</f>
        <v>0</v>
      </c>
      <c r="T247" s="75">
        <f t="shared" si="99"/>
        <v>0</v>
      </c>
      <c r="U247" s="69">
        <f>'Расчет субсидий'!Z247-1</f>
        <v>3.1249999999999778E-2</v>
      </c>
      <c r="V247" s="69">
        <f>U247*'Расчет субсидий'!AA247</f>
        <v>1.2499999999999911</v>
      </c>
      <c r="W247" s="75">
        <f t="shared" si="100"/>
        <v>2.3663224086952699</v>
      </c>
      <c r="X247" s="70">
        <f t="shared" si="95"/>
        <v>-6.4205882352941268</v>
      </c>
    </row>
    <row r="248" spans="1:24" x14ac:dyDescent="0.2">
      <c r="A248" s="86" t="s">
        <v>246</v>
      </c>
      <c r="B248" s="69">
        <f>'Расчет субсидий'!AG248</f>
        <v>-18.318181818181813</v>
      </c>
      <c r="C248" s="69">
        <f>'Расчет субсидий'!D248-1</f>
        <v>-0.75390428211586902</v>
      </c>
      <c r="D248" s="69">
        <f>C248*'Расчет субсидий'!E248</f>
        <v>-7.5390428211586897</v>
      </c>
      <c r="E248" s="75">
        <f t="shared" si="96"/>
        <v>-7.621376457826516</v>
      </c>
      <c r="F248" s="69" t="s">
        <v>378</v>
      </c>
      <c r="G248" s="69" t="s">
        <v>378</v>
      </c>
      <c r="H248" s="69" t="s">
        <v>378</v>
      </c>
      <c r="I248" s="69" t="s">
        <v>378</v>
      </c>
      <c r="J248" s="69" t="s">
        <v>378</v>
      </c>
      <c r="K248" s="69" t="s">
        <v>378</v>
      </c>
      <c r="L248" s="69">
        <f>'Расчет субсидий'!P248-1</f>
        <v>-0.54582484725050917</v>
      </c>
      <c r="M248" s="69">
        <f>L248*'Расчет субсидий'!Q248</f>
        <v>-10.916496945010184</v>
      </c>
      <c r="N248" s="75">
        <f t="shared" si="97"/>
        <v>-11.035715646173864</v>
      </c>
      <c r="O248" s="69">
        <f>'Расчет субсидий'!R248-1</f>
        <v>0</v>
      </c>
      <c r="P248" s="69">
        <f>O248*'Расчет субсидий'!S248</f>
        <v>0</v>
      </c>
      <c r="Q248" s="75">
        <f t="shared" si="98"/>
        <v>0</v>
      </c>
      <c r="R248" s="69">
        <f>'Расчет субсидий'!V248-1</f>
        <v>0.16896551724137931</v>
      </c>
      <c r="S248" s="69">
        <f>R248*'Расчет субсидий'!W248</f>
        <v>4.2241379310344831</v>
      </c>
      <c r="T248" s="75">
        <f t="shared" si="99"/>
        <v>4.2702696013139629</v>
      </c>
      <c r="U248" s="69">
        <f>'Расчет субсидий'!Z248-1</f>
        <v>-0.15555555555555556</v>
      </c>
      <c r="V248" s="69">
        <f>U248*'Расчет субсидий'!AA248</f>
        <v>-3.8888888888888888</v>
      </c>
      <c r="W248" s="75">
        <f t="shared" si="100"/>
        <v>-3.9313593154953947</v>
      </c>
      <c r="X248" s="70">
        <f t="shared" si="95"/>
        <v>-18.120290724023281</v>
      </c>
    </row>
    <row r="249" spans="1:24" x14ac:dyDescent="0.2">
      <c r="A249" s="86" t="s">
        <v>247</v>
      </c>
      <c r="B249" s="69">
        <f>'Расчет субсидий'!AG249</f>
        <v>-6.6909090909090878</v>
      </c>
      <c r="C249" s="69">
        <f>'Расчет субсидий'!D249-1</f>
        <v>-1</v>
      </c>
      <c r="D249" s="69">
        <f>C249*'Расчет субсидий'!E249</f>
        <v>0</v>
      </c>
      <c r="E249" s="75">
        <f t="shared" si="96"/>
        <v>0</v>
      </c>
      <c r="F249" s="69" t="s">
        <v>378</v>
      </c>
      <c r="G249" s="69" t="s">
        <v>378</v>
      </c>
      <c r="H249" s="69" t="s">
        <v>378</v>
      </c>
      <c r="I249" s="69" t="s">
        <v>378</v>
      </c>
      <c r="J249" s="69" t="s">
        <v>378</v>
      </c>
      <c r="K249" s="69" t="s">
        <v>378</v>
      </c>
      <c r="L249" s="69">
        <f>'Расчет субсидий'!P249-1</f>
        <v>-0.74753337202553682</v>
      </c>
      <c r="M249" s="69">
        <f>L249*'Расчет субсидий'!Q249</f>
        <v>-14.950667440510736</v>
      </c>
      <c r="N249" s="75">
        <f t="shared" si="97"/>
        <v>-22.321917667923973</v>
      </c>
      <c r="O249" s="69">
        <f>'Расчет субсидий'!R249-1</f>
        <v>0</v>
      </c>
      <c r="P249" s="69">
        <f>O249*'Расчет субсидий'!S249</f>
        <v>0</v>
      </c>
      <c r="Q249" s="75">
        <f t="shared" si="98"/>
        <v>0</v>
      </c>
      <c r="R249" s="69">
        <f>'Расчет субсидий'!V249-1</f>
        <v>5.6249999999999911E-2</v>
      </c>
      <c r="S249" s="69">
        <f>R249*'Расчет субсидий'!W249</f>
        <v>1.1249999999999982</v>
      </c>
      <c r="T249" s="75">
        <f t="shared" si="99"/>
        <v>1.6796679797966643</v>
      </c>
      <c r="U249" s="69">
        <f>'Расчет субсидий'!Z249-1</f>
        <v>0.3114754098360657</v>
      </c>
      <c r="V249" s="69">
        <f>U249*'Расчет субсидий'!AA249</f>
        <v>9.3442622950819718</v>
      </c>
      <c r="W249" s="75">
        <f t="shared" si="100"/>
        <v>13.951340597218223</v>
      </c>
      <c r="X249" s="70">
        <f t="shared" si="95"/>
        <v>-4.4814051454287664</v>
      </c>
    </row>
    <row r="250" spans="1:24" x14ac:dyDescent="0.2">
      <c r="A250" s="86" t="s">
        <v>248</v>
      </c>
      <c r="B250" s="69">
        <f>'Расчет субсидий'!AG250</f>
        <v>8.6545454545454561</v>
      </c>
      <c r="C250" s="69">
        <f>'Расчет субсидий'!D250-1</f>
        <v>-1</v>
      </c>
      <c r="D250" s="69">
        <f>C250*'Расчет субсидий'!E250</f>
        <v>0</v>
      </c>
      <c r="E250" s="75">
        <f t="shared" si="96"/>
        <v>0</v>
      </c>
      <c r="F250" s="69" t="s">
        <v>378</v>
      </c>
      <c r="G250" s="69" t="s">
        <v>378</v>
      </c>
      <c r="H250" s="69" t="s">
        <v>378</v>
      </c>
      <c r="I250" s="69" t="s">
        <v>378</v>
      </c>
      <c r="J250" s="69" t="s">
        <v>378</v>
      </c>
      <c r="K250" s="69" t="s">
        <v>378</v>
      </c>
      <c r="L250" s="69">
        <f>'Расчет субсидий'!P250-1</f>
        <v>-0.89714285714285713</v>
      </c>
      <c r="M250" s="69">
        <f>L250*'Расчет субсидий'!Q250</f>
        <v>-17.942857142857143</v>
      </c>
      <c r="N250" s="75">
        <f t="shared" si="97"/>
        <v>-10.667427959675267</v>
      </c>
      <c r="O250" s="69">
        <f>'Расчет субсидий'!R250-1</f>
        <v>0</v>
      </c>
      <c r="P250" s="69">
        <f>O250*'Расчет субсидий'!S250</f>
        <v>0</v>
      </c>
      <c r="Q250" s="75">
        <f t="shared" si="98"/>
        <v>0</v>
      </c>
      <c r="R250" s="69">
        <f>'Расчет субсидий'!V250-1</f>
        <v>0</v>
      </c>
      <c r="S250" s="69">
        <f>R250*'Расчет субсидий'!W250</f>
        <v>0</v>
      </c>
      <c r="T250" s="75">
        <f t="shared" si="99"/>
        <v>0</v>
      </c>
      <c r="U250" s="69">
        <f>'Расчет субсидий'!Z250-1</f>
        <v>1.2999999999999998</v>
      </c>
      <c r="V250" s="69">
        <f>U250*'Расчет субсидий'!AA250</f>
        <v>32.499999999999993</v>
      </c>
      <c r="W250" s="75">
        <f t="shared" si="100"/>
        <v>19.321973414220725</v>
      </c>
      <c r="X250" s="70">
        <f t="shared" si="95"/>
        <v>14.55714285714285</v>
      </c>
    </row>
    <row r="251" spans="1:24" x14ac:dyDescent="0.2">
      <c r="A251" s="86" t="s">
        <v>249</v>
      </c>
      <c r="B251" s="69">
        <f>'Расчет субсидий'!AG251</f>
        <v>10.5</v>
      </c>
      <c r="C251" s="69">
        <f>'Расчет субсидий'!D251-1</f>
        <v>-1</v>
      </c>
      <c r="D251" s="69">
        <f>C251*'Расчет субсидий'!E251</f>
        <v>0</v>
      </c>
      <c r="E251" s="75">
        <f t="shared" si="96"/>
        <v>0</v>
      </c>
      <c r="F251" s="69" t="s">
        <v>378</v>
      </c>
      <c r="G251" s="69" t="s">
        <v>378</v>
      </c>
      <c r="H251" s="69" t="s">
        <v>378</v>
      </c>
      <c r="I251" s="69" t="s">
        <v>378</v>
      </c>
      <c r="J251" s="69" t="s">
        <v>378</v>
      </c>
      <c r="K251" s="69" t="s">
        <v>378</v>
      </c>
      <c r="L251" s="69">
        <f>'Расчет субсидий'!P251-1</f>
        <v>-0.14855433698903286</v>
      </c>
      <c r="M251" s="69">
        <f>L251*'Расчет субсидий'!Q251</f>
        <v>-2.9710867397806573</v>
      </c>
      <c r="N251" s="75">
        <f t="shared" si="97"/>
        <v>-4.315504923730451</v>
      </c>
      <c r="O251" s="69">
        <f>'Расчет субсидий'!R251-1</f>
        <v>0</v>
      </c>
      <c r="P251" s="69">
        <f>O251*'Расчет субсидий'!S251</f>
        <v>0</v>
      </c>
      <c r="Q251" s="75">
        <f t="shared" si="98"/>
        <v>0</v>
      </c>
      <c r="R251" s="69">
        <f>'Расчет субсидий'!V251-1</f>
        <v>0.37999999999999989</v>
      </c>
      <c r="S251" s="69">
        <f>R251*'Расчет субсидий'!W251</f>
        <v>15.199999999999996</v>
      </c>
      <c r="T251" s="75">
        <f t="shared" si="99"/>
        <v>22.078007337323815</v>
      </c>
      <c r="U251" s="69">
        <f>'Расчет субсидий'!Z251-1</f>
        <v>-0.5</v>
      </c>
      <c r="V251" s="69">
        <f>U251*'Расчет субсидий'!AA251</f>
        <v>-5</v>
      </c>
      <c r="W251" s="75">
        <f t="shared" si="100"/>
        <v>-7.2625024135933618</v>
      </c>
      <c r="X251" s="70">
        <f t="shared" si="95"/>
        <v>7.228913260219338</v>
      </c>
    </row>
    <row r="252" spans="1:24" x14ac:dyDescent="0.2">
      <c r="A252" s="86" t="s">
        <v>250</v>
      </c>
      <c r="B252" s="69">
        <f>'Расчет субсидий'!AG252</f>
        <v>-22.563636363636363</v>
      </c>
      <c r="C252" s="69">
        <f>'Расчет субсидий'!D252-1</f>
        <v>-1</v>
      </c>
      <c r="D252" s="69">
        <f>C252*'Расчет субсидий'!E252</f>
        <v>0</v>
      </c>
      <c r="E252" s="75">
        <f t="shared" si="96"/>
        <v>0</v>
      </c>
      <c r="F252" s="69" t="s">
        <v>378</v>
      </c>
      <c r="G252" s="69" t="s">
        <v>378</v>
      </c>
      <c r="H252" s="69" t="s">
        <v>378</v>
      </c>
      <c r="I252" s="69" t="s">
        <v>378</v>
      </c>
      <c r="J252" s="69" t="s">
        <v>378</v>
      </c>
      <c r="K252" s="69" t="s">
        <v>378</v>
      </c>
      <c r="L252" s="69">
        <f>'Расчет субсидий'!P252-1</f>
        <v>-0.39516129032258063</v>
      </c>
      <c r="M252" s="69">
        <f>L252*'Расчет субсидий'!Q252</f>
        <v>-7.9032258064516121</v>
      </c>
      <c r="N252" s="75">
        <f t="shared" si="97"/>
        <v>-22.563636363636363</v>
      </c>
      <c r="O252" s="69">
        <f>'Расчет субсидий'!R252-1</f>
        <v>0</v>
      </c>
      <c r="P252" s="69">
        <f>O252*'Расчет субсидий'!S252</f>
        <v>0</v>
      </c>
      <c r="Q252" s="75">
        <f t="shared" si="98"/>
        <v>0</v>
      </c>
      <c r="R252" s="69">
        <f>'Расчет субсидий'!V252-1</f>
        <v>0</v>
      </c>
      <c r="S252" s="69">
        <f>R252*'Расчет субсидий'!W252</f>
        <v>0</v>
      </c>
      <c r="T252" s="75">
        <f t="shared" si="99"/>
        <v>0</v>
      </c>
      <c r="U252" s="69">
        <f>'Расчет субсидий'!Z252-1</f>
        <v>0</v>
      </c>
      <c r="V252" s="69">
        <f>U252*'Расчет субсидий'!AA252</f>
        <v>0</v>
      </c>
      <c r="W252" s="75">
        <f t="shared" si="100"/>
        <v>0</v>
      </c>
      <c r="X252" s="70">
        <f t="shared" si="95"/>
        <v>-7.9032258064516121</v>
      </c>
    </row>
    <row r="253" spans="1:24" x14ac:dyDescent="0.2">
      <c r="A253" s="86" t="s">
        <v>251</v>
      </c>
      <c r="B253" s="69">
        <f>'Расчет субсидий'!AG253</f>
        <v>33.136363636363626</v>
      </c>
      <c r="C253" s="69">
        <f>'Расчет субсидий'!D253-1</f>
        <v>-1</v>
      </c>
      <c r="D253" s="69">
        <f>C253*'Расчет субсидий'!E253</f>
        <v>0</v>
      </c>
      <c r="E253" s="75">
        <f t="shared" si="96"/>
        <v>0</v>
      </c>
      <c r="F253" s="69" t="s">
        <v>378</v>
      </c>
      <c r="G253" s="69" t="s">
        <v>378</v>
      </c>
      <c r="H253" s="69" t="s">
        <v>378</v>
      </c>
      <c r="I253" s="69" t="s">
        <v>378</v>
      </c>
      <c r="J253" s="69" t="s">
        <v>378</v>
      </c>
      <c r="K253" s="69" t="s">
        <v>378</v>
      </c>
      <c r="L253" s="69">
        <f>'Расчет субсидий'!P253-1</f>
        <v>0.27309439676930847</v>
      </c>
      <c r="M253" s="69">
        <f>L253*'Расчет субсидий'!Q253</f>
        <v>5.4618879353861693</v>
      </c>
      <c r="N253" s="75">
        <f t="shared" si="97"/>
        <v>5.9212605066715387</v>
      </c>
      <c r="O253" s="69">
        <f>'Расчет субсидий'!R253-1</f>
        <v>0</v>
      </c>
      <c r="P253" s="69">
        <f>O253*'Расчет субсидий'!S253</f>
        <v>0</v>
      </c>
      <c r="Q253" s="75">
        <f t="shared" si="98"/>
        <v>0</v>
      </c>
      <c r="R253" s="69">
        <f>'Расчет субсидий'!V253-1</f>
        <v>6.7187499999999956E-2</v>
      </c>
      <c r="S253" s="69">
        <f>R253*'Расчет субсидий'!W253</f>
        <v>1.3437499999999991</v>
      </c>
      <c r="T253" s="75">
        <f t="shared" si="99"/>
        <v>1.4567662134351929</v>
      </c>
      <c r="U253" s="69">
        <f>'Расчет субсидий'!Z253-1</f>
        <v>0.79199999999999982</v>
      </c>
      <c r="V253" s="69">
        <f>U253*'Расчет субсидий'!AA253</f>
        <v>23.759999999999994</v>
      </c>
      <c r="W253" s="75">
        <f t="shared" si="100"/>
        <v>25.758336916256894</v>
      </c>
      <c r="X253" s="70">
        <f t="shared" si="95"/>
        <v>30.565637935386164</v>
      </c>
    </row>
    <row r="254" spans="1:24" x14ac:dyDescent="0.2">
      <c r="A254" s="86" t="s">
        <v>252</v>
      </c>
      <c r="B254" s="69">
        <f>'Расчет субсидий'!AG254</f>
        <v>25.981818181818198</v>
      </c>
      <c r="C254" s="69">
        <f>'Расчет субсидий'!D254-1</f>
        <v>-1.9321597252039524E-2</v>
      </c>
      <c r="D254" s="69">
        <f>C254*'Расчет субсидий'!E254</f>
        <v>-0.19321597252039524</v>
      </c>
      <c r="E254" s="75">
        <f t="shared" si="96"/>
        <v>-0.53467983341385072</v>
      </c>
      <c r="F254" s="69" t="s">
        <v>378</v>
      </c>
      <c r="G254" s="69" t="s">
        <v>378</v>
      </c>
      <c r="H254" s="69" t="s">
        <v>378</v>
      </c>
      <c r="I254" s="69" t="s">
        <v>378</v>
      </c>
      <c r="J254" s="69" t="s">
        <v>378</v>
      </c>
      <c r="K254" s="69" t="s">
        <v>378</v>
      </c>
      <c r="L254" s="69">
        <f>'Расчет субсидий'!P254-1</f>
        <v>-7.5577326801959499E-2</v>
      </c>
      <c r="M254" s="69">
        <f>L254*'Расчет субсидий'!Q254</f>
        <v>-1.51154653603919</v>
      </c>
      <c r="N254" s="75">
        <f t="shared" si="97"/>
        <v>-4.1828501005599161</v>
      </c>
      <c r="O254" s="69">
        <f>'Расчет субсидий'!R254-1</f>
        <v>0</v>
      </c>
      <c r="P254" s="69">
        <f>O254*'Расчет субсидий'!S254</f>
        <v>0</v>
      </c>
      <c r="Q254" s="75">
        <f t="shared" si="98"/>
        <v>0</v>
      </c>
      <c r="R254" s="69">
        <f>'Расчет субсидий'!V254-1</f>
        <v>0.44375000000000009</v>
      </c>
      <c r="S254" s="69">
        <f>R254*'Расчет субсидий'!W254</f>
        <v>11.093750000000002</v>
      </c>
      <c r="T254" s="75">
        <f t="shared" si="99"/>
        <v>30.69934811579196</v>
      </c>
      <c r="U254" s="69">
        <f>'Расчет субсидий'!Z254-1</f>
        <v>0</v>
      </c>
      <c r="V254" s="69">
        <f>U254*'Расчет субсидий'!AA254</f>
        <v>0</v>
      </c>
      <c r="W254" s="75">
        <f t="shared" si="100"/>
        <v>0</v>
      </c>
      <c r="X254" s="70">
        <f t="shared" si="95"/>
        <v>9.3889874914404174</v>
      </c>
    </row>
    <row r="255" spans="1:24" x14ac:dyDescent="0.2">
      <c r="A255" s="86" t="s">
        <v>253</v>
      </c>
      <c r="B255" s="69">
        <f>'Расчет субсидий'!AG255</f>
        <v>-27.26363636363638</v>
      </c>
      <c r="C255" s="69">
        <f>'Расчет субсидий'!D255-1</f>
        <v>-1</v>
      </c>
      <c r="D255" s="69">
        <f>C255*'Расчет субсидий'!E255</f>
        <v>0</v>
      </c>
      <c r="E255" s="75">
        <f t="shared" si="96"/>
        <v>0</v>
      </c>
      <c r="F255" s="69" t="s">
        <v>378</v>
      </c>
      <c r="G255" s="69" t="s">
        <v>378</v>
      </c>
      <c r="H255" s="69" t="s">
        <v>378</v>
      </c>
      <c r="I255" s="69" t="s">
        <v>378</v>
      </c>
      <c r="J255" s="69" t="s">
        <v>378</v>
      </c>
      <c r="K255" s="69" t="s">
        <v>378</v>
      </c>
      <c r="L255" s="69">
        <f>'Расчет субсидий'!P255-1</f>
        <v>-0.39917695473251036</v>
      </c>
      <c r="M255" s="69">
        <f>L255*'Расчет субсидий'!Q255</f>
        <v>-7.9835390946502072</v>
      </c>
      <c r="N255" s="75">
        <f t="shared" si="97"/>
        <v>-16.182674870106037</v>
      </c>
      <c r="O255" s="69">
        <f>'Расчет субсидий'!R255-1</f>
        <v>0</v>
      </c>
      <c r="P255" s="69">
        <f>O255*'Расчет субсидий'!S255</f>
        <v>0</v>
      </c>
      <c r="Q255" s="75">
        <f t="shared" si="98"/>
        <v>0</v>
      </c>
      <c r="R255" s="69">
        <f>'Расчет субсидий'!V255-1</f>
        <v>-0.33333333333333337</v>
      </c>
      <c r="S255" s="69">
        <f>R255*'Расчет субсидий'!W255</f>
        <v>-6.6666666666666679</v>
      </c>
      <c r="T255" s="75">
        <f t="shared" si="99"/>
        <v>-13.513367675037001</v>
      </c>
      <c r="U255" s="69">
        <f>'Расчет субсидий'!Z255-1</f>
        <v>4.0000000000000036E-2</v>
      </c>
      <c r="V255" s="69">
        <f>U255*'Расчет субсидий'!AA255</f>
        <v>1.2000000000000011</v>
      </c>
      <c r="W255" s="75">
        <f t="shared" si="100"/>
        <v>2.4324061815066615</v>
      </c>
      <c r="X255" s="70">
        <f t="shared" si="95"/>
        <v>-13.450205761316875</v>
      </c>
    </row>
    <row r="256" spans="1:24" x14ac:dyDescent="0.2">
      <c r="A256" s="86" t="s">
        <v>254</v>
      </c>
      <c r="B256" s="69">
        <f>'Расчет субсидий'!AG256</f>
        <v>-18.88181818181819</v>
      </c>
      <c r="C256" s="69">
        <f>'Расчет субсидий'!D256-1</f>
        <v>-7.3750991276764433E-2</v>
      </c>
      <c r="D256" s="69">
        <f>C256*'Расчет субсидий'!E256</f>
        <v>-0.73750991276764433</v>
      </c>
      <c r="E256" s="75">
        <f t="shared" si="96"/>
        <v>-0.96926132484901906</v>
      </c>
      <c r="F256" s="69" t="s">
        <v>378</v>
      </c>
      <c r="G256" s="69" t="s">
        <v>378</v>
      </c>
      <c r="H256" s="69" t="s">
        <v>378</v>
      </c>
      <c r="I256" s="69" t="s">
        <v>378</v>
      </c>
      <c r="J256" s="69" t="s">
        <v>378</v>
      </c>
      <c r="K256" s="69" t="s">
        <v>378</v>
      </c>
      <c r="L256" s="69">
        <f>'Расчет субсидий'!P256-1</f>
        <v>-0.68282901932191031</v>
      </c>
      <c r="M256" s="69">
        <f>L256*'Расчет субсидий'!Q256</f>
        <v>-13.656580386438206</v>
      </c>
      <c r="N256" s="75">
        <f t="shared" si="97"/>
        <v>-17.947955639799694</v>
      </c>
      <c r="O256" s="69">
        <f>'Расчет субсидий'!R256-1</f>
        <v>0</v>
      </c>
      <c r="P256" s="69">
        <f>O256*'Расчет субсидий'!S256</f>
        <v>0</v>
      </c>
      <c r="Q256" s="75">
        <f t="shared" si="98"/>
        <v>0</v>
      </c>
      <c r="R256" s="69">
        <f>'Расчет субсидий'!V256-1</f>
        <v>2.7209302325581275E-2</v>
      </c>
      <c r="S256" s="69">
        <f>R256*'Расчет субсидий'!W256</f>
        <v>0.27209302325581275</v>
      </c>
      <c r="T256" s="75">
        <f t="shared" si="99"/>
        <v>0.35759416875281114</v>
      </c>
      <c r="U256" s="69">
        <f>'Расчет субсидий'!Z256-1</f>
        <v>-6.1289531747977799E-3</v>
      </c>
      <c r="V256" s="69">
        <f>U256*'Расчет субсидий'!AA256</f>
        <v>-0.2451581269919112</v>
      </c>
      <c r="W256" s="75">
        <f t="shared" si="100"/>
        <v>-0.32219538592228769</v>
      </c>
      <c r="X256" s="70">
        <f t="shared" si="95"/>
        <v>-14.367155402941947</v>
      </c>
    </row>
    <row r="257" spans="1:24" x14ac:dyDescent="0.2">
      <c r="A257" s="86" t="s">
        <v>255</v>
      </c>
      <c r="B257" s="69">
        <f>'Расчет субсидий'!AG257</f>
        <v>-8.0181818181818016</v>
      </c>
      <c r="C257" s="69">
        <f>'Расчет субсидий'!D257-1</f>
        <v>-1</v>
      </c>
      <c r="D257" s="69">
        <f>C257*'Расчет субсидий'!E257</f>
        <v>0</v>
      </c>
      <c r="E257" s="75">
        <f t="shared" si="96"/>
        <v>0</v>
      </c>
      <c r="F257" s="69" t="s">
        <v>378</v>
      </c>
      <c r="G257" s="69" t="s">
        <v>378</v>
      </c>
      <c r="H257" s="69" t="s">
        <v>378</v>
      </c>
      <c r="I257" s="69" t="s">
        <v>378</v>
      </c>
      <c r="J257" s="69" t="s">
        <v>378</v>
      </c>
      <c r="K257" s="69" t="s">
        <v>378</v>
      </c>
      <c r="L257" s="69">
        <f>'Расчет субсидий'!P257-1</f>
        <v>-0.35410958904109591</v>
      </c>
      <c r="M257" s="69">
        <f>L257*'Расчет субсидий'!Q257</f>
        <v>-7.0821917808219181</v>
      </c>
      <c r="N257" s="75">
        <f t="shared" si="97"/>
        <v>-21.497526452475746</v>
      </c>
      <c r="O257" s="69">
        <f>'Расчет субсидий'!R257-1</f>
        <v>0</v>
      </c>
      <c r="P257" s="69">
        <f>O257*'Расчет субсидий'!S257</f>
        <v>0</v>
      </c>
      <c r="Q257" s="75">
        <f t="shared" si="98"/>
        <v>0</v>
      </c>
      <c r="R257" s="69">
        <f>'Расчет субсидий'!V257-1</f>
        <v>0.13958333333333339</v>
      </c>
      <c r="S257" s="69">
        <f>R257*'Расчет субсидий'!W257</f>
        <v>4.1875000000000018</v>
      </c>
      <c r="T257" s="75">
        <f t="shared" si="99"/>
        <v>12.7108803045284</v>
      </c>
      <c r="U257" s="69">
        <f>'Расчет субсидий'!Z257-1</f>
        <v>1.2658227848101111E-2</v>
      </c>
      <c r="V257" s="69">
        <f>U257*'Расчет субсидий'!AA257</f>
        <v>0.25316455696202222</v>
      </c>
      <c r="W257" s="75">
        <f t="shared" si="100"/>
        <v>0.76846432976554624</v>
      </c>
      <c r="X257" s="70">
        <f t="shared" si="95"/>
        <v>-2.6415272238598941</v>
      </c>
    </row>
    <row r="258" spans="1:24" x14ac:dyDescent="0.2">
      <c r="A258" s="86" t="s">
        <v>256</v>
      </c>
      <c r="B258" s="69">
        <f>'Расчет субсидий'!AG258</f>
        <v>-24.663636363636385</v>
      </c>
      <c r="C258" s="69">
        <f>'Расчет субсидий'!D258-1</f>
        <v>-1</v>
      </c>
      <c r="D258" s="69">
        <f>C258*'Расчет субсидий'!E258</f>
        <v>0</v>
      </c>
      <c r="E258" s="75">
        <f t="shared" si="96"/>
        <v>0</v>
      </c>
      <c r="F258" s="69" t="s">
        <v>378</v>
      </c>
      <c r="G258" s="69" t="s">
        <v>378</v>
      </c>
      <c r="H258" s="69" t="s">
        <v>378</v>
      </c>
      <c r="I258" s="69" t="s">
        <v>378</v>
      </c>
      <c r="J258" s="69" t="s">
        <v>378</v>
      </c>
      <c r="K258" s="69" t="s">
        <v>378</v>
      </c>
      <c r="L258" s="69">
        <f>'Расчет субсидий'!P258-1</f>
        <v>-0.65894568690095845</v>
      </c>
      <c r="M258" s="69">
        <f>L258*'Расчет субсидий'!Q258</f>
        <v>-13.178913738019169</v>
      </c>
      <c r="N258" s="75">
        <f t="shared" si="97"/>
        <v>-24.663636363636385</v>
      </c>
      <c r="O258" s="69">
        <f>'Расчет субсидий'!R258-1</f>
        <v>0</v>
      </c>
      <c r="P258" s="69">
        <f>O258*'Расчет субсидий'!S258</f>
        <v>0</v>
      </c>
      <c r="Q258" s="75">
        <f t="shared" si="98"/>
        <v>0</v>
      </c>
      <c r="R258" s="69">
        <f>'Расчет субсидий'!V258-1</f>
        <v>0</v>
      </c>
      <c r="S258" s="69">
        <f>R258*'Расчет субсидий'!W258</f>
        <v>0</v>
      </c>
      <c r="T258" s="75">
        <f t="shared" si="99"/>
        <v>0</v>
      </c>
      <c r="U258" s="69">
        <f>'Расчет субсидий'!Z258-1</f>
        <v>0</v>
      </c>
      <c r="V258" s="69">
        <f>U258*'Расчет субсидий'!AA258</f>
        <v>0</v>
      </c>
      <c r="W258" s="75">
        <f t="shared" si="100"/>
        <v>0</v>
      </c>
      <c r="X258" s="70">
        <f t="shared" si="95"/>
        <v>-13.178913738019169</v>
      </c>
    </row>
    <row r="259" spans="1:24" x14ac:dyDescent="0.2">
      <c r="A259" s="86" t="s">
        <v>257</v>
      </c>
      <c r="B259" s="69">
        <f>'Расчет субсидий'!AG259</f>
        <v>41.427272727272708</v>
      </c>
      <c r="C259" s="69">
        <f>'Расчет субсидий'!D259-1</f>
        <v>-1</v>
      </c>
      <c r="D259" s="69">
        <f>C259*'Расчет субсидий'!E259</f>
        <v>0</v>
      </c>
      <c r="E259" s="75">
        <f t="shared" si="96"/>
        <v>0</v>
      </c>
      <c r="F259" s="69" t="s">
        <v>378</v>
      </c>
      <c r="G259" s="69" t="s">
        <v>378</v>
      </c>
      <c r="H259" s="69" t="s">
        <v>378</v>
      </c>
      <c r="I259" s="69" t="s">
        <v>378</v>
      </c>
      <c r="J259" s="69" t="s">
        <v>378</v>
      </c>
      <c r="K259" s="69" t="s">
        <v>378</v>
      </c>
      <c r="L259" s="69">
        <f>'Расчет субсидий'!P259-1</f>
        <v>-0.10907577019150705</v>
      </c>
      <c r="M259" s="69">
        <f>L259*'Расчет субсидий'!Q259</f>
        <v>-2.181515403830141</v>
      </c>
      <c r="N259" s="75">
        <f t="shared" si="97"/>
        <v>-2.2415086900811492</v>
      </c>
      <c r="O259" s="69">
        <f>'Расчет субсидий'!R259-1</f>
        <v>0</v>
      </c>
      <c r="P259" s="69">
        <f>O259*'Расчет субсидий'!S259</f>
        <v>0</v>
      </c>
      <c r="Q259" s="75">
        <f t="shared" si="98"/>
        <v>0</v>
      </c>
      <c r="R259" s="69">
        <f>'Расчет субсидий'!V259-1</f>
        <v>0.5</v>
      </c>
      <c r="S259" s="69">
        <f>R259*'Расчет субсидий'!W259</f>
        <v>12.5</v>
      </c>
      <c r="T259" s="75">
        <f t="shared" si="99"/>
        <v>12.843759240398192</v>
      </c>
      <c r="U259" s="69">
        <f>'Расчет субсидий'!Z259-1</f>
        <v>1.2000000000000002</v>
      </c>
      <c r="V259" s="69">
        <f>U259*'Расчет субсидий'!AA259</f>
        <v>30.000000000000004</v>
      </c>
      <c r="W259" s="75">
        <f t="shared" si="100"/>
        <v>30.82502217695566</v>
      </c>
      <c r="X259" s="70">
        <f t="shared" si="95"/>
        <v>40.318484596169867</v>
      </c>
    </row>
    <row r="260" spans="1:24" x14ac:dyDescent="0.2">
      <c r="A260" s="86" t="s">
        <v>258</v>
      </c>
      <c r="B260" s="69">
        <f>'Расчет субсидий'!AG260</f>
        <v>-0.81818181818181834</v>
      </c>
      <c r="C260" s="69">
        <f>'Расчет субсидий'!D260-1</f>
        <v>-0.27074985689753861</v>
      </c>
      <c r="D260" s="69">
        <f>C260*'Расчет субсидий'!E260</f>
        <v>-2.7074985689753861</v>
      </c>
      <c r="E260" s="75">
        <f t="shared" si="96"/>
        <v>-0.19955016963794503</v>
      </c>
      <c r="F260" s="69" t="s">
        <v>378</v>
      </c>
      <c r="G260" s="69" t="s">
        <v>378</v>
      </c>
      <c r="H260" s="69" t="s">
        <v>378</v>
      </c>
      <c r="I260" s="69" t="s">
        <v>378</v>
      </c>
      <c r="J260" s="69" t="s">
        <v>378</v>
      </c>
      <c r="K260" s="69" t="s">
        <v>378</v>
      </c>
      <c r="L260" s="69">
        <f>'Расчет субсидий'!P260-1</f>
        <v>-0.62962962962962954</v>
      </c>
      <c r="M260" s="69">
        <f>L260*'Расчет субсидий'!Q260</f>
        <v>-12.592592592592592</v>
      </c>
      <c r="N260" s="75">
        <f t="shared" si="97"/>
        <v>-0.92810907338146265</v>
      </c>
      <c r="O260" s="69">
        <f>'Расчет субсидий'!R260-1</f>
        <v>0</v>
      </c>
      <c r="P260" s="69">
        <f>O260*'Расчет субсидий'!S260</f>
        <v>0</v>
      </c>
      <c r="Q260" s="75">
        <f t="shared" si="98"/>
        <v>0</v>
      </c>
      <c r="R260" s="69">
        <f>'Расчет субсидий'!V260-1</f>
        <v>0.13130841121495318</v>
      </c>
      <c r="S260" s="69">
        <f>R260*'Расчет субсидий'!W260</f>
        <v>3.9392523364485954</v>
      </c>
      <c r="T260" s="75">
        <f t="shared" si="99"/>
        <v>0.29033384578388483</v>
      </c>
      <c r="U260" s="69">
        <f>'Расчет субсидий'!Z260-1</f>
        <v>1.298701298701288E-2</v>
      </c>
      <c r="V260" s="69">
        <f>U260*'Расчет субсидий'!AA260</f>
        <v>0.25974025974025761</v>
      </c>
      <c r="W260" s="75">
        <f t="shared" si="100"/>
        <v>1.9143579053704573E-2</v>
      </c>
      <c r="X260" s="70">
        <f t="shared" si="95"/>
        <v>-11.101098565379125</v>
      </c>
    </row>
    <row r="261" spans="1:24" x14ac:dyDescent="0.2">
      <c r="A261" s="82" t="s">
        <v>259</v>
      </c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70"/>
    </row>
    <row r="262" spans="1:24" x14ac:dyDescent="0.2">
      <c r="A262" s="86" t="s">
        <v>260</v>
      </c>
      <c r="B262" s="69">
        <f>'Расчет субсидий'!AG262</f>
        <v>-40.036363636363632</v>
      </c>
      <c r="C262" s="69">
        <f>'Расчет субсидий'!D262-1</f>
        <v>-1</v>
      </c>
      <c r="D262" s="69">
        <f>C262*'Расчет субсидий'!E262</f>
        <v>0</v>
      </c>
      <c r="E262" s="75">
        <f t="shared" ref="E262:E268" si="101">$B262*D262/$X262</f>
        <v>0</v>
      </c>
      <c r="F262" s="69" t="s">
        <v>378</v>
      </c>
      <c r="G262" s="69" t="s">
        <v>378</v>
      </c>
      <c r="H262" s="69" t="s">
        <v>378</v>
      </c>
      <c r="I262" s="69" t="s">
        <v>378</v>
      </c>
      <c r="J262" s="69" t="s">
        <v>378</v>
      </c>
      <c r="K262" s="69" t="s">
        <v>378</v>
      </c>
      <c r="L262" s="69">
        <f>'Расчет субсидий'!P262-1</f>
        <v>-0.94822888283378748</v>
      </c>
      <c r="M262" s="69">
        <f>L262*'Расчет субсидий'!Q262</f>
        <v>-18.96457765667575</v>
      </c>
      <c r="N262" s="75">
        <f t="shared" ref="N262:N268" si="102">$B262*M262/$X262</f>
        <v>-47.424809499864608</v>
      </c>
      <c r="O262" s="69">
        <f>'Расчет субсидий'!R262-1</f>
        <v>0</v>
      </c>
      <c r="P262" s="69">
        <f>O262*'Расчет субсидий'!S262</f>
        <v>0</v>
      </c>
      <c r="Q262" s="75">
        <f t="shared" ref="Q262:Q268" si="103">$B262*P262/$X262</f>
        <v>0</v>
      </c>
      <c r="R262" s="69">
        <f>'Расчет субсидий'!V262-1</f>
        <v>0.11818181818181817</v>
      </c>
      <c r="S262" s="69">
        <f>R262*'Расчет субсидий'!W262</f>
        <v>2.9545454545454541</v>
      </c>
      <c r="T262" s="75">
        <f t="shared" ref="T262:T268" si="104">$B262*S262/$X262</f>
        <v>7.38844586350098</v>
      </c>
      <c r="U262" s="69">
        <f>'Расчет субсидий'!Z262-1</f>
        <v>0</v>
      </c>
      <c r="V262" s="69">
        <f>U262*'Расчет субсидий'!AA262</f>
        <v>0</v>
      </c>
      <c r="W262" s="75">
        <f t="shared" ref="W262:W268" si="105">$B262*V262/$X262</f>
        <v>0</v>
      </c>
      <c r="X262" s="70">
        <f t="shared" si="95"/>
        <v>-16.010032202130297</v>
      </c>
    </row>
    <row r="263" spans="1:24" x14ac:dyDescent="0.2">
      <c r="A263" s="86" t="s">
        <v>261</v>
      </c>
      <c r="B263" s="69">
        <f>'Расчет субсидий'!AG263</f>
        <v>-12.372727272727268</v>
      </c>
      <c r="C263" s="69">
        <f>'Расчет субсидий'!D263-1</f>
        <v>-1</v>
      </c>
      <c r="D263" s="69">
        <f>C263*'Расчет субсидий'!E263</f>
        <v>0</v>
      </c>
      <c r="E263" s="75">
        <f t="shared" si="101"/>
        <v>0</v>
      </c>
      <c r="F263" s="69" t="s">
        <v>378</v>
      </c>
      <c r="G263" s="69" t="s">
        <v>378</v>
      </c>
      <c r="H263" s="69" t="s">
        <v>378</v>
      </c>
      <c r="I263" s="69" t="s">
        <v>378</v>
      </c>
      <c r="J263" s="69" t="s">
        <v>378</v>
      </c>
      <c r="K263" s="69" t="s">
        <v>378</v>
      </c>
      <c r="L263" s="69">
        <f>'Расчет субсидий'!P263-1</f>
        <v>-0.86379310344827587</v>
      </c>
      <c r="M263" s="69">
        <f>L263*'Расчет субсидий'!Q263</f>
        <v>-17.275862068965516</v>
      </c>
      <c r="N263" s="75">
        <f t="shared" si="102"/>
        <v>-15.51623620434634</v>
      </c>
      <c r="O263" s="69">
        <f>'Расчет субсидий'!R263-1</f>
        <v>0</v>
      </c>
      <c r="P263" s="69">
        <f>O263*'Расчет субсидий'!S263</f>
        <v>0</v>
      </c>
      <c r="Q263" s="75">
        <f t="shared" si="103"/>
        <v>0</v>
      </c>
      <c r="R263" s="69">
        <f>'Расчет субсидий'!V263-1</f>
        <v>0</v>
      </c>
      <c r="S263" s="69">
        <f>R263*'Расчет субсидий'!W263</f>
        <v>0</v>
      </c>
      <c r="T263" s="75">
        <f t="shared" si="104"/>
        <v>0</v>
      </c>
      <c r="U263" s="69">
        <f>'Расчет субсидий'!Z263-1</f>
        <v>0.10000000000000009</v>
      </c>
      <c r="V263" s="69">
        <f>U263*'Расчет субсидий'!AA263</f>
        <v>3.5000000000000031</v>
      </c>
      <c r="W263" s="75">
        <f t="shared" si="105"/>
        <v>3.1435089316190719</v>
      </c>
      <c r="X263" s="70">
        <f t="shared" si="95"/>
        <v>-13.775862068965512</v>
      </c>
    </row>
    <row r="264" spans="1:24" x14ac:dyDescent="0.2">
      <c r="A264" s="86" t="s">
        <v>262</v>
      </c>
      <c r="B264" s="69">
        <f>'Расчет субсидий'!AG264</f>
        <v>-30.399999999999977</v>
      </c>
      <c r="C264" s="69">
        <f>'Расчет субсидий'!D264-1</f>
        <v>-1</v>
      </c>
      <c r="D264" s="69">
        <f>C264*'Расчет субсидий'!E264</f>
        <v>0</v>
      </c>
      <c r="E264" s="75">
        <f t="shared" si="101"/>
        <v>0</v>
      </c>
      <c r="F264" s="69" t="s">
        <v>378</v>
      </c>
      <c r="G264" s="69" t="s">
        <v>378</v>
      </c>
      <c r="H264" s="69" t="s">
        <v>378</v>
      </c>
      <c r="I264" s="69" t="s">
        <v>378</v>
      </c>
      <c r="J264" s="69" t="s">
        <v>378</v>
      </c>
      <c r="K264" s="69" t="s">
        <v>378</v>
      </c>
      <c r="L264" s="69">
        <f>'Расчет субсидий'!P264-1</f>
        <v>-0.66847457627118645</v>
      </c>
      <c r="M264" s="69">
        <f>L264*'Расчет субсидий'!Q264</f>
        <v>-13.369491525423729</v>
      </c>
      <c r="N264" s="75">
        <f t="shared" si="102"/>
        <v>-47.880151749973841</v>
      </c>
      <c r="O264" s="69">
        <f>'Расчет субсидий'!R264-1</f>
        <v>0</v>
      </c>
      <c r="P264" s="69">
        <f>O264*'Расчет субсидий'!S264</f>
        <v>0</v>
      </c>
      <c r="Q264" s="75">
        <f t="shared" si="103"/>
        <v>0</v>
      </c>
      <c r="R264" s="69">
        <f>'Расчет субсидий'!V264-1</f>
        <v>0.16666666666666674</v>
      </c>
      <c r="S264" s="69">
        <f>R264*'Расчет субсидий'!W264</f>
        <v>4.1666666666666687</v>
      </c>
      <c r="T264" s="75">
        <f t="shared" si="104"/>
        <v>14.922080762172802</v>
      </c>
      <c r="U264" s="69">
        <f>'Расчет субсидий'!Z264-1</f>
        <v>2.8571428571428692E-2</v>
      </c>
      <c r="V264" s="69">
        <f>U264*'Расчет субсидий'!AA264</f>
        <v>0.7142857142857173</v>
      </c>
      <c r="W264" s="75">
        <f t="shared" si="105"/>
        <v>2.5580709878010617</v>
      </c>
      <c r="X264" s="70">
        <f t="shared" si="95"/>
        <v>-8.4885391444713445</v>
      </c>
    </row>
    <row r="265" spans="1:24" x14ac:dyDescent="0.2">
      <c r="A265" s="86" t="s">
        <v>263</v>
      </c>
      <c r="B265" s="69">
        <f>'Расчет субсидий'!AG265</f>
        <v>-63.300000000000011</v>
      </c>
      <c r="C265" s="69">
        <f>'Расчет субсидий'!D265-1</f>
        <v>1.89706762417714E-2</v>
      </c>
      <c r="D265" s="69">
        <f>C265*'Расчет субсидий'!E265</f>
        <v>0.189706762417714</v>
      </c>
      <c r="E265" s="75">
        <f t="shared" si="101"/>
        <v>1.0636653847022579</v>
      </c>
      <c r="F265" s="69" t="s">
        <v>378</v>
      </c>
      <c r="G265" s="69" t="s">
        <v>378</v>
      </c>
      <c r="H265" s="69" t="s">
        <v>378</v>
      </c>
      <c r="I265" s="69" t="s">
        <v>378</v>
      </c>
      <c r="J265" s="69" t="s">
        <v>378</v>
      </c>
      <c r="K265" s="69" t="s">
        <v>378</v>
      </c>
      <c r="L265" s="69">
        <f>'Расчет субсидий'!P265-1</f>
        <v>-0.5806805708013173</v>
      </c>
      <c r="M265" s="69">
        <f>L265*'Расчет субсидий'!Q265</f>
        <v>-11.613611416026346</v>
      </c>
      <c r="N265" s="75">
        <f t="shared" si="102"/>
        <v>-65.116268377456265</v>
      </c>
      <c r="O265" s="69">
        <f>'Расчет субсидий'!R265-1</f>
        <v>0</v>
      </c>
      <c r="P265" s="69">
        <f>O265*'Расчет субсидий'!S265</f>
        <v>0</v>
      </c>
      <c r="Q265" s="75">
        <f t="shared" si="103"/>
        <v>0</v>
      </c>
      <c r="R265" s="69">
        <f>'Расчет субсидий'!V265-1</f>
        <v>1.3422818791946289E-2</v>
      </c>
      <c r="S265" s="69">
        <f>R265*'Расчет субсидий'!W265</f>
        <v>0.13422818791946289</v>
      </c>
      <c r="T265" s="75">
        <f t="shared" si="104"/>
        <v>0.75260299275399412</v>
      </c>
      <c r="U265" s="69">
        <f>'Расчет субсидий'!Z265-1</f>
        <v>0</v>
      </c>
      <c r="V265" s="69">
        <f>U265*'Расчет субсидий'!AA265</f>
        <v>0</v>
      </c>
      <c r="W265" s="75">
        <f t="shared" si="105"/>
        <v>0</v>
      </c>
      <c r="X265" s="70">
        <f t="shared" si="95"/>
        <v>-11.289676465689169</v>
      </c>
    </row>
    <row r="266" spans="1:24" x14ac:dyDescent="0.2">
      <c r="A266" s="86" t="s">
        <v>264</v>
      </c>
      <c r="B266" s="69">
        <f>'Расчет субсидий'!AG266</f>
        <v>-21.063636363636363</v>
      </c>
      <c r="C266" s="69">
        <f>'Расчет субсидий'!D266-1</f>
        <v>0.1584000000000001</v>
      </c>
      <c r="D266" s="69">
        <f>C266*'Расчет субсидий'!E266</f>
        <v>1.584000000000001</v>
      </c>
      <c r="E266" s="75">
        <f t="shared" si="101"/>
        <v>6.7210362311119853</v>
      </c>
      <c r="F266" s="69" t="s">
        <v>378</v>
      </c>
      <c r="G266" s="69" t="s">
        <v>378</v>
      </c>
      <c r="H266" s="69" t="s">
        <v>378</v>
      </c>
      <c r="I266" s="69" t="s">
        <v>378</v>
      </c>
      <c r="J266" s="69" t="s">
        <v>378</v>
      </c>
      <c r="K266" s="69" t="s">
        <v>378</v>
      </c>
      <c r="L266" s="69">
        <f>'Расчет субсидий'!P266-1</f>
        <v>-0.64264982072733479</v>
      </c>
      <c r="M266" s="69">
        <f>L266*'Расчет субсидий'!Q266</f>
        <v>-12.852996414546695</v>
      </c>
      <c r="N266" s="75">
        <f t="shared" si="102"/>
        <v>-54.536271831136823</v>
      </c>
      <c r="O266" s="69">
        <f>'Расчет субсидий'!R266-1</f>
        <v>0</v>
      </c>
      <c r="P266" s="69">
        <f>O266*'Расчет субсидий'!S266</f>
        <v>0</v>
      </c>
      <c r="Q266" s="75">
        <f t="shared" si="103"/>
        <v>0</v>
      </c>
      <c r="R266" s="69">
        <f>'Расчет субсидий'!V266-1</f>
        <v>0.5971428571428572</v>
      </c>
      <c r="S266" s="69">
        <f>R266*'Расчет субсидий'!W266</f>
        <v>5.9714285714285715</v>
      </c>
      <c r="T266" s="75">
        <f t="shared" si="104"/>
        <v>25.337239760144378</v>
      </c>
      <c r="U266" s="69">
        <f>'Расчет субсидий'!Z266-1</f>
        <v>8.3333333333333037E-3</v>
      </c>
      <c r="V266" s="69">
        <f>U266*'Расчет субсидий'!AA266</f>
        <v>0.33333333333333215</v>
      </c>
      <c r="W266" s="75">
        <f t="shared" si="105"/>
        <v>1.4143594762440987</v>
      </c>
      <c r="X266" s="70">
        <f t="shared" si="95"/>
        <v>-4.9642345097847898</v>
      </c>
    </row>
    <row r="267" spans="1:24" x14ac:dyDescent="0.2">
      <c r="A267" s="86" t="s">
        <v>265</v>
      </c>
      <c r="B267" s="69">
        <f>'Расчет субсидий'!AG267</f>
        <v>13.727272727272748</v>
      </c>
      <c r="C267" s="69">
        <f>'Расчет субсидий'!D267-1</f>
        <v>8.8863185723727645E-2</v>
      </c>
      <c r="D267" s="69">
        <f>C267*'Расчет субсидий'!E267</f>
        <v>0.88863185723727645</v>
      </c>
      <c r="E267" s="75">
        <f t="shared" si="101"/>
        <v>4.9729243615871184</v>
      </c>
      <c r="F267" s="69" t="s">
        <v>378</v>
      </c>
      <c r="G267" s="69" t="s">
        <v>378</v>
      </c>
      <c r="H267" s="69" t="s">
        <v>378</v>
      </c>
      <c r="I267" s="69" t="s">
        <v>378</v>
      </c>
      <c r="J267" s="69" t="s">
        <v>378</v>
      </c>
      <c r="K267" s="69" t="s">
        <v>378</v>
      </c>
      <c r="L267" s="69">
        <f>'Расчет субсидий'!P267-1</f>
        <v>-0.20246433203631653</v>
      </c>
      <c r="M267" s="69">
        <f>L267*'Расчет субсидий'!Q267</f>
        <v>-4.049286640726331</v>
      </c>
      <c r="N267" s="75">
        <f t="shared" si="102"/>
        <v>-22.66044821454161</v>
      </c>
      <c r="O267" s="69">
        <f>'Расчет субсидий'!R267-1</f>
        <v>0</v>
      </c>
      <c r="P267" s="69">
        <f>O267*'Расчет субсидий'!S267</f>
        <v>0</v>
      </c>
      <c r="Q267" s="75">
        <f t="shared" si="103"/>
        <v>0</v>
      </c>
      <c r="R267" s="69">
        <f>'Расчет субсидий'!V267-1</f>
        <v>0.16999999999999993</v>
      </c>
      <c r="S267" s="69">
        <f>R267*'Расчет субсидий'!W267</f>
        <v>4.2499999999999982</v>
      </c>
      <c r="T267" s="75">
        <f t="shared" si="104"/>
        <v>23.783671904868406</v>
      </c>
      <c r="U267" s="69">
        <f>'Расчет субсидий'!Z267-1</f>
        <v>5.4545454545454453E-2</v>
      </c>
      <c r="V267" s="69">
        <f>U267*'Расчет субсидий'!AA267</f>
        <v>1.3636363636363613</v>
      </c>
      <c r="W267" s="75">
        <f t="shared" si="105"/>
        <v>7.6311246753588371</v>
      </c>
      <c r="X267" s="70">
        <f t="shared" si="95"/>
        <v>2.4529815801473047</v>
      </c>
    </row>
    <row r="268" spans="1:24" x14ac:dyDescent="0.2">
      <c r="A268" s="86" t="s">
        <v>266</v>
      </c>
      <c r="B268" s="69">
        <f>'Расчет субсидий'!AG268</f>
        <v>-6.3727272727272606</v>
      </c>
      <c r="C268" s="69">
        <f>'Расчет субсидий'!D268-1</f>
        <v>-9.9199999999999955E-2</v>
      </c>
      <c r="D268" s="69">
        <f>C268*'Расчет субсидий'!E268</f>
        <v>-0.99199999999999955</v>
      </c>
      <c r="E268" s="75">
        <f t="shared" si="101"/>
        <v>-0.85154698215246671</v>
      </c>
      <c r="F268" s="69" t="s">
        <v>378</v>
      </c>
      <c r="G268" s="69" t="s">
        <v>378</v>
      </c>
      <c r="H268" s="69" t="s">
        <v>378</v>
      </c>
      <c r="I268" s="69" t="s">
        <v>378</v>
      </c>
      <c r="J268" s="69" t="s">
        <v>378</v>
      </c>
      <c r="K268" s="69" t="s">
        <v>378</v>
      </c>
      <c r="L268" s="69">
        <f>'Расчет субсидий'!P268-1</f>
        <v>-0.45909181836367274</v>
      </c>
      <c r="M268" s="69">
        <f>L268*'Расчет субсидий'!Q268</f>
        <v>-9.1818363672734549</v>
      </c>
      <c r="N268" s="75">
        <f t="shared" si="102"/>
        <v>-7.8818196060176229</v>
      </c>
      <c r="O268" s="69">
        <f>'Расчет субсидий'!R268-1</f>
        <v>0</v>
      </c>
      <c r="P268" s="69">
        <f>O268*'Расчет субсидий'!S268</f>
        <v>0</v>
      </c>
      <c r="Q268" s="75">
        <f t="shared" si="103"/>
        <v>0</v>
      </c>
      <c r="R268" s="69">
        <f>'Расчет субсидий'!V268-1</f>
        <v>6.6666666666666652E-2</v>
      </c>
      <c r="S268" s="69">
        <f>R268*'Расчет субсидий'!W268</f>
        <v>0.99999999999999978</v>
      </c>
      <c r="T268" s="75">
        <f t="shared" si="104"/>
        <v>0.85841429652466417</v>
      </c>
      <c r="U268" s="69">
        <f>'Расчет субсидий'!Z268-1</f>
        <v>5.0000000000000044E-2</v>
      </c>
      <c r="V268" s="69">
        <f>U268*'Расчет субсидий'!AA268</f>
        <v>1.7500000000000016</v>
      </c>
      <c r="W268" s="75">
        <f t="shared" si="105"/>
        <v>1.5022250189181641</v>
      </c>
      <c r="X268" s="70">
        <f t="shared" si="95"/>
        <v>-7.4238363672734522</v>
      </c>
    </row>
    <row r="269" spans="1:24" x14ac:dyDescent="0.2">
      <c r="A269" s="82" t="s">
        <v>267</v>
      </c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70"/>
    </row>
    <row r="270" spans="1:24" x14ac:dyDescent="0.2">
      <c r="A270" s="86" t="s">
        <v>268</v>
      </c>
      <c r="B270" s="69">
        <f>'Расчет субсидий'!AG270</f>
        <v>-9.9272727272727295</v>
      </c>
      <c r="C270" s="69">
        <f>'Расчет субсидий'!D270-1</f>
        <v>-1</v>
      </c>
      <c r="D270" s="69">
        <f>C270*'Расчет субсидий'!E270</f>
        <v>0</v>
      </c>
      <c r="E270" s="75">
        <f t="shared" ref="E270:E286" si="106">$B270*D270/$X270</f>
        <v>0</v>
      </c>
      <c r="F270" s="69" t="s">
        <v>378</v>
      </c>
      <c r="G270" s="69" t="s">
        <v>378</v>
      </c>
      <c r="H270" s="69" t="s">
        <v>378</v>
      </c>
      <c r="I270" s="69" t="s">
        <v>378</v>
      </c>
      <c r="J270" s="69" t="s">
        <v>378</v>
      </c>
      <c r="K270" s="69" t="s">
        <v>378</v>
      </c>
      <c r="L270" s="69">
        <f>'Расчет субсидий'!P270-1</f>
        <v>-0.79951884522854855</v>
      </c>
      <c r="M270" s="69">
        <f>L270*'Расчет субсидий'!Q270</f>
        <v>-15.99037690457097</v>
      </c>
      <c r="N270" s="75">
        <f t="shared" ref="N270:N286" si="107">$B270*M270/$X270</f>
        <v>-9.9272727272727295</v>
      </c>
      <c r="O270" s="69">
        <f>'Расчет субсидий'!R270-1</f>
        <v>0</v>
      </c>
      <c r="P270" s="69">
        <f>O270*'Расчет субсидий'!S270</f>
        <v>0</v>
      </c>
      <c r="Q270" s="75">
        <f t="shared" ref="Q270:Q286" si="108">$B270*P270/$X270</f>
        <v>0</v>
      </c>
      <c r="R270" s="69">
        <f>'Расчет субсидий'!V270-1</f>
        <v>0</v>
      </c>
      <c r="S270" s="69">
        <f>R270*'Расчет субсидий'!W270</f>
        <v>0</v>
      </c>
      <c r="T270" s="75">
        <f t="shared" ref="T270:T286" si="109">$B270*S270/$X270</f>
        <v>0</v>
      </c>
      <c r="U270" s="69">
        <f>'Расчет субсидий'!Z270-1</f>
        <v>0</v>
      </c>
      <c r="V270" s="69">
        <f>U270*'Расчет субсидий'!AA270</f>
        <v>0</v>
      </c>
      <c r="W270" s="75">
        <f t="shared" ref="W270:W286" si="110">$B270*V270/$X270</f>
        <v>0</v>
      </c>
      <c r="X270" s="70">
        <f t="shared" si="95"/>
        <v>-15.99037690457097</v>
      </c>
    </row>
    <row r="271" spans="1:24" x14ac:dyDescent="0.2">
      <c r="A271" s="86" t="s">
        <v>269</v>
      </c>
      <c r="B271" s="69">
        <f>'Расчет субсидий'!AG271</f>
        <v>-0.96363636363636296</v>
      </c>
      <c r="C271" s="69">
        <f>'Расчет субсидий'!D271-1</f>
        <v>-1</v>
      </c>
      <c r="D271" s="69">
        <f>C271*'Расчет субсидий'!E271</f>
        <v>0</v>
      </c>
      <c r="E271" s="75">
        <f t="shared" si="106"/>
        <v>0</v>
      </c>
      <c r="F271" s="69" t="s">
        <v>378</v>
      </c>
      <c r="G271" s="69" t="s">
        <v>378</v>
      </c>
      <c r="H271" s="69" t="s">
        <v>378</v>
      </c>
      <c r="I271" s="69" t="s">
        <v>378</v>
      </c>
      <c r="J271" s="69" t="s">
        <v>378</v>
      </c>
      <c r="K271" s="69" t="s">
        <v>378</v>
      </c>
      <c r="L271" s="69">
        <f>'Расчет субсидий'!P271-1</f>
        <v>-0.65559824368825459</v>
      </c>
      <c r="M271" s="69">
        <f>L271*'Расчет субсидий'!Q271</f>
        <v>-13.111964873765093</v>
      </c>
      <c r="N271" s="75">
        <f t="shared" si="107"/>
        <v>-0.96363636363636285</v>
      </c>
      <c r="O271" s="69">
        <f>'Расчет субсидий'!R271-1</f>
        <v>0</v>
      </c>
      <c r="P271" s="69">
        <f>O271*'Расчет субсидий'!S271</f>
        <v>0</v>
      </c>
      <c r="Q271" s="75">
        <f t="shared" si="108"/>
        <v>0</v>
      </c>
      <c r="R271" s="69">
        <f>'Расчет субсидий'!V271-1</f>
        <v>0</v>
      </c>
      <c r="S271" s="69">
        <f>R271*'Расчет субсидий'!W271</f>
        <v>0</v>
      </c>
      <c r="T271" s="75">
        <f t="shared" si="109"/>
        <v>0</v>
      </c>
      <c r="U271" s="69">
        <f>'Расчет субсидий'!Z271-1</f>
        <v>0</v>
      </c>
      <c r="V271" s="69">
        <f>U271*'Расчет субсидий'!AA271</f>
        <v>0</v>
      </c>
      <c r="W271" s="75">
        <f t="shared" si="110"/>
        <v>0</v>
      </c>
      <c r="X271" s="70">
        <f t="shared" si="95"/>
        <v>-13.111964873765093</v>
      </c>
    </row>
    <row r="272" spans="1:24" x14ac:dyDescent="0.2">
      <c r="A272" s="86" t="s">
        <v>270</v>
      </c>
      <c r="B272" s="69">
        <f>'Расчет субсидий'!AG272</f>
        <v>2.5363636363636353</v>
      </c>
      <c r="C272" s="69">
        <f>'Расчет субсидий'!D272-1</f>
        <v>-1</v>
      </c>
      <c r="D272" s="69">
        <f>C272*'Расчет субсидий'!E272</f>
        <v>0</v>
      </c>
      <c r="E272" s="75">
        <f t="shared" si="106"/>
        <v>0</v>
      </c>
      <c r="F272" s="69" t="s">
        <v>378</v>
      </c>
      <c r="G272" s="69" t="s">
        <v>378</v>
      </c>
      <c r="H272" s="69" t="s">
        <v>378</v>
      </c>
      <c r="I272" s="69" t="s">
        <v>378</v>
      </c>
      <c r="J272" s="69" t="s">
        <v>378</v>
      </c>
      <c r="K272" s="69" t="s">
        <v>378</v>
      </c>
      <c r="L272" s="69">
        <f>'Расчет субсидий'!P272-1</f>
        <v>0.46167773083886532</v>
      </c>
      <c r="M272" s="69">
        <f>L272*'Расчет субсидий'!Q272</f>
        <v>9.2335546167773064</v>
      </c>
      <c r="N272" s="75">
        <f t="shared" si="107"/>
        <v>1.7697174223077163</v>
      </c>
      <c r="O272" s="69">
        <f>'Расчет субсидий'!R272-1</f>
        <v>0</v>
      </c>
      <c r="P272" s="69">
        <f>O272*'Расчет субсидий'!S272</f>
        <v>0</v>
      </c>
      <c r="Q272" s="75">
        <f t="shared" si="108"/>
        <v>0</v>
      </c>
      <c r="R272" s="69">
        <f>'Расчет субсидий'!V272-1</f>
        <v>0</v>
      </c>
      <c r="S272" s="69">
        <f>R272*'Расчет субсидий'!W272</f>
        <v>0</v>
      </c>
      <c r="T272" s="75">
        <f t="shared" si="109"/>
        <v>0</v>
      </c>
      <c r="U272" s="69">
        <f>'Расчет субсидий'!Z272-1</f>
        <v>0.10000000000000009</v>
      </c>
      <c r="V272" s="69">
        <f>U272*'Расчет субсидий'!AA272</f>
        <v>4.0000000000000036</v>
      </c>
      <c r="W272" s="75">
        <f t="shared" si="110"/>
        <v>0.76664621405591882</v>
      </c>
      <c r="X272" s="70">
        <f t="shared" si="95"/>
        <v>13.23355461677731</v>
      </c>
    </row>
    <row r="273" spans="1:24" x14ac:dyDescent="0.2">
      <c r="A273" s="86" t="s">
        <v>271</v>
      </c>
      <c r="B273" s="69">
        <f>'Расчет субсидий'!AG273</f>
        <v>-10.109090909090895</v>
      </c>
      <c r="C273" s="69">
        <f>'Расчет субсидий'!D273-1</f>
        <v>-1</v>
      </c>
      <c r="D273" s="69">
        <f>C273*'Расчет субсидий'!E273</f>
        <v>0</v>
      </c>
      <c r="E273" s="75">
        <f t="shared" si="106"/>
        <v>0</v>
      </c>
      <c r="F273" s="69" t="s">
        <v>378</v>
      </c>
      <c r="G273" s="69" t="s">
        <v>378</v>
      </c>
      <c r="H273" s="69" t="s">
        <v>378</v>
      </c>
      <c r="I273" s="69" t="s">
        <v>378</v>
      </c>
      <c r="J273" s="69" t="s">
        <v>378</v>
      </c>
      <c r="K273" s="69" t="s">
        <v>378</v>
      </c>
      <c r="L273" s="69">
        <f>'Расчет субсидий'!P273-1</f>
        <v>-0.53290083410565336</v>
      </c>
      <c r="M273" s="69">
        <f>L273*'Расчет субсидий'!Q273</f>
        <v>-10.658016682113068</v>
      </c>
      <c r="N273" s="75">
        <f t="shared" si="107"/>
        <v>-23.920688365132765</v>
      </c>
      <c r="O273" s="69">
        <f>'Расчет субсидий'!R273-1</f>
        <v>0</v>
      </c>
      <c r="P273" s="69">
        <f>O273*'Расчет субсидий'!S273</f>
        <v>0</v>
      </c>
      <c r="Q273" s="75">
        <f t="shared" si="108"/>
        <v>0</v>
      </c>
      <c r="R273" s="69">
        <f>'Расчет субсидий'!V273-1</f>
        <v>7.692307692307665E-3</v>
      </c>
      <c r="S273" s="69">
        <f>R273*'Расчет субсидий'!W273</f>
        <v>0.1538461538461533</v>
      </c>
      <c r="T273" s="75">
        <f t="shared" si="109"/>
        <v>0.34528993640104555</v>
      </c>
      <c r="U273" s="69">
        <f>'Расчет субсидий'!Z273-1</f>
        <v>0.19999999999999996</v>
      </c>
      <c r="V273" s="69">
        <f>U273*'Расчет субсидий'!AA273</f>
        <v>5.9999999999999982</v>
      </c>
      <c r="W273" s="75">
        <f t="shared" si="110"/>
        <v>13.466307519640822</v>
      </c>
      <c r="X273" s="70">
        <f t="shared" si="95"/>
        <v>-4.5041705282669167</v>
      </c>
    </row>
    <row r="274" spans="1:24" x14ac:dyDescent="0.2">
      <c r="A274" s="86" t="s">
        <v>272</v>
      </c>
      <c r="B274" s="69">
        <f>'Расчет субсидий'!AG274</f>
        <v>-3.7272727272727266</v>
      </c>
      <c r="C274" s="69">
        <f>'Расчет субсидий'!D274-1</f>
        <v>-0.2471910112359551</v>
      </c>
      <c r="D274" s="69">
        <f>C274*'Расчет субсидий'!E274</f>
        <v>-2.4719101123595513</v>
      </c>
      <c r="E274" s="75">
        <f t="shared" si="106"/>
        <v>-0.22572061958863748</v>
      </c>
      <c r="F274" s="69" t="s">
        <v>378</v>
      </c>
      <c r="G274" s="69" t="s">
        <v>378</v>
      </c>
      <c r="H274" s="69" t="s">
        <v>378</v>
      </c>
      <c r="I274" s="69" t="s">
        <v>378</v>
      </c>
      <c r="J274" s="69" t="s">
        <v>378</v>
      </c>
      <c r="K274" s="69" t="s">
        <v>378</v>
      </c>
      <c r="L274" s="69">
        <f>'Расчет субсидий'!P274-1</f>
        <v>-0.41730868002054433</v>
      </c>
      <c r="M274" s="69">
        <f>L274*'Расчет субсидий'!Q274</f>
        <v>-8.3461736004108857</v>
      </c>
      <c r="N274" s="75">
        <f t="shared" si="107"/>
        <v>-0.76212458813107997</v>
      </c>
      <c r="O274" s="69">
        <f>'Расчет субсидий'!R274-1</f>
        <v>0</v>
      </c>
      <c r="P274" s="69">
        <f>O274*'Расчет субсидий'!S274</f>
        <v>0</v>
      </c>
      <c r="Q274" s="75">
        <f t="shared" si="108"/>
        <v>0</v>
      </c>
      <c r="R274" s="69">
        <f>'Расчет субсидий'!V274-1</f>
        <v>0</v>
      </c>
      <c r="S274" s="69">
        <f>R274*'Расчет субсидий'!W274</f>
        <v>0</v>
      </c>
      <c r="T274" s="75">
        <f t="shared" si="109"/>
        <v>0</v>
      </c>
      <c r="U274" s="69">
        <f>'Расчет субсидий'!Z274-1</f>
        <v>-1</v>
      </c>
      <c r="V274" s="69">
        <f>U274*'Расчет субсидий'!AA274</f>
        <v>-30</v>
      </c>
      <c r="W274" s="75">
        <f t="shared" si="110"/>
        <v>-2.7394275195530091</v>
      </c>
      <c r="X274" s="70">
        <f t="shared" si="95"/>
        <v>-40.818083712770438</v>
      </c>
    </row>
    <row r="275" spans="1:24" x14ac:dyDescent="0.2">
      <c r="A275" s="86" t="s">
        <v>273</v>
      </c>
      <c r="B275" s="69">
        <f>'Расчет субсидий'!AG275</f>
        <v>-15.418181818181807</v>
      </c>
      <c r="C275" s="69">
        <f>'Расчет субсидий'!D275-1</f>
        <v>-1</v>
      </c>
      <c r="D275" s="69">
        <f>C275*'Расчет субсидий'!E275</f>
        <v>0</v>
      </c>
      <c r="E275" s="75">
        <f t="shared" si="106"/>
        <v>0</v>
      </c>
      <c r="F275" s="69" t="s">
        <v>378</v>
      </c>
      <c r="G275" s="69" t="s">
        <v>378</v>
      </c>
      <c r="H275" s="69" t="s">
        <v>378</v>
      </c>
      <c r="I275" s="69" t="s">
        <v>378</v>
      </c>
      <c r="J275" s="69" t="s">
        <v>378</v>
      </c>
      <c r="K275" s="69" t="s">
        <v>378</v>
      </c>
      <c r="L275" s="69">
        <f>'Расчет субсидий'!P275-1</f>
        <v>-0.25176678445229683</v>
      </c>
      <c r="M275" s="69">
        <f>L275*'Расчет субсидий'!Q275</f>
        <v>-5.0353356890459366</v>
      </c>
      <c r="N275" s="75">
        <f t="shared" si="107"/>
        <v>-8.1091879558746811</v>
      </c>
      <c r="O275" s="69">
        <f>'Расчет субсидий'!R275-1</f>
        <v>0</v>
      </c>
      <c r="P275" s="69">
        <f>O275*'Расчет субсидий'!S275</f>
        <v>0</v>
      </c>
      <c r="Q275" s="75">
        <f t="shared" si="108"/>
        <v>0</v>
      </c>
      <c r="R275" s="69">
        <f>'Расчет субсидий'!V275-1</f>
        <v>-6.9230769230769207E-2</v>
      </c>
      <c r="S275" s="69">
        <f>R275*'Расчет субсидий'!W275</f>
        <v>-1.0384615384615381</v>
      </c>
      <c r="T275" s="75">
        <f t="shared" si="109"/>
        <v>-1.6723969006973933</v>
      </c>
      <c r="U275" s="69">
        <f>'Расчет субсидий'!Z275-1</f>
        <v>-9.9999999999999978E-2</v>
      </c>
      <c r="V275" s="69">
        <f>U275*'Расчет субсидий'!AA275</f>
        <v>-3.4999999999999991</v>
      </c>
      <c r="W275" s="75">
        <f t="shared" si="110"/>
        <v>-5.6365969616097331</v>
      </c>
      <c r="X275" s="70">
        <f t="shared" si="95"/>
        <v>-9.5737972275074732</v>
      </c>
    </row>
    <row r="276" spans="1:24" x14ac:dyDescent="0.2">
      <c r="A276" s="86" t="s">
        <v>274</v>
      </c>
      <c r="B276" s="69">
        <f>'Расчет субсидий'!AG276</f>
        <v>-8.863636363636374</v>
      </c>
      <c r="C276" s="69">
        <f>'Расчет субсидий'!D276-1</f>
        <v>-1</v>
      </c>
      <c r="D276" s="69">
        <f>C276*'Расчет субсидий'!E276</f>
        <v>0</v>
      </c>
      <c r="E276" s="75">
        <f t="shared" si="106"/>
        <v>0</v>
      </c>
      <c r="F276" s="69" t="s">
        <v>378</v>
      </c>
      <c r="G276" s="69" t="s">
        <v>378</v>
      </c>
      <c r="H276" s="69" t="s">
        <v>378</v>
      </c>
      <c r="I276" s="69" t="s">
        <v>378</v>
      </c>
      <c r="J276" s="69" t="s">
        <v>378</v>
      </c>
      <c r="K276" s="69" t="s">
        <v>378</v>
      </c>
      <c r="L276" s="69">
        <f>'Расчет субсидий'!P276-1</f>
        <v>0.2940185341196293</v>
      </c>
      <c r="M276" s="69">
        <f>L276*'Расчет субсидий'!Q276</f>
        <v>5.8803706823925861</v>
      </c>
      <c r="N276" s="75">
        <f t="shared" si="107"/>
        <v>9.558376014756707</v>
      </c>
      <c r="O276" s="69">
        <f>'Расчет субсидий'!R276-1</f>
        <v>0</v>
      </c>
      <c r="P276" s="69">
        <f>O276*'Расчет субсидий'!S276</f>
        <v>0</v>
      </c>
      <c r="Q276" s="75">
        <f t="shared" si="108"/>
        <v>0</v>
      </c>
      <c r="R276" s="69">
        <f>'Расчет субсидий'!V276-1</f>
        <v>3.3333333333333437E-2</v>
      </c>
      <c r="S276" s="69">
        <f>R276*'Расчет субсидий'!W276</f>
        <v>0.66666666666666874</v>
      </c>
      <c r="T276" s="75">
        <f t="shared" si="109"/>
        <v>1.0836477869643024</v>
      </c>
      <c r="U276" s="69">
        <f>'Расчет субсидий'!Z276-1</f>
        <v>-0.4</v>
      </c>
      <c r="V276" s="69">
        <f>U276*'Расчет субсидий'!AA276</f>
        <v>-12</v>
      </c>
      <c r="W276" s="75">
        <f t="shared" si="110"/>
        <v>-19.505660165357384</v>
      </c>
      <c r="X276" s="70">
        <f t="shared" si="95"/>
        <v>-5.4529626509407452</v>
      </c>
    </row>
    <row r="277" spans="1:24" x14ac:dyDescent="0.2">
      <c r="A277" s="86" t="s">
        <v>275</v>
      </c>
      <c r="B277" s="69">
        <f>'Расчет субсидий'!AG277</f>
        <v>-14.127272727272725</v>
      </c>
      <c r="C277" s="69">
        <f>'Расчет субсидий'!D277-1</f>
        <v>-1</v>
      </c>
      <c r="D277" s="69">
        <f>C277*'Расчет субсидий'!E277</f>
        <v>0</v>
      </c>
      <c r="E277" s="75">
        <f t="shared" si="106"/>
        <v>0</v>
      </c>
      <c r="F277" s="69" t="s">
        <v>378</v>
      </c>
      <c r="G277" s="69" t="s">
        <v>378</v>
      </c>
      <c r="H277" s="69" t="s">
        <v>378</v>
      </c>
      <c r="I277" s="69" t="s">
        <v>378</v>
      </c>
      <c r="J277" s="69" t="s">
        <v>378</v>
      </c>
      <c r="K277" s="69" t="s">
        <v>378</v>
      </c>
      <c r="L277" s="69">
        <f>'Расчет субсидий'!P277-1</f>
        <v>-0.39869281045751626</v>
      </c>
      <c r="M277" s="69">
        <f>L277*'Расчет субсидий'!Q277</f>
        <v>-7.9738562091503251</v>
      </c>
      <c r="N277" s="75">
        <f t="shared" si="107"/>
        <v>-14.127272727272725</v>
      </c>
      <c r="O277" s="69">
        <f>'Расчет субсидий'!R277-1</f>
        <v>0</v>
      </c>
      <c r="P277" s="69">
        <f>O277*'Расчет субсидий'!S277</f>
        <v>0</v>
      </c>
      <c r="Q277" s="75">
        <f t="shared" si="108"/>
        <v>0</v>
      </c>
      <c r="R277" s="69">
        <f>'Расчет субсидий'!V277-1</f>
        <v>0</v>
      </c>
      <c r="S277" s="69">
        <f>R277*'Расчет субсидий'!W277</f>
        <v>0</v>
      </c>
      <c r="T277" s="75">
        <f t="shared" si="109"/>
        <v>0</v>
      </c>
      <c r="U277" s="69">
        <f>'Расчет субсидий'!Z277-1</f>
        <v>0</v>
      </c>
      <c r="V277" s="69">
        <f>U277*'Расчет субсидий'!AA277</f>
        <v>0</v>
      </c>
      <c r="W277" s="75">
        <f t="shared" si="110"/>
        <v>0</v>
      </c>
      <c r="X277" s="70">
        <f t="shared" si="95"/>
        <v>-7.9738562091503251</v>
      </c>
    </row>
    <row r="278" spans="1:24" x14ac:dyDescent="0.2">
      <c r="A278" s="86" t="s">
        <v>276</v>
      </c>
      <c r="B278" s="69">
        <f>'Расчет субсидий'!AG278</f>
        <v>30.309090909090912</v>
      </c>
      <c r="C278" s="69">
        <f>'Расчет субсидий'!D278-1</f>
        <v>-1</v>
      </c>
      <c r="D278" s="69">
        <f>C278*'Расчет субсидий'!E278</f>
        <v>0</v>
      </c>
      <c r="E278" s="75">
        <f t="shared" si="106"/>
        <v>0</v>
      </c>
      <c r="F278" s="69" t="s">
        <v>378</v>
      </c>
      <c r="G278" s="69" t="s">
        <v>378</v>
      </c>
      <c r="H278" s="69" t="s">
        <v>378</v>
      </c>
      <c r="I278" s="69" t="s">
        <v>378</v>
      </c>
      <c r="J278" s="69" t="s">
        <v>378</v>
      </c>
      <c r="K278" s="69" t="s">
        <v>378</v>
      </c>
      <c r="L278" s="69">
        <f>'Расчет субсидий'!P278-1</f>
        <v>3.5375939849624061</v>
      </c>
      <c r="M278" s="69">
        <f>L278*'Расчет субсидий'!Q278</f>
        <v>70.751879699248121</v>
      </c>
      <c r="N278" s="75">
        <f t="shared" si="107"/>
        <v>27.939708606440586</v>
      </c>
      <c r="O278" s="69">
        <f>'Расчет субсидий'!R278-1</f>
        <v>0</v>
      </c>
      <c r="P278" s="69">
        <f>O278*'Расчет субсидий'!S278</f>
        <v>0</v>
      </c>
      <c r="Q278" s="75">
        <f t="shared" si="108"/>
        <v>0</v>
      </c>
      <c r="R278" s="69">
        <f>'Расчет субсидий'!V278-1</f>
        <v>0</v>
      </c>
      <c r="S278" s="69">
        <f>R278*'Расчет субсидий'!W278</f>
        <v>0</v>
      </c>
      <c r="T278" s="75">
        <f t="shared" si="109"/>
        <v>0</v>
      </c>
      <c r="U278" s="69">
        <f>'Расчет субсидий'!Z278-1</f>
        <v>0.19999999999999996</v>
      </c>
      <c r="V278" s="69">
        <f>U278*'Расчет субсидий'!AA278</f>
        <v>5.9999999999999982</v>
      </c>
      <c r="W278" s="75">
        <f t="shared" si="110"/>
        <v>2.3693823026503273</v>
      </c>
      <c r="X278" s="70">
        <f t="shared" si="95"/>
        <v>76.751879699248121</v>
      </c>
    </row>
    <row r="279" spans="1:24" x14ac:dyDescent="0.2">
      <c r="A279" s="86" t="s">
        <v>277</v>
      </c>
      <c r="B279" s="69">
        <f>'Расчет субсидий'!AG279</f>
        <v>-12.036363636363632</v>
      </c>
      <c r="C279" s="69">
        <f>'Расчет субсидий'!D279-1</f>
        <v>-1</v>
      </c>
      <c r="D279" s="69">
        <f>C279*'Расчет субсидий'!E279</f>
        <v>0</v>
      </c>
      <c r="E279" s="75">
        <f t="shared" si="106"/>
        <v>0</v>
      </c>
      <c r="F279" s="69" t="s">
        <v>378</v>
      </c>
      <c r="G279" s="69" t="s">
        <v>378</v>
      </c>
      <c r="H279" s="69" t="s">
        <v>378</v>
      </c>
      <c r="I279" s="69" t="s">
        <v>378</v>
      </c>
      <c r="J279" s="69" t="s">
        <v>378</v>
      </c>
      <c r="K279" s="69" t="s">
        <v>378</v>
      </c>
      <c r="L279" s="69">
        <f>'Расчет субсидий'!P279-1</f>
        <v>-0.83243606998654107</v>
      </c>
      <c r="M279" s="69">
        <f>L279*'Расчет субсидий'!Q279</f>
        <v>-16.648721399730821</v>
      </c>
      <c r="N279" s="75">
        <f t="shared" si="107"/>
        <v>-12.036363636363632</v>
      </c>
      <c r="O279" s="69">
        <f>'Расчет субсидий'!R279-1</f>
        <v>0</v>
      </c>
      <c r="P279" s="69">
        <f>O279*'Расчет субсидий'!S279</f>
        <v>0</v>
      </c>
      <c r="Q279" s="75">
        <f t="shared" si="108"/>
        <v>0</v>
      </c>
      <c r="R279" s="69">
        <f>'Расчет субсидий'!V279-1</f>
        <v>0</v>
      </c>
      <c r="S279" s="69">
        <f>R279*'Расчет субсидий'!W279</f>
        <v>0</v>
      </c>
      <c r="T279" s="75">
        <f t="shared" si="109"/>
        <v>0</v>
      </c>
      <c r="U279" s="69">
        <f>'Расчет субсидий'!Z279-1</f>
        <v>0</v>
      </c>
      <c r="V279" s="69">
        <f>U279*'Расчет субсидий'!AA279</f>
        <v>0</v>
      </c>
      <c r="W279" s="75">
        <f t="shared" si="110"/>
        <v>0</v>
      </c>
      <c r="X279" s="70">
        <f t="shared" si="95"/>
        <v>-16.648721399730821</v>
      </c>
    </row>
    <row r="280" spans="1:24" x14ac:dyDescent="0.2">
      <c r="A280" s="86" t="s">
        <v>278</v>
      </c>
      <c r="B280" s="69">
        <f>'Расчет субсидий'!AG280</f>
        <v>26.827272727272728</v>
      </c>
      <c r="C280" s="69">
        <f>'Расчет субсидий'!D280-1</f>
        <v>-1</v>
      </c>
      <c r="D280" s="69">
        <f>C280*'Расчет субсидий'!E280</f>
        <v>0</v>
      </c>
      <c r="E280" s="75">
        <f t="shared" si="106"/>
        <v>0</v>
      </c>
      <c r="F280" s="69" t="s">
        <v>378</v>
      </c>
      <c r="G280" s="69" t="s">
        <v>378</v>
      </c>
      <c r="H280" s="69" t="s">
        <v>378</v>
      </c>
      <c r="I280" s="69" t="s">
        <v>378</v>
      </c>
      <c r="J280" s="69" t="s">
        <v>378</v>
      </c>
      <c r="K280" s="69" t="s">
        <v>378</v>
      </c>
      <c r="L280" s="69">
        <f>'Расчет субсидий'!P280-1</f>
        <v>4.5291262135922326</v>
      </c>
      <c r="M280" s="69">
        <f>L280*'Расчет субсидий'!Q280</f>
        <v>90.582524271844648</v>
      </c>
      <c r="N280" s="75">
        <f t="shared" si="107"/>
        <v>20.224736893469792</v>
      </c>
      <c r="O280" s="69">
        <f>'Расчет субсидий'!R280-1</f>
        <v>0</v>
      </c>
      <c r="P280" s="69">
        <f>O280*'Расчет субсидий'!S280</f>
        <v>0</v>
      </c>
      <c r="Q280" s="75">
        <f t="shared" si="108"/>
        <v>0</v>
      </c>
      <c r="R280" s="69">
        <f>'Расчет субсидий'!V280-1</f>
        <v>0.18285714285714283</v>
      </c>
      <c r="S280" s="69">
        <f>R280*'Расчет субсидий'!W280</f>
        <v>4.5714285714285712</v>
      </c>
      <c r="T280" s="75">
        <f t="shared" si="109"/>
        <v>1.0206818680275065</v>
      </c>
      <c r="U280" s="69">
        <f>'Расчет субсидий'!Z280-1</f>
        <v>1</v>
      </c>
      <c r="V280" s="69">
        <f>U280*'Расчет субсидий'!AA280</f>
        <v>25</v>
      </c>
      <c r="W280" s="75">
        <f t="shared" si="110"/>
        <v>5.5818539657754274</v>
      </c>
      <c r="X280" s="70">
        <f t="shared" si="95"/>
        <v>120.15395284327322</v>
      </c>
    </row>
    <row r="281" spans="1:24" x14ac:dyDescent="0.2">
      <c r="A281" s="86" t="s">
        <v>279</v>
      </c>
      <c r="B281" s="69">
        <f>'Расчет субсидий'!AG281</f>
        <v>10.545454545454547</v>
      </c>
      <c r="C281" s="69">
        <f>'Расчет субсидий'!D281-1</f>
        <v>-1</v>
      </c>
      <c r="D281" s="69">
        <f>C281*'Расчет субсидий'!E281</f>
        <v>0</v>
      </c>
      <c r="E281" s="75">
        <f t="shared" si="106"/>
        <v>0</v>
      </c>
      <c r="F281" s="69" t="s">
        <v>378</v>
      </c>
      <c r="G281" s="69" t="s">
        <v>378</v>
      </c>
      <c r="H281" s="69" t="s">
        <v>378</v>
      </c>
      <c r="I281" s="69" t="s">
        <v>378</v>
      </c>
      <c r="J281" s="69" t="s">
        <v>378</v>
      </c>
      <c r="K281" s="69" t="s">
        <v>378</v>
      </c>
      <c r="L281" s="69">
        <f>'Расчет субсидий'!P281-1</f>
        <v>3.294520547945206</v>
      </c>
      <c r="M281" s="69">
        <f>L281*'Расчет субсидий'!Q281</f>
        <v>65.890410958904113</v>
      </c>
      <c r="N281" s="75">
        <f t="shared" si="107"/>
        <v>10.27804824134356</v>
      </c>
      <c r="O281" s="69">
        <f>'Расчет субсидий'!R281-1</f>
        <v>0</v>
      </c>
      <c r="P281" s="69">
        <f>O281*'Расчет субсидий'!S281</f>
        <v>0</v>
      </c>
      <c r="Q281" s="75">
        <f t="shared" si="108"/>
        <v>0</v>
      </c>
      <c r="R281" s="69">
        <f>'Расчет субсидий'!V281-1</f>
        <v>8.5714285714285632E-2</v>
      </c>
      <c r="S281" s="69">
        <f>R281*'Расчет субсидий'!W281</f>
        <v>1.7142857142857126</v>
      </c>
      <c r="T281" s="75">
        <f t="shared" si="109"/>
        <v>0.26740630411098754</v>
      </c>
      <c r="U281" s="69">
        <f>'Расчет субсидий'!Z281-1</f>
        <v>0</v>
      </c>
      <c r="V281" s="69">
        <f>U281*'Расчет субсидий'!AA281</f>
        <v>0</v>
      </c>
      <c r="W281" s="75">
        <f t="shared" si="110"/>
        <v>0</v>
      </c>
      <c r="X281" s="70">
        <f t="shared" si="95"/>
        <v>67.604696673189821</v>
      </c>
    </row>
    <row r="282" spans="1:24" x14ac:dyDescent="0.2">
      <c r="A282" s="86" t="s">
        <v>280</v>
      </c>
      <c r="B282" s="69">
        <f>'Расчет субсидий'!AG282</f>
        <v>-23.872727272727275</v>
      </c>
      <c r="C282" s="69">
        <f>'Расчет субсидий'!D282-1</f>
        <v>-0.19831746031746023</v>
      </c>
      <c r="D282" s="69">
        <f>C282*'Расчет субсидий'!E282</f>
        <v>-1.9831746031746023</v>
      </c>
      <c r="E282" s="75">
        <f t="shared" si="106"/>
        <v>-3.9737500685333345</v>
      </c>
      <c r="F282" s="69" t="s">
        <v>378</v>
      </c>
      <c r="G282" s="69" t="s">
        <v>378</v>
      </c>
      <c r="H282" s="69" t="s">
        <v>378</v>
      </c>
      <c r="I282" s="69" t="s">
        <v>378</v>
      </c>
      <c r="J282" s="69" t="s">
        <v>378</v>
      </c>
      <c r="K282" s="69" t="s">
        <v>378</v>
      </c>
      <c r="L282" s="69">
        <f>'Расчет субсидий'!P282-1</f>
        <v>8.6785418392709257E-2</v>
      </c>
      <c r="M282" s="69">
        <f>L282*'Расчет субсидий'!Q282</f>
        <v>1.7357083678541851</v>
      </c>
      <c r="N282" s="75">
        <f t="shared" si="107"/>
        <v>3.4778940970066481</v>
      </c>
      <c r="O282" s="69">
        <f>'Расчет субсидий'!R282-1</f>
        <v>0</v>
      </c>
      <c r="P282" s="69">
        <f>O282*'Расчет субсидий'!S282</f>
        <v>0</v>
      </c>
      <c r="Q282" s="75">
        <f t="shared" si="108"/>
        <v>0</v>
      </c>
      <c r="R282" s="69">
        <f>'Расчет субсидий'!V282-1</f>
        <v>0</v>
      </c>
      <c r="S282" s="69">
        <f>R282*'Расчет субсидий'!W282</f>
        <v>0</v>
      </c>
      <c r="T282" s="75">
        <f t="shared" si="109"/>
        <v>0</v>
      </c>
      <c r="U282" s="69">
        <f>'Расчет субсидий'!Z282-1</f>
        <v>-0.33333333333333326</v>
      </c>
      <c r="V282" s="69">
        <f>U282*'Расчет субсидий'!AA282</f>
        <v>-11.666666666666664</v>
      </c>
      <c r="W282" s="75">
        <f t="shared" si="110"/>
        <v>-23.376871301200591</v>
      </c>
      <c r="X282" s="70">
        <f t="shared" si="95"/>
        <v>-11.914132901987081</v>
      </c>
    </row>
    <row r="283" spans="1:24" x14ac:dyDescent="0.2">
      <c r="A283" s="86" t="s">
        <v>281</v>
      </c>
      <c r="B283" s="69">
        <f>'Расчет субсидий'!AG283</f>
        <v>-35.181818181818187</v>
      </c>
      <c r="C283" s="69">
        <f>'Расчет субсидий'!D283-1</f>
        <v>-5.9741309620048533E-2</v>
      </c>
      <c r="D283" s="69">
        <f>C283*'Расчет субсидий'!E283</f>
        <v>-0.59741309620048533</v>
      </c>
      <c r="E283" s="75">
        <f t="shared" si="106"/>
        <v>-0.97664091622428129</v>
      </c>
      <c r="F283" s="69" t="s">
        <v>378</v>
      </c>
      <c r="G283" s="69" t="s">
        <v>378</v>
      </c>
      <c r="H283" s="69" t="s">
        <v>378</v>
      </c>
      <c r="I283" s="69" t="s">
        <v>378</v>
      </c>
      <c r="J283" s="69" t="s">
        <v>378</v>
      </c>
      <c r="K283" s="69" t="s">
        <v>378</v>
      </c>
      <c r="L283" s="69">
        <f>'Расчет субсидий'!P283-1</f>
        <v>0.20383141762452106</v>
      </c>
      <c r="M283" s="69">
        <f>L283*'Расчет субсидий'!Q283</f>
        <v>4.0766283524904212</v>
      </c>
      <c r="N283" s="75">
        <f t="shared" si="107"/>
        <v>6.6644037008957904</v>
      </c>
      <c r="O283" s="69">
        <f>'Расчет субсидий'!R283-1</f>
        <v>0</v>
      </c>
      <c r="P283" s="69">
        <f>O283*'Расчет субсидий'!S283</f>
        <v>0</v>
      </c>
      <c r="Q283" s="75">
        <f t="shared" si="108"/>
        <v>0</v>
      </c>
      <c r="R283" s="69">
        <f>'Расчет субсидий'!V283-1</f>
        <v>0</v>
      </c>
      <c r="S283" s="69">
        <f>R283*'Расчет субсидий'!W283</f>
        <v>0</v>
      </c>
      <c r="T283" s="75">
        <f t="shared" si="109"/>
        <v>0</v>
      </c>
      <c r="U283" s="69">
        <f>'Расчет субсидий'!Z283-1</f>
        <v>-1</v>
      </c>
      <c r="V283" s="69">
        <f>U283*'Расчет субсидий'!AA283</f>
        <v>-25</v>
      </c>
      <c r="W283" s="75">
        <f t="shared" si="110"/>
        <v>-40.8695809664897</v>
      </c>
      <c r="X283" s="70">
        <f t="shared" si="95"/>
        <v>-21.520784743710063</v>
      </c>
    </row>
    <row r="284" spans="1:24" x14ac:dyDescent="0.2">
      <c r="A284" s="86" t="s">
        <v>282</v>
      </c>
      <c r="B284" s="69">
        <f>'Расчет субсидий'!AG284</f>
        <v>53.21818181818179</v>
      </c>
      <c r="C284" s="69">
        <f>'Расчет субсидий'!D284-1</f>
        <v>0.47434377123093063</v>
      </c>
      <c r="D284" s="69">
        <f>C284*'Расчет субсидий'!E284</f>
        <v>4.7434377123093068</v>
      </c>
      <c r="E284" s="75">
        <f t="shared" si="106"/>
        <v>9.0502834405469521</v>
      </c>
      <c r="F284" s="69" t="s">
        <v>378</v>
      </c>
      <c r="G284" s="69" t="s">
        <v>378</v>
      </c>
      <c r="H284" s="69" t="s">
        <v>378</v>
      </c>
      <c r="I284" s="69" t="s">
        <v>378</v>
      </c>
      <c r="J284" s="69" t="s">
        <v>378</v>
      </c>
      <c r="K284" s="69" t="s">
        <v>378</v>
      </c>
      <c r="L284" s="69">
        <f>'Расчет субсидий'!P284-1</f>
        <v>-0.20503528514209413</v>
      </c>
      <c r="M284" s="69">
        <f>L284*'Расчет субсидий'!Q284</f>
        <v>-4.1007057028418821</v>
      </c>
      <c r="N284" s="75">
        <f t="shared" si="107"/>
        <v>-7.8239772856463556</v>
      </c>
      <c r="O284" s="69">
        <f>'Расчет субсидий'!R284-1</f>
        <v>0</v>
      </c>
      <c r="P284" s="69">
        <f>O284*'Расчет субсидий'!S284</f>
        <v>0</v>
      </c>
      <c r="Q284" s="75">
        <f t="shared" si="108"/>
        <v>0</v>
      </c>
      <c r="R284" s="69">
        <f>'Расчет субсидий'!V284-1</f>
        <v>5.0000000000000044E-2</v>
      </c>
      <c r="S284" s="69">
        <f>R284*'Расчет субсидий'!W284</f>
        <v>0.25000000000000022</v>
      </c>
      <c r="T284" s="75">
        <f t="shared" si="109"/>
        <v>0.4769896849842315</v>
      </c>
      <c r="U284" s="69">
        <f>'Расчет субсидий'!Z284-1</f>
        <v>0.60000000000000009</v>
      </c>
      <c r="V284" s="69">
        <f>U284*'Расчет субсидий'!AA284</f>
        <v>27.000000000000004</v>
      </c>
      <c r="W284" s="75">
        <f t="shared" si="110"/>
        <v>51.514885978296959</v>
      </c>
      <c r="X284" s="70">
        <f t="shared" si="95"/>
        <v>27.89273200946743</v>
      </c>
    </row>
    <row r="285" spans="1:24" x14ac:dyDescent="0.2">
      <c r="A285" s="86" t="s">
        <v>283</v>
      </c>
      <c r="B285" s="69">
        <f>'Расчет субсидий'!AG285</f>
        <v>0</v>
      </c>
      <c r="C285" s="69">
        <f>'Расчет субсидий'!D285-1</f>
        <v>-6.8031408308004027E-2</v>
      </c>
      <c r="D285" s="69">
        <f>C285*'Расчет субсидий'!E285</f>
        <v>-0.68031408308004027</v>
      </c>
      <c r="E285" s="75">
        <f t="shared" si="106"/>
        <v>0</v>
      </c>
      <c r="F285" s="69" t="s">
        <v>378</v>
      </c>
      <c r="G285" s="69" t="s">
        <v>378</v>
      </c>
      <c r="H285" s="69" t="s">
        <v>378</v>
      </c>
      <c r="I285" s="69" t="s">
        <v>378</v>
      </c>
      <c r="J285" s="69" t="s">
        <v>378</v>
      </c>
      <c r="K285" s="69" t="s">
        <v>378</v>
      </c>
      <c r="L285" s="69">
        <f>'Расчет субсидий'!P285-1</f>
        <v>-0.31250180245133374</v>
      </c>
      <c r="M285" s="69">
        <f>L285*'Расчет субсидий'!Q285</f>
        <v>-6.2500360490266749</v>
      </c>
      <c r="N285" s="75">
        <f t="shared" si="107"/>
        <v>0</v>
      </c>
      <c r="O285" s="69">
        <f>'Расчет субсидий'!R285-1</f>
        <v>0</v>
      </c>
      <c r="P285" s="69">
        <f>O285*'Расчет субсидий'!S285</f>
        <v>0</v>
      </c>
      <c r="Q285" s="75">
        <f t="shared" si="108"/>
        <v>0</v>
      </c>
      <c r="R285" s="69">
        <f>'Расчет субсидий'!V285-1</f>
        <v>0</v>
      </c>
      <c r="S285" s="69">
        <f>R285*'Расчет субсидий'!W285</f>
        <v>0</v>
      </c>
      <c r="T285" s="75">
        <f t="shared" si="109"/>
        <v>0</v>
      </c>
      <c r="U285" s="69">
        <f>'Расчет субсидий'!Z285-1</f>
        <v>1</v>
      </c>
      <c r="V285" s="69">
        <f>U285*'Расчет субсидий'!AA285</f>
        <v>40</v>
      </c>
      <c r="W285" s="75">
        <f t="shared" si="110"/>
        <v>0</v>
      </c>
      <c r="X285" s="70">
        <f t="shared" si="95"/>
        <v>33.069649867893283</v>
      </c>
    </row>
    <row r="286" spans="1:24" x14ac:dyDescent="0.2">
      <c r="A286" s="86" t="s">
        <v>171</v>
      </c>
      <c r="B286" s="69">
        <f>'Расчет субсидий'!AG286</f>
        <v>2.6818181818181834</v>
      </c>
      <c r="C286" s="69">
        <f>'Расчет субсидий'!D286-1</f>
        <v>-1</v>
      </c>
      <c r="D286" s="69">
        <f>C286*'Расчет субсидий'!E286</f>
        <v>0</v>
      </c>
      <c r="E286" s="75">
        <f t="shared" si="106"/>
        <v>0</v>
      </c>
      <c r="F286" s="69" t="s">
        <v>378</v>
      </c>
      <c r="G286" s="69" t="s">
        <v>378</v>
      </c>
      <c r="H286" s="69" t="s">
        <v>378</v>
      </c>
      <c r="I286" s="69" t="s">
        <v>378</v>
      </c>
      <c r="J286" s="69" t="s">
        <v>378</v>
      </c>
      <c r="K286" s="69" t="s">
        <v>378</v>
      </c>
      <c r="L286" s="69">
        <f>'Расчет субсидий'!P286-1</f>
        <v>0.3346430910281597</v>
      </c>
      <c r="M286" s="69">
        <f>L286*'Расчет субсидий'!Q286</f>
        <v>6.692861820563194</v>
      </c>
      <c r="N286" s="75">
        <f t="shared" si="107"/>
        <v>2.0529935034049167</v>
      </c>
      <c r="O286" s="69">
        <f>'Расчет субсидий'!R286-1</f>
        <v>0</v>
      </c>
      <c r="P286" s="69">
        <f>O286*'Расчет субсидий'!S286</f>
        <v>0</v>
      </c>
      <c r="Q286" s="75">
        <f t="shared" si="108"/>
        <v>0</v>
      </c>
      <c r="R286" s="69">
        <f>'Расчет субсидий'!V286-1</f>
        <v>4.2000000000000037E-2</v>
      </c>
      <c r="S286" s="69">
        <f>R286*'Расчет субсидий'!W286</f>
        <v>1.0500000000000009</v>
      </c>
      <c r="T286" s="75">
        <f t="shared" si="109"/>
        <v>0.32208093284581962</v>
      </c>
      <c r="U286" s="69">
        <f>'Расчет субсидий'!Z286-1</f>
        <v>4.0000000000000036E-2</v>
      </c>
      <c r="V286" s="69">
        <f>U286*'Расчет субсидий'!AA286</f>
        <v>1.0000000000000009</v>
      </c>
      <c r="W286" s="75">
        <f t="shared" si="110"/>
        <v>0.30674374556744727</v>
      </c>
      <c r="X286" s="70">
        <f t="shared" si="95"/>
        <v>8.7428618205631956</v>
      </c>
    </row>
    <row r="287" spans="1:24" x14ac:dyDescent="0.2">
      <c r="A287" s="82" t="s">
        <v>284</v>
      </c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70"/>
    </row>
    <row r="288" spans="1:24" x14ac:dyDescent="0.2">
      <c r="A288" s="86" t="s">
        <v>74</v>
      </c>
      <c r="B288" s="69">
        <f>'Расчет субсидий'!AG288</f>
        <v>-3.5909090909090935</v>
      </c>
      <c r="C288" s="69">
        <f>'Расчет субсидий'!D288-1</f>
        <v>9.2383561643835543E-2</v>
      </c>
      <c r="D288" s="69">
        <f>C288*'Расчет субсидий'!E288</f>
        <v>0.92383561643835543</v>
      </c>
      <c r="E288" s="75">
        <f t="shared" ref="E288:E311" si="111">$B288*D288/$X288</f>
        <v>0.48561200842875774</v>
      </c>
      <c r="F288" s="69" t="s">
        <v>378</v>
      </c>
      <c r="G288" s="69" t="s">
        <v>378</v>
      </c>
      <c r="H288" s="69" t="s">
        <v>378</v>
      </c>
      <c r="I288" s="69" t="s">
        <v>378</v>
      </c>
      <c r="J288" s="69" t="s">
        <v>378</v>
      </c>
      <c r="K288" s="69" t="s">
        <v>378</v>
      </c>
      <c r="L288" s="69">
        <f>'Расчет субсидий'!P288-1</f>
        <v>-0.79832058779427206</v>
      </c>
      <c r="M288" s="69">
        <f>L288*'Расчет субсидий'!Q288</f>
        <v>-15.966411755885442</v>
      </c>
      <c r="N288" s="75">
        <f t="shared" ref="N288:N311" si="112">$B288*M288/$X288</f>
        <v>-8.392706605172787</v>
      </c>
      <c r="O288" s="69">
        <f>'Расчет субсидий'!R288-1</f>
        <v>0</v>
      </c>
      <c r="P288" s="69">
        <f>O288*'Расчет субсидий'!S288</f>
        <v>0</v>
      </c>
      <c r="Q288" s="75">
        <f t="shared" ref="Q288:Q311" si="113">$B288*P288/$X288</f>
        <v>0</v>
      </c>
      <c r="R288" s="69">
        <f>'Расчет субсидий'!V288-1</f>
        <v>0</v>
      </c>
      <c r="S288" s="69">
        <f>R288*'Расчет субсидий'!W288</f>
        <v>0</v>
      </c>
      <c r="T288" s="75">
        <f t="shared" ref="T288:T311" si="114">$B288*S288/$X288</f>
        <v>0</v>
      </c>
      <c r="U288" s="69">
        <f>'Расчет субсидий'!Z288-1</f>
        <v>0.18247058823529416</v>
      </c>
      <c r="V288" s="69">
        <f>U288*'Расчет субсидий'!AA288</f>
        <v>8.2111764705882369</v>
      </c>
      <c r="W288" s="75">
        <f t="shared" ref="W288:W311" si="115">$B288*V288/$X288</f>
        <v>4.3161855058349348</v>
      </c>
      <c r="X288" s="70">
        <f t="shared" si="95"/>
        <v>-6.8313996688588503</v>
      </c>
    </row>
    <row r="289" spans="1:24" x14ac:dyDescent="0.2">
      <c r="A289" s="86" t="s">
        <v>285</v>
      </c>
      <c r="B289" s="69">
        <f>'Расчет субсидий'!AG289</f>
        <v>-0.7181818181818187</v>
      </c>
      <c r="C289" s="69">
        <f>'Расчет субсидий'!D289-1</f>
        <v>-0.36</v>
      </c>
      <c r="D289" s="69">
        <f>C289*'Расчет субсидий'!E289</f>
        <v>-3.5999999999999996</v>
      </c>
      <c r="E289" s="75">
        <f t="shared" si="111"/>
        <v>-0.17443633643240203</v>
      </c>
      <c r="F289" s="69" t="s">
        <v>378</v>
      </c>
      <c r="G289" s="69" t="s">
        <v>378</v>
      </c>
      <c r="H289" s="69" t="s">
        <v>378</v>
      </c>
      <c r="I289" s="69" t="s">
        <v>378</v>
      </c>
      <c r="J289" s="69" t="s">
        <v>378</v>
      </c>
      <c r="K289" s="69" t="s">
        <v>378</v>
      </c>
      <c r="L289" s="69">
        <f>'Расчет субсидий'!P289-1</f>
        <v>-0.5610882956878851</v>
      </c>
      <c r="M289" s="69">
        <f>L289*'Расчет субсидий'!Q289</f>
        <v>-11.221765913757702</v>
      </c>
      <c r="N289" s="75">
        <f t="shared" si="112"/>
        <v>-0.54374548174941661</v>
      </c>
      <c r="O289" s="69">
        <f>'Расчет субсидий'!R289-1</f>
        <v>0</v>
      </c>
      <c r="P289" s="69">
        <f>O289*'Расчет субсидий'!S289</f>
        <v>0</v>
      </c>
      <c r="Q289" s="75">
        <f t="shared" si="113"/>
        <v>0</v>
      </c>
      <c r="R289" s="69">
        <f>'Расчет субсидий'!V289-1</f>
        <v>0</v>
      </c>
      <c r="S289" s="69">
        <f>R289*'Расчет субсидий'!W289</f>
        <v>0</v>
      </c>
      <c r="T289" s="75">
        <f t="shared" si="114"/>
        <v>0</v>
      </c>
      <c r="U289" s="69">
        <f>'Расчет субсидий'!Z289-1</f>
        <v>0</v>
      </c>
      <c r="V289" s="69">
        <f>U289*'Расчет субсидий'!AA289</f>
        <v>0</v>
      </c>
      <c r="W289" s="75">
        <f t="shared" si="115"/>
        <v>0</v>
      </c>
      <c r="X289" s="70">
        <f t="shared" si="95"/>
        <v>-14.821765913757702</v>
      </c>
    </row>
    <row r="290" spans="1:24" x14ac:dyDescent="0.2">
      <c r="A290" s="86" t="s">
        <v>286</v>
      </c>
      <c r="B290" s="69">
        <f>'Расчет субсидий'!AG290</f>
        <v>0.40000000000000036</v>
      </c>
      <c r="C290" s="69">
        <f>'Расчет субсидий'!D290-1</f>
        <v>-1</v>
      </c>
      <c r="D290" s="69">
        <f>C290*'Расчет субсидий'!E290</f>
        <v>-10</v>
      </c>
      <c r="E290" s="75">
        <f t="shared" si="111"/>
        <v>-1.1810970464135022</v>
      </c>
      <c r="F290" s="69" t="s">
        <v>378</v>
      </c>
      <c r="G290" s="69" t="s">
        <v>378</v>
      </c>
      <c r="H290" s="69" t="s">
        <v>378</v>
      </c>
      <c r="I290" s="69" t="s">
        <v>378</v>
      </c>
      <c r="J290" s="69" t="s">
        <v>378</v>
      </c>
      <c r="K290" s="69" t="s">
        <v>378</v>
      </c>
      <c r="L290" s="69">
        <f>'Расчет субсидий'!P290-1</f>
        <v>0.66933409545584466</v>
      </c>
      <c r="M290" s="69">
        <f>L290*'Расчет субсидий'!Q290</f>
        <v>13.386681909116893</v>
      </c>
      <c r="N290" s="75">
        <f t="shared" si="112"/>
        <v>1.5810970464135026</v>
      </c>
      <c r="O290" s="69">
        <f>'Расчет субсидий'!R290-1</f>
        <v>0</v>
      </c>
      <c r="P290" s="69">
        <f>O290*'Расчет субсидий'!S290</f>
        <v>0</v>
      </c>
      <c r="Q290" s="75">
        <f t="shared" si="113"/>
        <v>0</v>
      </c>
      <c r="R290" s="69">
        <f>'Расчет субсидий'!V290-1</f>
        <v>0</v>
      </c>
      <c r="S290" s="69">
        <f>R290*'Расчет субсидий'!W290</f>
        <v>0</v>
      </c>
      <c r="T290" s="75">
        <f t="shared" si="114"/>
        <v>0</v>
      </c>
      <c r="U290" s="69">
        <f>'Расчет субсидий'!Z290-1</f>
        <v>0</v>
      </c>
      <c r="V290" s="69">
        <f>U290*'Расчет субсидий'!AA290</f>
        <v>0</v>
      </c>
      <c r="W290" s="75">
        <f t="shared" si="115"/>
        <v>0</v>
      </c>
      <c r="X290" s="70">
        <f t="shared" si="95"/>
        <v>3.3866819091168932</v>
      </c>
    </row>
    <row r="291" spans="1:24" x14ac:dyDescent="0.2">
      <c r="A291" s="86" t="s">
        <v>55</v>
      </c>
      <c r="B291" s="69">
        <f>'Расчет субсидий'!AG291</f>
        <v>-0.83636363636363686</v>
      </c>
      <c r="C291" s="69">
        <f>'Расчет субсидий'!D291-1</f>
        <v>-2.0162052635519512E-2</v>
      </c>
      <c r="D291" s="69">
        <f>C291*'Расчет субсидий'!E291</f>
        <v>-0.20162052635519512</v>
      </c>
      <c r="E291" s="75">
        <f t="shared" si="111"/>
        <v>-1.1874812862320906E-2</v>
      </c>
      <c r="F291" s="69" t="s">
        <v>378</v>
      </c>
      <c r="G291" s="69" t="s">
        <v>378</v>
      </c>
      <c r="H291" s="69" t="s">
        <v>378</v>
      </c>
      <c r="I291" s="69" t="s">
        <v>378</v>
      </c>
      <c r="J291" s="69" t="s">
        <v>378</v>
      </c>
      <c r="K291" s="69" t="s">
        <v>378</v>
      </c>
      <c r="L291" s="69">
        <f>'Расчет субсидий'!P291-1</f>
        <v>-0.44031196943972828</v>
      </c>
      <c r="M291" s="69">
        <f>L291*'Расчет субсидий'!Q291</f>
        <v>-8.806239388794566</v>
      </c>
      <c r="N291" s="75">
        <f t="shared" si="112"/>
        <v>-0.51865971512498332</v>
      </c>
      <c r="O291" s="69">
        <f>'Расчет субсидий'!R291-1</f>
        <v>0</v>
      </c>
      <c r="P291" s="69">
        <f>O291*'Расчет субсидий'!S291</f>
        <v>0</v>
      </c>
      <c r="Q291" s="75">
        <f t="shared" si="113"/>
        <v>0</v>
      </c>
      <c r="R291" s="69">
        <f>'Расчет субсидий'!V291-1</f>
        <v>-0.14836065573770496</v>
      </c>
      <c r="S291" s="69">
        <f>R291*'Расчет субсидий'!W291</f>
        <v>-5.1926229508196737</v>
      </c>
      <c r="T291" s="75">
        <f t="shared" si="114"/>
        <v>-0.30582910837633259</v>
      </c>
      <c r="U291" s="69">
        <f>'Расчет субсидий'!Z291-1</f>
        <v>0</v>
      </c>
      <c r="V291" s="69">
        <f>U291*'Расчет субсидий'!AA291</f>
        <v>0</v>
      </c>
      <c r="W291" s="75">
        <f t="shared" si="115"/>
        <v>0</v>
      </c>
      <c r="X291" s="70">
        <f t="shared" si="95"/>
        <v>-14.200482865969436</v>
      </c>
    </row>
    <row r="292" spans="1:24" x14ac:dyDescent="0.2">
      <c r="A292" s="86" t="s">
        <v>287</v>
      </c>
      <c r="B292" s="69">
        <f>'Расчет субсидий'!AG292</f>
        <v>-12.563636363636366</v>
      </c>
      <c r="C292" s="69">
        <f>'Расчет субсидий'!D292-1</f>
        <v>8.5853658536585442E-2</v>
      </c>
      <c r="D292" s="69">
        <f>C292*'Расчет субсидий'!E292</f>
        <v>0.85853658536585442</v>
      </c>
      <c r="E292" s="75">
        <f t="shared" si="111"/>
        <v>0.35519650780388362</v>
      </c>
      <c r="F292" s="69" t="s">
        <v>378</v>
      </c>
      <c r="G292" s="69" t="s">
        <v>378</v>
      </c>
      <c r="H292" s="69" t="s">
        <v>378</v>
      </c>
      <c r="I292" s="69" t="s">
        <v>378</v>
      </c>
      <c r="J292" s="69" t="s">
        <v>378</v>
      </c>
      <c r="K292" s="69" t="s">
        <v>378</v>
      </c>
      <c r="L292" s="69">
        <f>'Расчет субсидий'!P292-1</f>
        <v>-0.55795603982716502</v>
      </c>
      <c r="M292" s="69">
        <f>L292*'Расчет субсидий'!Q292</f>
        <v>-11.1591207965433</v>
      </c>
      <c r="N292" s="75">
        <f t="shared" si="112"/>
        <v>-4.6167872221831994</v>
      </c>
      <c r="O292" s="69">
        <f>'Расчет субсидий'!R292-1</f>
        <v>0</v>
      </c>
      <c r="P292" s="69">
        <f>O292*'Расчет субсидий'!S292</f>
        <v>0</v>
      </c>
      <c r="Q292" s="75">
        <f t="shared" si="113"/>
        <v>0</v>
      </c>
      <c r="R292" s="69">
        <f>'Расчет субсидий'!V292-1</f>
        <v>-0.57333333333333325</v>
      </c>
      <c r="S292" s="69">
        <f>R292*'Расчет субсидий'!W292</f>
        <v>-20.066666666666663</v>
      </c>
      <c r="T292" s="75">
        <f t="shared" si="114"/>
        <v>-8.3020456492570514</v>
      </c>
      <c r="U292" s="69">
        <f>'Расчет субсидий'!Z292-1</f>
        <v>0</v>
      </c>
      <c r="V292" s="69">
        <f>U292*'Расчет субсидий'!AA292</f>
        <v>0</v>
      </c>
      <c r="W292" s="75">
        <f t="shared" si="115"/>
        <v>0</v>
      </c>
      <c r="X292" s="70">
        <f t="shared" si="95"/>
        <v>-30.367250877844107</v>
      </c>
    </row>
    <row r="293" spans="1:24" x14ac:dyDescent="0.2">
      <c r="A293" s="86" t="s">
        <v>288</v>
      </c>
      <c r="B293" s="69">
        <f>'Расчет субсидий'!AG293</f>
        <v>0.22727272727272751</v>
      </c>
      <c r="C293" s="69">
        <f>'Расчет субсидий'!D293-1</f>
        <v>-1</v>
      </c>
      <c r="D293" s="69">
        <f>C293*'Расчет субсидий'!E293</f>
        <v>0</v>
      </c>
      <c r="E293" s="75">
        <f t="shared" si="111"/>
        <v>0</v>
      </c>
      <c r="F293" s="69" t="s">
        <v>378</v>
      </c>
      <c r="G293" s="69" t="s">
        <v>378</v>
      </c>
      <c r="H293" s="69" t="s">
        <v>378</v>
      </c>
      <c r="I293" s="69" t="s">
        <v>378</v>
      </c>
      <c r="J293" s="69" t="s">
        <v>378</v>
      </c>
      <c r="K293" s="69" t="s">
        <v>378</v>
      </c>
      <c r="L293" s="69">
        <f>'Расчет субсидий'!P293-1</f>
        <v>-0.32647385984427146</v>
      </c>
      <c r="M293" s="69">
        <f>L293*'Расчет субсидий'!Q293</f>
        <v>-6.5294771968854288</v>
      </c>
      <c r="N293" s="75">
        <f t="shared" si="112"/>
        <v>-0.4550063096275308</v>
      </c>
      <c r="O293" s="69">
        <f>'Расчет субсидий'!R293-1</f>
        <v>0</v>
      </c>
      <c r="P293" s="69">
        <f>O293*'Расчет субсидий'!S293</f>
        <v>0</v>
      </c>
      <c r="Q293" s="75">
        <f t="shared" si="113"/>
        <v>0</v>
      </c>
      <c r="R293" s="69">
        <f>'Расчет субсидий'!V293-1</f>
        <v>0.32636363636363641</v>
      </c>
      <c r="S293" s="69">
        <f>R293*'Расчет субсидий'!W293</f>
        <v>9.7909090909090928</v>
      </c>
      <c r="T293" s="75">
        <f t="shared" si="114"/>
        <v>0.68227903690025837</v>
      </c>
      <c r="U293" s="69">
        <f>'Расчет субсидий'!Z293-1</f>
        <v>0</v>
      </c>
      <c r="V293" s="69">
        <f>U293*'Расчет субсидий'!AA293</f>
        <v>0</v>
      </c>
      <c r="W293" s="75">
        <f t="shared" si="115"/>
        <v>0</v>
      </c>
      <c r="X293" s="70">
        <f t="shared" si="95"/>
        <v>3.261431894023664</v>
      </c>
    </row>
    <row r="294" spans="1:24" x14ac:dyDescent="0.2">
      <c r="A294" s="86" t="s">
        <v>289</v>
      </c>
      <c r="B294" s="69">
        <f>'Расчет субсидий'!AG294</f>
        <v>-1.8818181818181809</v>
      </c>
      <c r="C294" s="69">
        <f>'Расчет субсидий'!D294-1</f>
        <v>-1</v>
      </c>
      <c r="D294" s="69">
        <f>C294*'Расчет субсидий'!E294</f>
        <v>0</v>
      </c>
      <c r="E294" s="75">
        <f t="shared" si="111"/>
        <v>0</v>
      </c>
      <c r="F294" s="69" t="s">
        <v>378</v>
      </c>
      <c r="G294" s="69" t="s">
        <v>378</v>
      </c>
      <c r="H294" s="69" t="s">
        <v>378</v>
      </c>
      <c r="I294" s="69" t="s">
        <v>378</v>
      </c>
      <c r="J294" s="69" t="s">
        <v>378</v>
      </c>
      <c r="K294" s="69" t="s">
        <v>378</v>
      </c>
      <c r="L294" s="69">
        <f>'Расчет субсидий'!P294-1</f>
        <v>-0.69827439886845832</v>
      </c>
      <c r="M294" s="69">
        <f>L294*'Расчет субсидий'!Q294</f>
        <v>-13.965487977369166</v>
      </c>
      <c r="N294" s="75">
        <f t="shared" si="112"/>
        <v>-1.8818181818181809</v>
      </c>
      <c r="O294" s="69">
        <f>'Расчет субсидий'!R294-1</f>
        <v>0</v>
      </c>
      <c r="P294" s="69">
        <f>O294*'Расчет субсидий'!S294</f>
        <v>0</v>
      </c>
      <c r="Q294" s="75">
        <f t="shared" si="113"/>
        <v>0</v>
      </c>
      <c r="R294" s="69">
        <f>'Расчет субсидий'!V294-1</f>
        <v>0</v>
      </c>
      <c r="S294" s="69">
        <f>R294*'Расчет субсидий'!W294</f>
        <v>0</v>
      </c>
      <c r="T294" s="75">
        <f t="shared" si="114"/>
        <v>0</v>
      </c>
      <c r="U294" s="69">
        <f>'Расчет субсидий'!Z294-1</f>
        <v>0</v>
      </c>
      <c r="V294" s="69">
        <f>U294*'Расчет субсидий'!AA294</f>
        <v>0</v>
      </c>
      <c r="W294" s="75">
        <f t="shared" si="115"/>
        <v>0</v>
      </c>
      <c r="X294" s="70">
        <f t="shared" si="95"/>
        <v>-13.965487977369166</v>
      </c>
    </row>
    <row r="295" spans="1:24" x14ac:dyDescent="0.2">
      <c r="A295" s="86" t="s">
        <v>290</v>
      </c>
      <c r="B295" s="69">
        <f>'Расчет субсидий'!AG295</f>
        <v>0.22727272727272663</v>
      </c>
      <c r="C295" s="69">
        <f>'Расчет субсидий'!D295-1</f>
        <v>-1</v>
      </c>
      <c r="D295" s="69">
        <f>C295*'Расчет субсидий'!E295</f>
        <v>0</v>
      </c>
      <c r="E295" s="75">
        <f t="shared" si="111"/>
        <v>0</v>
      </c>
      <c r="F295" s="69" t="s">
        <v>378</v>
      </c>
      <c r="G295" s="69" t="s">
        <v>378</v>
      </c>
      <c r="H295" s="69" t="s">
        <v>378</v>
      </c>
      <c r="I295" s="69" t="s">
        <v>378</v>
      </c>
      <c r="J295" s="69" t="s">
        <v>378</v>
      </c>
      <c r="K295" s="69" t="s">
        <v>378</v>
      </c>
      <c r="L295" s="69">
        <f>'Расчет субсидий'!P295-1</f>
        <v>-0.34283189750386567</v>
      </c>
      <c r="M295" s="69">
        <f>L295*'Расчет субсидий'!Q295</f>
        <v>-6.8566379500773138</v>
      </c>
      <c r="N295" s="75">
        <f t="shared" si="112"/>
        <v>-1.0302354917352405</v>
      </c>
      <c r="O295" s="69">
        <f>'Расчет субсидий'!R295-1</f>
        <v>0</v>
      </c>
      <c r="P295" s="69">
        <f>O295*'Расчет субсидий'!S295</f>
        <v>0</v>
      </c>
      <c r="Q295" s="75">
        <f t="shared" si="113"/>
        <v>0</v>
      </c>
      <c r="R295" s="69">
        <f>'Расчет субсидий'!V295-1</f>
        <v>0.20923076923076911</v>
      </c>
      <c r="S295" s="69">
        <f>R295*'Расчет субсидий'!W295</f>
        <v>8.3692307692307644</v>
      </c>
      <c r="T295" s="75">
        <f t="shared" si="114"/>
        <v>1.2575082190079672</v>
      </c>
      <c r="U295" s="69">
        <f>'Расчет субсидий'!Z295-1</f>
        <v>0</v>
      </c>
      <c r="V295" s="69">
        <f>U295*'Расчет субсидий'!AA295</f>
        <v>0</v>
      </c>
      <c r="W295" s="75">
        <f t="shared" si="115"/>
        <v>0</v>
      </c>
      <c r="X295" s="70">
        <f t="shared" si="95"/>
        <v>1.5125928191534506</v>
      </c>
    </row>
    <row r="296" spans="1:24" x14ac:dyDescent="0.2">
      <c r="A296" s="86" t="s">
        <v>291</v>
      </c>
      <c r="B296" s="69">
        <f>'Расчет субсидий'!AG296</f>
        <v>-0.80000000000000071</v>
      </c>
      <c r="C296" s="69">
        <f>'Расчет субсидий'!D296-1</f>
        <v>-1</v>
      </c>
      <c r="D296" s="69">
        <f>C296*'Расчет субсидий'!E296</f>
        <v>0</v>
      </c>
      <c r="E296" s="75">
        <f t="shared" si="111"/>
        <v>0</v>
      </c>
      <c r="F296" s="69" t="s">
        <v>378</v>
      </c>
      <c r="G296" s="69" t="s">
        <v>378</v>
      </c>
      <c r="H296" s="69" t="s">
        <v>378</v>
      </c>
      <c r="I296" s="69" t="s">
        <v>378</v>
      </c>
      <c r="J296" s="69" t="s">
        <v>378</v>
      </c>
      <c r="K296" s="69" t="s">
        <v>378</v>
      </c>
      <c r="L296" s="69">
        <f>'Расчет субсидий'!P296-1</f>
        <v>-0.24789915966386555</v>
      </c>
      <c r="M296" s="69">
        <f>L296*'Расчет субсидий'!Q296</f>
        <v>-4.9579831932773111</v>
      </c>
      <c r="N296" s="75">
        <f t="shared" si="112"/>
        <v>-0.80000000000000071</v>
      </c>
      <c r="O296" s="69">
        <f>'Расчет субсидий'!R296-1</f>
        <v>0</v>
      </c>
      <c r="P296" s="69">
        <f>O296*'Расчет субсидий'!S296</f>
        <v>0</v>
      </c>
      <c r="Q296" s="75">
        <f t="shared" si="113"/>
        <v>0</v>
      </c>
      <c r="R296" s="69">
        <f>'Расчет субсидий'!V296-1</f>
        <v>0</v>
      </c>
      <c r="S296" s="69">
        <f>R296*'Расчет субсидий'!W296</f>
        <v>0</v>
      </c>
      <c r="T296" s="75">
        <f t="shared" si="114"/>
        <v>0</v>
      </c>
      <c r="U296" s="69">
        <f>'Расчет субсидий'!Z296-1</f>
        <v>0</v>
      </c>
      <c r="V296" s="69">
        <f>U296*'Расчет субсидий'!AA296</f>
        <v>0</v>
      </c>
      <c r="W296" s="75">
        <f t="shared" si="115"/>
        <v>0</v>
      </c>
      <c r="X296" s="70">
        <f t="shared" si="95"/>
        <v>-4.9579831932773111</v>
      </c>
    </row>
    <row r="297" spans="1:24" x14ac:dyDescent="0.2">
      <c r="A297" s="86" t="s">
        <v>292</v>
      </c>
      <c r="B297" s="69">
        <f>'Расчет субсидий'!AG297</f>
        <v>-5.8727272727272748</v>
      </c>
      <c r="C297" s="69">
        <f>'Расчет субсидий'!D297-1</f>
        <v>-0.21339999999999992</v>
      </c>
      <c r="D297" s="69">
        <f>C297*'Расчет субсидий'!E297</f>
        <v>-2.1339999999999995</v>
      </c>
      <c r="E297" s="75">
        <f t="shared" si="111"/>
        <v>-1.3349518521433481</v>
      </c>
      <c r="F297" s="69" t="s">
        <v>378</v>
      </c>
      <c r="G297" s="69" t="s">
        <v>378</v>
      </c>
      <c r="H297" s="69" t="s">
        <v>378</v>
      </c>
      <c r="I297" s="69" t="s">
        <v>378</v>
      </c>
      <c r="J297" s="69" t="s">
        <v>378</v>
      </c>
      <c r="K297" s="69" t="s">
        <v>378</v>
      </c>
      <c r="L297" s="69">
        <f>'Расчет субсидий'!P297-1</f>
        <v>-0.43437417306165649</v>
      </c>
      <c r="M297" s="69">
        <f>L297*'Расчет субсидий'!Q297</f>
        <v>-8.6874834612331302</v>
      </c>
      <c r="N297" s="75">
        <f t="shared" si="112"/>
        <v>-5.4345698861470826</v>
      </c>
      <c r="O297" s="69">
        <f>'Расчет субсидий'!R297-1</f>
        <v>0</v>
      </c>
      <c r="P297" s="69">
        <f>O297*'Расчет субсидий'!S297</f>
        <v>0</v>
      </c>
      <c r="Q297" s="75">
        <f t="shared" si="113"/>
        <v>0</v>
      </c>
      <c r="R297" s="69">
        <f>'Расчет субсидий'!V297-1</f>
        <v>4.0959409594095941E-2</v>
      </c>
      <c r="S297" s="69">
        <f>R297*'Расчет субсидий'!W297</f>
        <v>1.4335793357933579</v>
      </c>
      <c r="T297" s="75">
        <f t="shared" si="114"/>
        <v>0.8967944655631559</v>
      </c>
      <c r="U297" s="69">
        <f>'Расчет субсидий'!Z297-1</f>
        <v>0</v>
      </c>
      <c r="V297" s="69">
        <f>U297*'Расчет субсидий'!AA297</f>
        <v>0</v>
      </c>
      <c r="W297" s="75">
        <f t="shared" si="115"/>
        <v>0</v>
      </c>
      <c r="X297" s="70">
        <f t="shared" si="95"/>
        <v>-9.3879041254397713</v>
      </c>
    </row>
    <row r="298" spans="1:24" x14ac:dyDescent="0.2">
      <c r="A298" s="86" t="s">
        <v>293</v>
      </c>
      <c r="B298" s="69">
        <f>'Расчет субсидий'!AG298</f>
        <v>-1.372727272727273</v>
      </c>
      <c r="C298" s="69">
        <f>'Расчет субсидий'!D298-1</f>
        <v>-1</v>
      </c>
      <c r="D298" s="69">
        <f>C298*'Расчет субсидий'!E298</f>
        <v>0</v>
      </c>
      <c r="E298" s="75">
        <f t="shared" si="111"/>
        <v>0</v>
      </c>
      <c r="F298" s="69" t="s">
        <v>378</v>
      </c>
      <c r="G298" s="69" t="s">
        <v>378</v>
      </c>
      <c r="H298" s="69" t="s">
        <v>378</v>
      </c>
      <c r="I298" s="69" t="s">
        <v>378</v>
      </c>
      <c r="J298" s="69" t="s">
        <v>378</v>
      </c>
      <c r="K298" s="69" t="s">
        <v>378</v>
      </c>
      <c r="L298" s="69">
        <f>'Расчет субсидий'!P298-1</f>
        <v>-0.39432592918407749</v>
      </c>
      <c r="M298" s="69">
        <f>L298*'Расчет субсидий'!Q298</f>
        <v>-7.8865185836815499</v>
      </c>
      <c r="N298" s="75">
        <f t="shared" si="112"/>
        <v>-1.372727272727273</v>
      </c>
      <c r="O298" s="69">
        <f>'Расчет субсидий'!R298-1</f>
        <v>0</v>
      </c>
      <c r="P298" s="69">
        <f>O298*'Расчет субсидий'!S298</f>
        <v>0</v>
      </c>
      <c r="Q298" s="75">
        <f t="shared" si="113"/>
        <v>0</v>
      </c>
      <c r="R298" s="69">
        <f>'Расчет субсидий'!V298-1</f>
        <v>0</v>
      </c>
      <c r="S298" s="69">
        <f>R298*'Расчет субсидий'!W298</f>
        <v>0</v>
      </c>
      <c r="T298" s="75">
        <f t="shared" si="114"/>
        <v>0</v>
      </c>
      <c r="U298" s="69">
        <f>'Расчет субсидий'!Z298-1</f>
        <v>0</v>
      </c>
      <c r="V298" s="69">
        <f>U298*'Расчет субсидий'!AA298</f>
        <v>0</v>
      </c>
      <c r="W298" s="75">
        <f t="shared" si="115"/>
        <v>0</v>
      </c>
      <c r="X298" s="70">
        <f t="shared" si="95"/>
        <v>-7.8865185836815499</v>
      </c>
    </row>
    <row r="299" spans="1:24" x14ac:dyDescent="0.2">
      <c r="A299" s="86" t="s">
        <v>294</v>
      </c>
      <c r="B299" s="69">
        <f>'Расчет субсидий'!AG299</f>
        <v>-0.32727272727272716</v>
      </c>
      <c r="C299" s="69">
        <f>'Расчет субсидий'!D299-1</f>
        <v>0.13222222222222224</v>
      </c>
      <c r="D299" s="69">
        <f>C299*'Расчет субсидий'!E299</f>
        <v>1.3222222222222224</v>
      </c>
      <c r="E299" s="75">
        <f t="shared" si="111"/>
        <v>9.5826161646108576E-2</v>
      </c>
      <c r="F299" s="69" t="s">
        <v>378</v>
      </c>
      <c r="G299" s="69" t="s">
        <v>378</v>
      </c>
      <c r="H299" s="69" t="s">
        <v>378</v>
      </c>
      <c r="I299" s="69" t="s">
        <v>378</v>
      </c>
      <c r="J299" s="69" t="s">
        <v>378</v>
      </c>
      <c r="K299" s="69" t="s">
        <v>378</v>
      </c>
      <c r="L299" s="69">
        <f>'Расчет субсидий'!P299-1</f>
        <v>-0.2918987589172285</v>
      </c>
      <c r="M299" s="69">
        <f>L299*'Расчет субсидий'!Q299</f>
        <v>-5.8379751783445695</v>
      </c>
      <c r="N299" s="75">
        <f t="shared" si="112"/>
        <v>-0.42309888891883574</v>
      </c>
      <c r="O299" s="69">
        <f>'Расчет субсидий'!R299-1</f>
        <v>0</v>
      </c>
      <c r="P299" s="69">
        <f>O299*'Расчет субсидий'!S299</f>
        <v>0</v>
      </c>
      <c r="Q299" s="75">
        <f t="shared" si="113"/>
        <v>0</v>
      </c>
      <c r="R299" s="69">
        <f>'Расчет субсидий'!V299-1</f>
        <v>0</v>
      </c>
      <c r="S299" s="69">
        <f>R299*'Расчет субсидий'!W299</f>
        <v>0</v>
      </c>
      <c r="T299" s="75">
        <f t="shared" si="114"/>
        <v>0</v>
      </c>
      <c r="U299" s="69">
        <f>'Расчет субсидий'!Z299-1</f>
        <v>0</v>
      </c>
      <c r="V299" s="69">
        <f>U299*'Расчет субсидий'!AA299</f>
        <v>0</v>
      </c>
      <c r="W299" s="75">
        <f t="shared" si="115"/>
        <v>0</v>
      </c>
      <c r="X299" s="70">
        <f t="shared" si="95"/>
        <v>-4.5157529561223466</v>
      </c>
    </row>
    <row r="300" spans="1:24" x14ac:dyDescent="0.2">
      <c r="A300" s="86" t="s">
        <v>295</v>
      </c>
      <c r="B300" s="69">
        <f>'Расчет субсидий'!AG300</f>
        <v>-1.0545454545454529</v>
      </c>
      <c r="C300" s="69">
        <f>'Расчет субсидий'!D300-1</f>
        <v>-0.59499999999999997</v>
      </c>
      <c r="D300" s="69">
        <f>C300*'Расчет субсидий'!E300</f>
        <v>-5.9499999999999993</v>
      </c>
      <c r="E300" s="75">
        <f t="shared" si="111"/>
        <v>-0.99646244424322927</v>
      </c>
      <c r="F300" s="69" t="s">
        <v>378</v>
      </c>
      <c r="G300" s="69" t="s">
        <v>378</v>
      </c>
      <c r="H300" s="69" t="s">
        <v>378</v>
      </c>
      <c r="I300" s="69" t="s">
        <v>378</v>
      </c>
      <c r="J300" s="69" t="s">
        <v>378</v>
      </c>
      <c r="K300" s="69" t="s">
        <v>378</v>
      </c>
      <c r="L300" s="69">
        <f>'Расчет субсидий'!P300-1</f>
        <v>-1.7341040462427793E-2</v>
      </c>
      <c r="M300" s="69">
        <f>L300*'Расчет субсидий'!Q300</f>
        <v>-0.34682080924855585</v>
      </c>
      <c r="N300" s="75">
        <f t="shared" si="112"/>
        <v>-5.808301030222366E-2</v>
      </c>
      <c r="O300" s="69">
        <f>'Расчет субсидий'!R300-1</f>
        <v>0</v>
      </c>
      <c r="P300" s="69">
        <f>O300*'Расчет субсидий'!S300</f>
        <v>0</v>
      </c>
      <c r="Q300" s="75">
        <f t="shared" si="113"/>
        <v>0</v>
      </c>
      <c r="R300" s="69">
        <f>'Расчет субсидий'!V300-1</f>
        <v>0</v>
      </c>
      <c r="S300" s="69">
        <f>R300*'Расчет субсидий'!W300</f>
        <v>0</v>
      </c>
      <c r="T300" s="75">
        <f t="shared" si="114"/>
        <v>0</v>
      </c>
      <c r="U300" s="69">
        <f>'Расчет субсидий'!Z300-1</f>
        <v>0</v>
      </c>
      <c r="V300" s="69">
        <f>U300*'Расчет субсидий'!AA300</f>
        <v>0</v>
      </c>
      <c r="W300" s="75">
        <f t="shared" si="115"/>
        <v>0</v>
      </c>
      <c r="X300" s="70">
        <f t="shared" si="95"/>
        <v>-6.2968208092485547</v>
      </c>
    </row>
    <row r="301" spans="1:24" x14ac:dyDescent="0.2">
      <c r="A301" s="86" t="s">
        <v>296</v>
      </c>
      <c r="B301" s="69">
        <f>'Расчет субсидий'!AG301</f>
        <v>-0.51818181818181852</v>
      </c>
      <c r="C301" s="69">
        <f>'Расчет субсидий'!D301-1</f>
        <v>-1</v>
      </c>
      <c r="D301" s="69">
        <f>C301*'Расчет субсидий'!E301</f>
        <v>0</v>
      </c>
      <c r="E301" s="75">
        <f t="shared" si="111"/>
        <v>0</v>
      </c>
      <c r="F301" s="69" t="s">
        <v>378</v>
      </c>
      <c r="G301" s="69" t="s">
        <v>378</v>
      </c>
      <c r="H301" s="69" t="s">
        <v>378</v>
      </c>
      <c r="I301" s="69" t="s">
        <v>378</v>
      </c>
      <c r="J301" s="69" t="s">
        <v>378</v>
      </c>
      <c r="K301" s="69" t="s">
        <v>378</v>
      </c>
      <c r="L301" s="69">
        <f>'Расчет субсидий'!P301-1</f>
        <v>-0.5729629629629629</v>
      </c>
      <c r="M301" s="69">
        <f>L301*'Расчет субсидий'!Q301</f>
        <v>-11.459259259259259</v>
      </c>
      <c r="N301" s="75">
        <f t="shared" si="112"/>
        <v>-0.51818181818181852</v>
      </c>
      <c r="O301" s="69">
        <f>'Расчет субсидий'!R301-1</f>
        <v>0</v>
      </c>
      <c r="P301" s="69">
        <f>O301*'Расчет субсидий'!S301</f>
        <v>0</v>
      </c>
      <c r="Q301" s="75">
        <f t="shared" si="113"/>
        <v>0</v>
      </c>
      <c r="R301" s="69">
        <f>'Расчет субсидий'!V301-1</f>
        <v>0</v>
      </c>
      <c r="S301" s="69">
        <f>R301*'Расчет субсидий'!W301</f>
        <v>0</v>
      </c>
      <c r="T301" s="75">
        <f t="shared" si="114"/>
        <v>0</v>
      </c>
      <c r="U301" s="69">
        <f>'Расчет субсидий'!Z301-1</f>
        <v>0</v>
      </c>
      <c r="V301" s="69">
        <f>U301*'Расчет субсидий'!AA301</f>
        <v>0</v>
      </c>
      <c r="W301" s="75">
        <f t="shared" si="115"/>
        <v>0</v>
      </c>
      <c r="X301" s="70">
        <f t="shared" si="95"/>
        <v>-11.459259259259259</v>
      </c>
    </row>
    <row r="302" spans="1:24" x14ac:dyDescent="0.2">
      <c r="A302" s="86" t="s">
        <v>297</v>
      </c>
      <c r="B302" s="69">
        <f>'Расчет субсидий'!AG302</f>
        <v>-0.29090909090909101</v>
      </c>
      <c r="C302" s="69">
        <f>'Расчет субсидий'!D302-1</f>
        <v>0.31863117870722424</v>
      </c>
      <c r="D302" s="69">
        <f>C302*'Расчет субсидий'!E302</f>
        <v>3.1863117870722424</v>
      </c>
      <c r="E302" s="75">
        <f t="shared" si="111"/>
        <v>0.46890172490149107</v>
      </c>
      <c r="F302" s="69" t="s">
        <v>378</v>
      </c>
      <c r="G302" s="69" t="s">
        <v>378</v>
      </c>
      <c r="H302" s="69" t="s">
        <v>378</v>
      </c>
      <c r="I302" s="69" t="s">
        <v>378</v>
      </c>
      <c r="J302" s="69" t="s">
        <v>378</v>
      </c>
      <c r="K302" s="69" t="s">
        <v>378</v>
      </c>
      <c r="L302" s="69">
        <f>'Расчет субсидий'!P302-1</f>
        <v>-0.25815581707135404</v>
      </c>
      <c r="M302" s="69">
        <f>L302*'Расчет субсидий'!Q302</f>
        <v>-5.1631163414270809</v>
      </c>
      <c r="N302" s="75">
        <f t="shared" si="112"/>
        <v>-0.75981081581058207</v>
      </c>
      <c r="O302" s="69">
        <f>'Расчет субсидий'!R302-1</f>
        <v>0</v>
      </c>
      <c r="P302" s="69">
        <f>O302*'Расчет субсидий'!S302</f>
        <v>0</v>
      </c>
      <c r="Q302" s="75">
        <f t="shared" si="113"/>
        <v>0</v>
      </c>
      <c r="R302" s="69">
        <f>'Расчет субсидий'!V302-1</f>
        <v>0</v>
      </c>
      <c r="S302" s="69">
        <f>R302*'Расчет субсидий'!W302</f>
        <v>0</v>
      </c>
      <c r="T302" s="75">
        <f t="shared" si="114"/>
        <v>0</v>
      </c>
      <c r="U302" s="69">
        <f>'Расчет субсидий'!Z302-1</f>
        <v>0</v>
      </c>
      <c r="V302" s="69">
        <f>U302*'Расчет субсидий'!AA302</f>
        <v>0</v>
      </c>
      <c r="W302" s="75">
        <f t="shared" si="115"/>
        <v>0</v>
      </c>
      <c r="X302" s="70">
        <f t="shared" si="95"/>
        <v>-1.9768045543548385</v>
      </c>
    </row>
    <row r="303" spans="1:24" x14ac:dyDescent="0.2">
      <c r="A303" s="86" t="s">
        <v>298</v>
      </c>
      <c r="B303" s="69">
        <f>'Расчет субсидий'!AG303</f>
        <v>-1.1818181818181817</v>
      </c>
      <c r="C303" s="69">
        <f>'Расчет субсидий'!D303-1</f>
        <v>-0.2566772727272727</v>
      </c>
      <c r="D303" s="69">
        <f>C303*'Расчет субсидий'!E303</f>
        <v>-2.5667727272727268</v>
      </c>
      <c r="E303" s="75">
        <f t="shared" si="111"/>
        <v>-5.8397416476904954E-2</v>
      </c>
      <c r="F303" s="69" t="s">
        <v>378</v>
      </c>
      <c r="G303" s="69" t="s">
        <v>378</v>
      </c>
      <c r="H303" s="69" t="s">
        <v>378</v>
      </c>
      <c r="I303" s="69" t="s">
        <v>378</v>
      </c>
      <c r="J303" s="69" t="s">
        <v>378</v>
      </c>
      <c r="K303" s="69" t="s">
        <v>378</v>
      </c>
      <c r="L303" s="69">
        <f>'Расчет субсидий'!P303-1</f>
        <v>-0.63745486671276019</v>
      </c>
      <c r="M303" s="69">
        <f>L303*'Расчет субсидий'!Q303</f>
        <v>-12.749097334255204</v>
      </c>
      <c r="N303" s="75">
        <f t="shared" si="112"/>
        <v>-0.29005853881117422</v>
      </c>
      <c r="O303" s="69">
        <f>'Расчет субсидий'!R303-1</f>
        <v>0</v>
      </c>
      <c r="P303" s="69">
        <f>O303*'Расчет субсидий'!S303</f>
        <v>0</v>
      </c>
      <c r="Q303" s="75">
        <f t="shared" si="113"/>
        <v>0</v>
      </c>
      <c r="R303" s="69">
        <f>'Расчет субсидий'!V303-1</f>
        <v>-0.9157303370786517</v>
      </c>
      <c r="S303" s="69">
        <f>R303*'Расчет субсидий'!W303</f>
        <v>-36.629213483146067</v>
      </c>
      <c r="T303" s="75">
        <f t="shared" si="114"/>
        <v>-0.8333622265301025</v>
      </c>
      <c r="U303" s="69">
        <f>'Расчет субсидий'!Z303-1</f>
        <v>0</v>
      </c>
      <c r="V303" s="69">
        <f>U303*'Расчет субсидий'!AA303</f>
        <v>0</v>
      </c>
      <c r="W303" s="75">
        <f t="shared" si="115"/>
        <v>0</v>
      </c>
      <c r="X303" s="70">
        <f t="shared" si="95"/>
        <v>-51.945083544673999</v>
      </c>
    </row>
    <row r="304" spans="1:24" x14ac:dyDescent="0.2">
      <c r="A304" s="86" t="s">
        <v>299</v>
      </c>
      <c r="B304" s="69">
        <f>'Расчет субсидий'!AG304</f>
        <v>0.11818181818181817</v>
      </c>
      <c r="C304" s="69">
        <f>'Расчет субсидий'!D304-1</f>
        <v>-1.2087912087912489E-3</v>
      </c>
      <c r="D304" s="69">
        <f>C304*'Расчет субсидий'!E304</f>
        <v>-1.2087912087912489E-2</v>
      </c>
      <c r="E304" s="75">
        <f t="shared" si="111"/>
        <v>-1.4122789453280236E-4</v>
      </c>
      <c r="F304" s="69" t="s">
        <v>378</v>
      </c>
      <c r="G304" s="69" t="s">
        <v>378</v>
      </c>
      <c r="H304" s="69" t="s">
        <v>378</v>
      </c>
      <c r="I304" s="69" t="s">
        <v>378</v>
      </c>
      <c r="J304" s="69" t="s">
        <v>378</v>
      </c>
      <c r="K304" s="69" t="s">
        <v>378</v>
      </c>
      <c r="L304" s="69">
        <f>'Расчет субсидий'!P304-1</f>
        <v>0.50637254901960782</v>
      </c>
      <c r="M304" s="69">
        <f>L304*'Расчет субсидий'!Q304</f>
        <v>10.127450980392156</v>
      </c>
      <c r="N304" s="75">
        <f t="shared" si="112"/>
        <v>0.11832304607635095</v>
      </c>
      <c r="O304" s="69">
        <f>'Расчет субсидий'!R304-1</f>
        <v>0</v>
      </c>
      <c r="P304" s="69">
        <f>O304*'Расчет субсидий'!S304</f>
        <v>0</v>
      </c>
      <c r="Q304" s="75">
        <f t="shared" si="113"/>
        <v>0</v>
      </c>
      <c r="R304" s="69">
        <f>'Расчет субсидий'!V304-1</f>
        <v>0</v>
      </c>
      <c r="S304" s="69">
        <f>R304*'Расчет субсидий'!W304</f>
        <v>0</v>
      </c>
      <c r="T304" s="75">
        <f t="shared" si="114"/>
        <v>0</v>
      </c>
      <c r="U304" s="69">
        <f>'Расчет субсидий'!Z304-1</f>
        <v>0</v>
      </c>
      <c r="V304" s="69">
        <f>U304*'Расчет субсидий'!AA304</f>
        <v>0</v>
      </c>
      <c r="W304" s="75">
        <f t="shared" si="115"/>
        <v>0</v>
      </c>
      <c r="X304" s="70">
        <f t="shared" ref="X304:X367" si="116">D304+M304+P304+S304+V304</f>
        <v>10.115363068304244</v>
      </c>
    </row>
    <row r="305" spans="1:24" x14ac:dyDescent="0.2">
      <c r="A305" s="86" t="s">
        <v>300</v>
      </c>
      <c r="B305" s="69">
        <f>'Расчет субсидий'!AG305</f>
        <v>-0.56363636363636349</v>
      </c>
      <c r="C305" s="69">
        <f>'Расчет субсидий'!D305-1</f>
        <v>-1</v>
      </c>
      <c r="D305" s="69">
        <f>C305*'Расчет субсидий'!E305</f>
        <v>0</v>
      </c>
      <c r="E305" s="75">
        <f t="shared" si="111"/>
        <v>0</v>
      </c>
      <c r="F305" s="69" t="s">
        <v>378</v>
      </c>
      <c r="G305" s="69" t="s">
        <v>378</v>
      </c>
      <c r="H305" s="69" t="s">
        <v>378</v>
      </c>
      <c r="I305" s="69" t="s">
        <v>378</v>
      </c>
      <c r="J305" s="69" t="s">
        <v>378</v>
      </c>
      <c r="K305" s="69" t="s">
        <v>378</v>
      </c>
      <c r="L305" s="69">
        <f>'Расчет субсидий'!P305-1</f>
        <v>-0.30919931856899496</v>
      </c>
      <c r="M305" s="69">
        <f>L305*'Расчет субсидий'!Q305</f>
        <v>-6.1839863713798993</v>
      </c>
      <c r="N305" s="75">
        <f t="shared" si="112"/>
        <v>-0.56363636363636349</v>
      </c>
      <c r="O305" s="69">
        <f>'Расчет субсидий'!R305-1</f>
        <v>0</v>
      </c>
      <c r="P305" s="69">
        <f>O305*'Расчет субсидий'!S305</f>
        <v>0</v>
      </c>
      <c r="Q305" s="75">
        <f t="shared" si="113"/>
        <v>0</v>
      </c>
      <c r="R305" s="69">
        <f>'Расчет субсидий'!V305-1</f>
        <v>0</v>
      </c>
      <c r="S305" s="69">
        <f>R305*'Расчет субсидий'!W305</f>
        <v>0</v>
      </c>
      <c r="T305" s="75">
        <f t="shared" si="114"/>
        <v>0</v>
      </c>
      <c r="U305" s="69">
        <f>'Расчет субсидий'!Z305-1</f>
        <v>0</v>
      </c>
      <c r="V305" s="69">
        <f>U305*'Расчет субсидий'!AA305</f>
        <v>0</v>
      </c>
      <c r="W305" s="75">
        <f t="shared" si="115"/>
        <v>0</v>
      </c>
      <c r="X305" s="70">
        <f t="shared" si="116"/>
        <v>-6.1839863713798993</v>
      </c>
    </row>
    <row r="306" spans="1:24" x14ac:dyDescent="0.2">
      <c r="A306" s="86" t="s">
        <v>301</v>
      </c>
      <c r="B306" s="69">
        <f>'Расчет субсидий'!AG306</f>
        <v>-1.209090909090909</v>
      </c>
      <c r="C306" s="69">
        <f>'Расчет субсидий'!D306-1</f>
        <v>0.24666666666666659</v>
      </c>
      <c r="D306" s="69">
        <f>C306*'Расчет субсидий'!E306</f>
        <v>2.4666666666666659</v>
      </c>
      <c r="E306" s="75">
        <f t="shared" si="111"/>
        <v>0.26782378842939025</v>
      </c>
      <c r="F306" s="69" t="s">
        <v>378</v>
      </c>
      <c r="G306" s="69" t="s">
        <v>378</v>
      </c>
      <c r="H306" s="69" t="s">
        <v>378</v>
      </c>
      <c r="I306" s="69" t="s">
        <v>378</v>
      </c>
      <c r="J306" s="69" t="s">
        <v>378</v>
      </c>
      <c r="K306" s="69" t="s">
        <v>378</v>
      </c>
      <c r="L306" s="69">
        <f>'Расчет субсидий'!P306-1</f>
        <v>-0.68012185833968009</v>
      </c>
      <c r="M306" s="69">
        <f>L306*'Расчет субсидий'!Q306</f>
        <v>-13.602437166793601</v>
      </c>
      <c r="N306" s="75">
        <f t="shared" si="112"/>
        <v>-1.4769146975202994</v>
      </c>
      <c r="O306" s="69">
        <f>'Расчет субсидий'!R306-1</f>
        <v>0</v>
      </c>
      <c r="P306" s="69">
        <f>O306*'Расчет субсидий'!S306</f>
        <v>0</v>
      </c>
      <c r="Q306" s="75">
        <f t="shared" si="113"/>
        <v>0</v>
      </c>
      <c r="R306" s="69">
        <f>'Расчет субсидий'!V306-1</f>
        <v>0</v>
      </c>
      <c r="S306" s="69">
        <f>R306*'Расчет субсидий'!W306</f>
        <v>0</v>
      </c>
      <c r="T306" s="75">
        <f t="shared" si="114"/>
        <v>0</v>
      </c>
      <c r="U306" s="69">
        <f>'Расчет субсидий'!Z306-1</f>
        <v>0</v>
      </c>
      <c r="V306" s="69">
        <f>U306*'Расчет субсидий'!AA306</f>
        <v>0</v>
      </c>
      <c r="W306" s="75">
        <f t="shared" si="115"/>
        <v>0</v>
      </c>
      <c r="X306" s="70">
        <f t="shared" si="116"/>
        <v>-11.135770500126934</v>
      </c>
    </row>
    <row r="307" spans="1:24" x14ac:dyDescent="0.2">
      <c r="A307" s="86" t="s">
        <v>302</v>
      </c>
      <c r="B307" s="69">
        <f>'Расчет субсидий'!AG307</f>
        <v>-0.49090909090909207</v>
      </c>
      <c r="C307" s="69">
        <f>'Расчет субсидий'!D307-1</f>
        <v>-0.21416666666666662</v>
      </c>
      <c r="D307" s="69">
        <f>C307*'Расчет субсидий'!E307</f>
        <v>-2.1416666666666662</v>
      </c>
      <c r="E307" s="75">
        <f t="shared" si="111"/>
        <v>-0.18871470416354738</v>
      </c>
      <c r="F307" s="69" t="s">
        <v>378</v>
      </c>
      <c r="G307" s="69" t="s">
        <v>378</v>
      </c>
      <c r="H307" s="69" t="s">
        <v>378</v>
      </c>
      <c r="I307" s="69" t="s">
        <v>378</v>
      </c>
      <c r="J307" s="69" t="s">
        <v>378</v>
      </c>
      <c r="K307" s="69" t="s">
        <v>378</v>
      </c>
      <c r="L307" s="69">
        <f>'Расчет субсидий'!P307-1</f>
        <v>-0.17147568013190428</v>
      </c>
      <c r="M307" s="69">
        <f>L307*'Расчет субсидий'!Q307</f>
        <v>-3.4295136026380857</v>
      </c>
      <c r="N307" s="75">
        <f t="shared" si="112"/>
        <v>-0.30219438674554466</v>
      </c>
      <c r="O307" s="69">
        <f>'Расчет субсидий'!R307-1</f>
        <v>0</v>
      </c>
      <c r="P307" s="69">
        <f>O307*'Расчет субсидий'!S307</f>
        <v>0</v>
      </c>
      <c r="Q307" s="75">
        <f t="shared" si="113"/>
        <v>0</v>
      </c>
      <c r="R307" s="69">
        <f>'Расчет субсидий'!V307-1</f>
        <v>0</v>
      </c>
      <c r="S307" s="69">
        <f>R307*'Расчет субсидий'!W307</f>
        <v>0</v>
      </c>
      <c r="T307" s="75">
        <f t="shared" si="114"/>
        <v>0</v>
      </c>
      <c r="U307" s="69">
        <f>'Расчет субсидий'!Z307-1</f>
        <v>0</v>
      </c>
      <c r="V307" s="69">
        <f>U307*'Расчет субсидий'!AA307</f>
        <v>0</v>
      </c>
      <c r="W307" s="75">
        <f t="shared" si="115"/>
        <v>0</v>
      </c>
      <c r="X307" s="70">
        <f t="shared" si="116"/>
        <v>-5.5711802693047519</v>
      </c>
    </row>
    <row r="308" spans="1:24" x14ac:dyDescent="0.2">
      <c r="A308" s="86" t="s">
        <v>303</v>
      </c>
      <c r="B308" s="69">
        <f>'Расчет субсидий'!AG308</f>
        <v>-3.4090909090909092</v>
      </c>
      <c r="C308" s="69">
        <f>'Расчет субсидий'!D308-1</f>
        <v>-0.19048853358071516</v>
      </c>
      <c r="D308" s="69">
        <f>C308*'Расчет субсидий'!E308</f>
        <v>-1.9048853358071516</v>
      </c>
      <c r="E308" s="75">
        <f t="shared" si="111"/>
        <v>-0.11866947791165215</v>
      </c>
      <c r="F308" s="69" t="s">
        <v>378</v>
      </c>
      <c r="G308" s="69" t="s">
        <v>378</v>
      </c>
      <c r="H308" s="69" t="s">
        <v>378</v>
      </c>
      <c r="I308" s="69" t="s">
        <v>378</v>
      </c>
      <c r="J308" s="69" t="s">
        <v>378</v>
      </c>
      <c r="K308" s="69" t="s">
        <v>378</v>
      </c>
      <c r="L308" s="69">
        <f>'Расчет субсидий'!P308-1</f>
        <v>-0.64089622840731508</v>
      </c>
      <c r="M308" s="69">
        <f>L308*'Расчет субсидий'!Q308</f>
        <v>-12.817924568146301</v>
      </c>
      <c r="N308" s="75">
        <f t="shared" si="112"/>
        <v>-0.79852387323267993</v>
      </c>
      <c r="O308" s="69">
        <f>'Расчет субсидий'!R308-1</f>
        <v>0</v>
      </c>
      <c r="P308" s="69">
        <f>O308*'Расчет субсидий'!S308</f>
        <v>0</v>
      </c>
      <c r="Q308" s="75">
        <f t="shared" si="113"/>
        <v>0</v>
      </c>
      <c r="R308" s="69">
        <f>'Расчет субсидий'!V308-1</f>
        <v>-1</v>
      </c>
      <c r="S308" s="69">
        <f>R308*'Расчет субсидий'!W308</f>
        <v>-40</v>
      </c>
      <c r="T308" s="75">
        <f t="shared" si="114"/>
        <v>-2.4918975579465772</v>
      </c>
      <c r="U308" s="69">
        <f>'Расчет субсидий'!Z308-1</f>
        <v>0</v>
      </c>
      <c r="V308" s="69">
        <f>U308*'Расчет субсидий'!AA308</f>
        <v>0</v>
      </c>
      <c r="W308" s="75">
        <f t="shared" si="115"/>
        <v>0</v>
      </c>
      <c r="X308" s="70">
        <f t="shared" si="116"/>
        <v>-54.722809903953454</v>
      </c>
    </row>
    <row r="309" spans="1:24" x14ac:dyDescent="0.2">
      <c r="A309" s="86" t="s">
        <v>304</v>
      </c>
      <c r="B309" s="69">
        <f>'Расчет субсидий'!AG309</f>
        <v>-0.86363636363636331</v>
      </c>
      <c r="C309" s="69">
        <f>'Расчет субсидий'!D309-1</f>
        <v>-0.23570603674540691</v>
      </c>
      <c r="D309" s="69">
        <f>C309*'Расчет субсидий'!E309</f>
        <v>-2.3570603674540691</v>
      </c>
      <c r="E309" s="75">
        <f t="shared" si="111"/>
        <v>-0.2691461811738442</v>
      </c>
      <c r="F309" s="69" t="s">
        <v>378</v>
      </c>
      <c r="G309" s="69" t="s">
        <v>378</v>
      </c>
      <c r="H309" s="69" t="s">
        <v>378</v>
      </c>
      <c r="I309" s="69" t="s">
        <v>378</v>
      </c>
      <c r="J309" s="69" t="s">
        <v>378</v>
      </c>
      <c r="K309" s="69" t="s">
        <v>378</v>
      </c>
      <c r="L309" s="69">
        <f>'Расчет субсидий'!P309-1</f>
        <v>-0.58531378966842185</v>
      </c>
      <c r="M309" s="69">
        <f>L309*'Расчет субсидий'!Q309</f>
        <v>-11.706275793368437</v>
      </c>
      <c r="N309" s="75">
        <f t="shared" si="112"/>
        <v>-1.3367071412583684</v>
      </c>
      <c r="O309" s="69">
        <f>'Расчет субсидий'!R309-1</f>
        <v>0</v>
      </c>
      <c r="P309" s="69">
        <f>O309*'Расчет субсидий'!S309</f>
        <v>0</v>
      </c>
      <c r="Q309" s="75">
        <f t="shared" si="113"/>
        <v>0</v>
      </c>
      <c r="R309" s="69">
        <f>'Расчет субсидий'!V309-1</f>
        <v>0.21666666666666656</v>
      </c>
      <c r="S309" s="69">
        <f>R309*'Расчет субсидий'!W309</f>
        <v>6.4999999999999964</v>
      </c>
      <c r="T309" s="75">
        <f t="shared" si="114"/>
        <v>0.74221695879584937</v>
      </c>
      <c r="U309" s="69">
        <f>'Расчет субсидий'!Z309-1</f>
        <v>0</v>
      </c>
      <c r="V309" s="69">
        <f>U309*'Расчет субсидий'!AA309</f>
        <v>0</v>
      </c>
      <c r="W309" s="75">
        <f t="shared" si="115"/>
        <v>0</v>
      </c>
      <c r="X309" s="70">
        <f t="shared" si="116"/>
        <v>-7.5633361608225105</v>
      </c>
    </row>
    <row r="310" spans="1:24" x14ac:dyDescent="0.2">
      <c r="A310" s="86" t="s">
        <v>305</v>
      </c>
      <c r="B310" s="69">
        <f>'Расчет субсидий'!AG310</f>
        <v>8.6272727272727394</v>
      </c>
      <c r="C310" s="69">
        <f>'Расчет субсидий'!D310-1</f>
        <v>-0.46564741411853527</v>
      </c>
      <c r="D310" s="69">
        <f>C310*'Расчет субсидий'!E310</f>
        <v>-4.6564741411853525</v>
      </c>
      <c r="E310" s="75">
        <f t="shared" si="111"/>
        <v>-3.5329391091407327</v>
      </c>
      <c r="F310" s="69" t="s">
        <v>378</v>
      </c>
      <c r="G310" s="69" t="s">
        <v>378</v>
      </c>
      <c r="H310" s="69" t="s">
        <v>378</v>
      </c>
      <c r="I310" s="69" t="s">
        <v>378</v>
      </c>
      <c r="J310" s="69" t="s">
        <v>378</v>
      </c>
      <c r="K310" s="69" t="s">
        <v>378</v>
      </c>
      <c r="L310" s="69">
        <f>'Расчет субсидий'!P310-1</f>
        <v>-0.46529831275004352</v>
      </c>
      <c r="M310" s="69">
        <f>L310*'Расчет субсидий'!Q310</f>
        <v>-9.3059662550008699</v>
      </c>
      <c r="N310" s="75">
        <f t="shared" si="112"/>
        <v>-7.0605808458902368</v>
      </c>
      <c r="O310" s="69">
        <f>'Расчет субсидий'!R310-1</f>
        <v>0</v>
      </c>
      <c r="P310" s="69">
        <f>O310*'Расчет субсидий'!S310</f>
        <v>0</v>
      </c>
      <c r="Q310" s="75">
        <f t="shared" si="113"/>
        <v>0</v>
      </c>
      <c r="R310" s="69">
        <f>'Расчет субсидий'!V310-1</f>
        <v>0.84444444444444433</v>
      </c>
      <c r="S310" s="69">
        <f>R310*'Расчет субсидий'!W310</f>
        <v>25.333333333333329</v>
      </c>
      <c r="T310" s="75">
        <f t="shared" si="114"/>
        <v>19.22079268230371</v>
      </c>
      <c r="U310" s="69">
        <f>'Расчет субсидий'!Z310-1</f>
        <v>0</v>
      </c>
      <c r="V310" s="69">
        <f>U310*'Расчет субсидий'!AA310</f>
        <v>0</v>
      </c>
      <c r="W310" s="75">
        <f t="shared" si="115"/>
        <v>0</v>
      </c>
      <c r="X310" s="70">
        <f t="shared" si="116"/>
        <v>11.370892937147106</v>
      </c>
    </row>
    <row r="311" spans="1:24" x14ac:dyDescent="0.2">
      <c r="A311" s="86" t="s">
        <v>306</v>
      </c>
      <c r="B311" s="69">
        <f>'Расчет субсидий'!AG311</f>
        <v>-1.3636363636363633</v>
      </c>
      <c r="C311" s="69">
        <f>'Расчет субсидий'!D311-1</f>
        <v>-0.21821076923076921</v>
      </c>
      <c r="D311" s="69">
        <f>C311*'Расчет субсидий'!E311</f>
        <v>-2.1821076923076923</v>
      </c>
      <c r="E311" s="75">
        <f t="shared" si="111"/>
        <v>-0.103033170240748</v>
      </c>
      <c r="F311" s="69" t="s">
        <v>378</v>
      </c>
      <c r="G311" s="69" t="s">
        <v>378</v>
      </c>
      <c r="H311" s="69" t="s">
        <v>378</v>
      </c>
      <c r="I311" s="69" t="s">
        <v>378</v>
      </c>
      <c r="J311" s="69" t="s">
        <v>378</v>
      </c>
      <c r="K311" s="69" t="s">
        <v>378</v>
      </c>
      <c r="L311" s="69">
        <f>'Расчет субсидий'!P311-1</f>
        <v>-0.53195510927347911</v>
      </c>
      <c r="M311" s="69">
        <f>L311*'Расчет субсидий'!Q311</f>
        <v>-10.639102185469582</v>
      </c>
      <c r="N311" s="75">
        <f t="shared" si="112"/>
        <v>-0.50234937099961996</v>
      </c>
      <c r="O311" s="69">
        <f>'Расчет субсидий'!R311-1</f>
        <v>0</v>
      </c>
      <c r="P311" s="69">
        <f>O311*'Расчет субсидий'!S311</f>
        <v>0</v>
      </c>
      <c r="Q311" s="75">
        <f t="shared" si="113"/>
        <v>0</v>
      </c>
      <c r="R311" s="69">
        <f>'Расчет субсидий'!V311-1</f>
        <v>-0.45882352941176474</v>
      </c>
      <c r="S311" s="69">
        <f>R311*'Расчет субсидий'!W311</f>
        <v>-16.058823529411764</v>
      </c>
      <c r="T311" s="75">
        <f t="shared" si="114"/>
        <v>-0.75825382239599526</v>
      </c>
      <c r="U311" s="69">
        <f>'Расчет субсидий'!Z311-1</f>
        <v>0</v>
      </c>
      <c r="V311" s="69">
        <f>U311*'Расчет субсидий'!AA311</f>
        <v>0</v>
      </c>
      <c r="W311" s="75">
        <f t="shared" si="115"/>
        <v>0</v>
      </c>
      <c r="X311" s="70">
        <f t="shared" si="116"/>
        <v>-28.880033407189039</v>
      </c>
    </row>
    <row r="312" spans="1:24" x14ac:dyDescent="0.2">
      <c r="A312" s="82" t="s">
        <v>307</v>
      </c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70"/>
    </row>
    <row r="313" spans="1:24" x14ac:dyDescent="0.2">
      <c r="A313" s="86" t="s">
        <v>308</v>
      </c>
      <c r="B313" s="69">
        <f>'Расчет субсидий'!AG313</f>
        <v>-1.1272727272727252</v>
      </c>
      <c r="C313" s="69">
        <f>'Расчет субсидий'!D313-1</f>
        <v>0.21083827265029642</v>
      </c>
      <c r="D313" s="69">
        <f>C313*'Расчет субсидий'!E313</f>
        <v>2.1083827265029642</v>
      </c>
      <c r="E313" s="75">
        <f t="shared" ref="E313:E327" si="117">$B313*D313/$X313</f>
        <v>0.62195567478975</v>
      </c>
      <c r="F313" s="69" t="s">
        <v>378</v>
      </c>
      <c r="G313" s="69" t="s">
        <v>378</v>
      </c>
      <c r="H313" s="69" t="s">
        <v>378</v>
      </c>
      <c r="I313" s="69" t="s">
        <v>378</v>
      </c>
      <c r="J313" s="69" t="s">
        <v>378</v>
      </c>
      <c r="K313" s="69" t="s">
        <v>378</v>
      </c>
      <c r="L313" s="69">
        <f>'Расчет субсидий'!P313-1</f>
        <v>-0.29648760330578505</v>
      </c>
      <c r="M313" s="69">
        <f>L313*'Расчет субсидий'!Q313</f>
        <v>-5.929752066115701</v>
      </c>
      <c r="N313" s="75">
        <f t="shared" ref="N313:N327" si="118">$B313*M313/$X313</f>
        <v>-1.7492284020624753</v>
      </c>
      <c r="O313" s="69">
        <f>'Расчет субсидий'!R313-1</f>
        <v>0</v>
      </c>
      <c r="P313" s="69">
        <f>O313*'Расчет субсидий'!S313</f>
        <v>0</v>
      </c>
      <c r="Q313" s="75">
        <f t="shared" ref="Q313:Q327" si="119">$B313*P313/$X313</f>
        <v>0</v>
      </c>
      <c r="R313" s="69">
        <f>'Расчет субсидий'!V313-1</f>
        <v>0</v>
      </c>
      <c r="S313" s="69">
        <f>R313*'Расчет субсидий'!W313</f>
        <v>0</v>
      </c>
      <c r="T313" s="75">
        <f t="shared" ref="T313:T327" si="120">$B313*S313/$X313</f>
        <v>0</v>
      </c>
      <c r="U313" s="69">
        <f>'Расчет субсидий'!Z313-1</f>
        <v>0</v>
      </c>
      <c r="V313" s="69">
        <f>U313*'Расчет субсидий'!AA313</f>
        <v>0</v>
      </c>
      <c r="W313" s="75">
        <f t="shared" ref="W313:W327" si="121">$B313*V313/$X313</f>
        <v>0</v>
      </c>
      <c r="X313" s="70">
        <f t="shared" si="116"/>
        <v>-3.8213693396127368</v>
      </c>
    </row>
    <row r="314" spans="1:24" x14ac:dyDescent="0.2">
      <c r="A314" s="86" t="s">
        <v>309</v>
      </c>
      <c r="B314" s="69">
        <f>'Расчет субсидий'!AG314</f>
        <v>1.5272727272727282</v>
      </c>
      <c r="C314" s="69">
        <f>'Расчет субсидий'!D314-1</f>
        <v>8.837146702557197E-2</v>
      </c>
      <c r="D314" s="69">
        <f>C314*'Расчет субсидий'!E314</f>
        <v>0.8837146702557197</v>
      </c>
      <c r="E314" s="75">
        <f t="shared" si="117"/>
        <v>4.9891963245541848E-2</v>
      </c>
      <c r="F314" s="69" t="s">
        <v>378</v>
      </c>
      <c r="G314" s="69" t="s">
        <v>378</v>
      </c>
      <c r="H314" s="69" t="s">
        <v>378</v>
      </c>
      <c r="I314" s="69" t="s">
        <v>378</v>
      </c>
      <c r="J314" s="69" t="s">
        <v>378</v>
      </c>
      <c r="K314" s="69" t="s">
        <v>378</v>
      </c>
      <c r="L314" s="69">
        <f>'Расчет субсидий'!P314-1</f>
        <v>-0.21325648414985598</v>
      </c>
      <c r="M314" s="69">
        <f>L314*'Расчет субсидий'!Q314</f>
        <v>-4.2651296829971201</v>
      </c>
      <c r="N314" s="75">
        <f t="shared" si="118"/>
        <v>-0.24079683244364991</v>
      </c>
      <c r="O314" s="69">
        <f>'Расчет субсидий'!R314-1</f>
        <v>0</v>
      </c>
      <c r="P314" s="69">
        <f>O314*'Расчет субсидий'!S314</f>
        <v>0</v>
      </c>
      <c r="Q314" s="75">
        <f t="shared" si="119"/>
        <v>0</v>
      </c>
      <c r="R314" s="69">
        <f>'Расчет субсидий'!V314-1</f>
        <v>8.4444444444444322E-2</v>
      </c>
      <c r="S314" s="69">
        <f>R314*'Расчет субсидий'!W314</f>
        <v>1.2666666666666648</v>
      </c>
      <c r="T314" s="75">
        <f t="shared" si="120"/>
        <v>7.1512320554098244E-2</v>
      </c>
      <c r="U314" s="69">
        <f>'Расчет субсидий'!Z314-1</f>
        <v>0.83333333333333326</v>
      </c>
      <c r="V314" s="69">
        <f>U314*'Расчет субсидий'!AA314</f>
        <v>29.166666666666664</v>
      </c>
      <c r="W314" s="75">
        <f t="shared" si="121"/>
        <v>1.6466652759167379</v>
      </c>
      <c r="X314" s="70">
        <f t="shared" si="116"/>
        <v>27.05191832059193</v>
      </c>
    </row>
    <row r="315" spans="1:24" x14ac:dyDescent="0.2">
      <c r="A315" s="86" t="s">
        <v>310</v>
      </c>
      <c r="B315" s="69">
        <f>'Расчет субсидий'!AG315</f>
        <v>3.1272727272727252</v>
      </c>
      <c r="C315" s="69">
        <f>'Расчет субсидий'!D315-1</f>
        <v>1.3605442176870763E-2</v>
      </c>
      <c r="D315" s="69">
        <f>C315*'Расчет субсидий'!E315</f>
        <v>0.13605442176870763</v>
      </c>
      <c r="E315" s="75">
        <f t="shared" si="117"/>
        <v>2.0327663249959927E-2</v>
      </c>
      <c r="F315" s="69" t="s">
        <v>378</v>
      </c>
      <c r="G315" s="69" t="s">
        <v>378</v>
      </c>
      <c r="H315" s="69" t="s">
        <v>378</v>
      </c>
      <c r="I315" s="69" t="s">
        <v>378</v>
      </c>
      <c r="J315" s="69" t="s">
        <v>378</v>
      </c>
      <c r="K315" s="69" t="s">
        <v>378</v>
      </c>
      <c r="L315" s="69">
        <f>'Расчет субсидий'!P315-1</f>
        <v>0.59974964794241892</v>
      </c>
      <c r="M315" s="69">
        <f>L315*'Расчет субсидий'!Q315</f>
        <v>11.994992958848378</v>
      </c>
      <c r="N315" s="75">
        <f t="shared" si="118"/>
        <v>1.7921518050153584</v>
      </c>
      <c r="O315" s="69">
        <f>'Расчет субсидий'!R315-1</f>
        <v>0</v>
      </c>
      <c r="P315" s="69">
        <f>O315*'Расчет субсидий'!S315</f>
        <v>0</v>
      </c>
      <c r="Q315" s="75">
        <f t="shared" si="119"/>
        <v>0</v>
      </c>
      <c r="R315" s="69">
        <f>'Расчет субсидий'!V315-1</f>
        <v>0</v>
      </c>
      <c r="S315" s="69">
        <f>R315*'Расчет субсидий'!W315</f>
        <v>0</v>
      </c>
      <c r="T315" s="75">
        <f t="shared" si="120"/>
        <v>0</v>
      </c>
      <c r="U315" s="69">
        <f>'Расчет субсидий'!Z315-1</f>
        <v>0.21999999999999997</v>
      </c>
      <c r="V315" s="69">
        <f>U315*'Расчет субсидий'!AA315</f>
        <v>8.7999999999999989</v>
      </c>
      <c r="W315" s="75">
        <f t="shared" si="121"/>
        <v>1.3147932590074065</v>
      </c>
      <c r="X315" s="70">
        <f t="shared" si="116"/>
        <v>20.931047380617088</v>
      </c>
    </row>
    <row r="316" spans="1:24" x14ac:dyDescent="0.2">
      <c r="A316" s="86" t="s">
        <v>311</v>
      </c>
      <c r="B316" s="69">
        <f>'Расчет субсидий'!AG316</f>
        <v>-5.7000000000000028</v>
      </c>
      <c r="C316" s="69">
        <f>'Расчет субсидий'!D316-1</f>
        <v>-0.16748166259168706</v>
      </c>
      <c r="D316" s="69">
        <f>C316*'Расчет субсидий'!E316</f>
        <v>-1.6748166259168706</v>
      </c>
      <c r="E316" s="75">
        <f t="shared" si="117"/>
        <v>-1.6673006556230399</v>
      </c>
      <c r="F316" s="69" t="s">
        <v>378</v>
      </c>
      <c r="G316" s="69" t="s">
        <v>378</v>
      </c>
      <c r="H316" s="69" t="s">
        <v>378</v>
      </c>
      <c r="I316" s="69" t="s">
        <v>378</v>
      </c>
      <c r="J316" s="69" t="s">
        <v>378</v>
      </c>
      <c r="K316" s="69" t="s">
        <v>378</v>
      </c>
      <c r="L316" s="69">
        <f>'Расчет субсидий'!P316-1</f>
        <v>-0.39745916515426494</v>
      </c>
      <c r="M316" s="69">
        <f>L316*'Расчет субсидий'!Q316</f>
        <v>-7.9491833030852987</v>
      </c>
      <c r="N316" s="75">
        <f t="shared" si="118"/>
        <v>-7.9135102481121926</v>
      </c>
      <c r="O316" s="69">
        <f>'Расчет субсидий'!R316-1</f>
        <v>0</v>
      </c>
      <c r="P316" s="69">
        <f>O316*'Расчет субсидий'!S316</f>
        <v>0</v>
      </c>
      <c r="Q316" s="75">
        <f t="shared" si="119"/>
        <v>0</v>
      </c>
      <c r="R316" s="69">
        <f>'Расчет субсидий'!V316-1</f>
        <v>0.19491525423728806</v>
      </c>
      <c r="S316" s="69">
        <f>R316*'Расчет субсидий'!W316</f>
        <v>3.8983050847457612</v>
      </c>
      <c r="T316" s="75">
        <f t="shared" si="120"/>
        <v>3.8808109037352292</v>
      </c>
      <c r="U316" s="69">
        <f>'Расчет субсидий'!Z316-1</f>
        <v>0</v>
      </c>
      <c r="V316" s="69">
        <f>U316*'Расчет субсидий'!AA316</f>
        <v>0</v>
      </c>
      <c r="W316" s="75">
        <f t="shared" si="121"/>
        <v>0</v>
      </c>
      <c r="X316" s="70">
        <f t="shared" si="116"/>
        <v>-5.7256948442564077</v>
      </c>
    </row>
    <row r="317" spans="1:24" x14ac:dyDescent="0.2">
      <c r="A317" s="86" t="s">
        <v>312</v>
      </c>
      <c r="B317" s="69">
        <f>'Расчет субсидий'!AG317</f>
        <v>0.55454545454545379</v>
      </c>
      <c r="C317" s="69">
        <f>'Расчет субсидий'!D317-1</f>
        <v>-1</v>
      </c>
      <c r="D317" s="69">
        <f>C317*'Расчет субсидий'!E317</f>
        <v>0</v>
      </c>
      <c r="E317" s="75">
        <f t="shared" si="117"/>
        <v>0</v>
      </c>
      <c r="F317" s="69" t="s">
        <v>378</v>
      </c>
      <c r="G317" s="69" t="s">
        <v>378</v>
      </c>
      <c r="H317" s="69" t="s">
        <v>378</v>
      </c>
      <c r="I317" s="69" t="s">
        <v>378</v>
      </c>
      <c r="J317" s="69" t="s">
        <v>378</v>
      </c>
      <c r="K317" s="69" t="s">
        <v>378</v>
      </c>
      <c r="L317" s="69">
        <f>'Расчет субсидий'!P317-1</f>
        <v>-0.73094315245478036</v>
      </c>
      <c r="M317" s="69">
        <f>L317*'Расчет субсидий'!Q317</f>
        <v>-14.618863049095607</v>
      </c>
      <c r="N317" s="75">
        <f t="shared" si="118"/>
        <v>-1.3222382927366574</v>
      </c>
      <c r="O317" s="69">
        <f>'Расчет субсидий'!R317-1</f>
        <v>0</v>
      </c>
      <c r="P317" s="69">
        <f>O317*'Расчет субсидий'!S317</f>
        <v>0</v>
      </c>
      <c r="Q317" s="75">
        <f t="shared" si="119"/>
        <v>0</v>
      </c>
      <c r="R317" s="69">
        <f>'Расчет субсидий'!V317-1</f>
        <v>0.13749999999999996</v>
      </c>
      <c r="S317" s="69">
        <f>R317*'Расчет субсидий'!W317</f>
        <v>2.7499999999999991</v>
      </c>
      <c r="T317" s="75">
        <f t="shared" si="120"/>
        <v>0.24873037614582186</v>
      </c>
      <c r="U317" s="69">
        <f>'Расчет субсидий'!Z317-1</f>
        <v>0.60000000000000009</v>
      </c>
      <c r="V317" s="69">
        <f>U317*'Расчет субсидий'!AA317</f>
        <v>18.000000000000004</v>
      </c>
      <c r="W317" s="75">
        <f t="shared" si="121"/>
        <v>1.6280533711362892</v>
      </c>
      <c r="X317" s="70">
        <f t="shared" si="116"/>
        <v>6.1311369509043949</v>
      </c>
    </row>
    <row r="318" spans="1:24" x14ac:dyDescent="0.2">
      <c r="A318" s="86" t="s">
        <v>313</v>
      </c>
      <c r="B318" s="69">
        <f>'Расчет субсидий'!AG318</f>
        <v>2.518181818181823</v>
      </c>
      <c r="C318" s="69">
        <f>'Расчет субсидий'!D318-1</f>
        <v>-1</v>
      </c>
      <c r="D318" s="69">
        <f>C318*'Расчет субсидий'!E318</f>
        <v>0</v>
      </c>
      <c r="E318" s="75">
        <f t="shared" si="117"/>
        <v>0</v>
      </c>
      <c r="F318" s="69" t="s">
        <v>378</v>
      </c>
      <c r="G318" s="69" t="s">
        <v>378</v>
      </c>
      <c r="H318" s="69" t="s">
        <v>378</v>
      </c>
      <c r="I318" s="69" t="s">
        <v>378</v>
      </c>
      <c r="J318" s="69" t="s">
        <v>378</v>
      </c>
      <c r="K318" s="69" t="s">
        <v>378</v>
      </c>
      <c r="L318" s="69">
        <f>'Расчет субсидий'!P318-1</f>
        <v>-0.10271903323262843</v>
      </c>
      <c r="M318" s="69">
        <f>L318*'Расчет субсидий'!Q318</f>
        <v>-2.0543806646525686</v>
      </c>
      <c r="N318" s="75">
        <f t="shared" si="118"/>
        <v>-1.0105032363403135</v>
      </c>
      <c r="O318" s="69">
        <f>'Расчет субсидий'!R318-1</f>
        <v>0</v>
      </c>
      <c r="P318" s="69">
        <f>O318*'Расчет субсидий'!S318</f>
        <v>0</v>
      </c>
      <c r="Q318" s="75">
        <f t="shared" si="119"/>
        <v>0</v>
      </c>
      <c r="R318" s="69">
        <f>'Расчет субсидий'!V318-1</f>
        <v>-9.1304347826086985E-2</v>
      </c>
      <c r="S318" s="69">
        <f>R318*'Расчет субсидий'!W318</f>
        <v>-1.8260869565217397</v>
      </c>
      <c r="T318" s="75">
        <f t="shared" si="120"/>
        <v>-0.89821074115108934</v>
      </c>
      <c r="U318" s="69">
        <f>'Расчет субсидий'!Z318-1</f>
        <v>0.30000000000000004</v>
      </c>
      <c r="V318" s="69">
        <f>U318*'Расчет субсидий'!AA318</f>
        <v>9.0000000000000018</v>
      </c>
      <c r="W318" s="75">
        <f t="shared" si="121"/>
        <v>4.4268957956732251</v>
      </c>
      <c r="X318" s="70">
        <f t="shared" si="116"/>
        <v>5.1195323788256939</v>
      </c>
    </row>
    <row r="319" spans="1:24" x14ac:dyDescent="0.2">
      <c r="A319" s="86" t="s">
        <v>314</v>
      </c>
      <c r="B319" s="69">
        <f>'Расчет субсидий'!AG319</f>
        <v>-11.272727272727266</v>
      </c>
      <c r="C319" s="69">
        <f>'Расчет субсидий'!D319-1</f>
        <v>-0.27662937743190663</v>
      </c>
      <c r="D319" s="69">
        <f>C319*'Расчет субсидий'!E319</f>
        <v>-2.7662937743190663</v>
      </c>
      <c r="E319" s="75">
        <f t="shared" si="117"/>
        <v>-2.7513662353402388</v>
      </c>
      <c r="F319" s="69" t="s">
        <v>378</v>
      </c>
      <c r="G319" s="69" t="s">
        <v>378</v>
      </c>
      <c r="H319" s="69" t="s">
        <v>378</v>
      </c>
      <c r="I319" s="69" t="s">
        <v>378</v>
      </c>
      <c r="J319" s="69" t="s">
        <v>378</v>
      </c>
      <c r="K319" s="69" t="s">
        <v>378</v>
      </c>
      <c r="L319" s="69">
        <f>'Расчет субсидий'!P319-1</f>
        <v>-0.4283796843122516</v>
      </c>
      <c r="M319" s="69">
        <f>L319*'Расчет субсидий'!Q319</f>
        <v>-8.5675936862450328</v>
      </c>
      <c r="N319" s="75">
        <f t="shared" si="118"/>
        <v>-8.5213610373870274</v>
      </c>
      <c r="O319" s="69">
        <f>'Расчет субсидий'!R319-1</f>
        <v>0</v>
      </c>
      <c r="P319" s="69">
        <f>O319*'Расчет субсидий'!S319</f>
        <v>0</v>
      </c>
      <c r="Q319" s="75">
        <f t="shared" si="119"/>
        <v>0</v>
      </c>
      <c r="R319" s="69">
        <f>'Расчет субсидий'!V319-1</f>
        <v>0</v>
      </c>
      <c r="S319" s="69">
        <f>R319*'Расчет субсидий'!W319</f>
        <v>0</v>
      </c>
      <c r="T319" s="75">
        <f t="shared" si="120"/>
        <v>0</v>
      </c>
      <c r="U319" s="69">
        <f>'Расчет субсидий'!Z319-1</f>
        <v>0</v>
      </c>
      <c r="V319" s="69">
        <f>U319*'Расчет субсидий'!AA319</f>
        <v>0</v>
      </c>
      <c r="W319" s="75">
        <f t="shared" si="121"/>
        <v>0</v>
      </c>
      <c r="X319" s="70">
        <f t="shared" si="116"/>
        <v>-11.3338874605641</v>
      </c>
    </row>
    <row r="320" spans="1:24" x14ac:dyDescent="0.2">
      <c r="A320" s="86" t="s">
        <v>315</v>
      </c>
      <c r="B320" s="69">
        <f>'Расчет субсидий'!AG320</f>
        <v>-0.91818181818181799</v>
      </c>
      <c r="C320" s="69">
        <f>'Расчет субсидий'!D320-1</f>
        <v>-0.31537450722733251</v>
      </c>
      <c r="D320" s="69">
        <f>C320*'Расчет субсидий'!E320</f>
        <v>-3.1537450722733249</v>
      </c>
      <c r="E320" s="75">
        <f t="shared" si="117"/>
        <v>-0.67433125240747838</v>
      </c>
      <c r="F320" s="69" t="s">
        <v>378</v>
      </c>
      <c r="G320" s="69" t="s">
        <v>378</v>
      </c>
      <c r="H320" s="69" t="s">
        <v>378</v>
      </c>
      <c r="I320" s="69" t="s">
        <v>378</v>
      </c>
      <c r="J320" s="69" t="s">
        <v>378</v>
      </c>
      <c r="K320" s="69" t="s">
        <v>378</v>
      </c>
      <c r="L320" s="69">
        <f>'Расчет субсидий'!P320-1</f>
        <v>-0.15247715247715254</v>
      </c>
      <c r="M320" s="69">
        <f>L320*'Расчет субсидий'!Q320</f>
        <v>-3.0495430495430509</v>
      </c>
      <c r="N320" s="75">
        <f t="shared" si="118"/>
        <v>-0.65205085913509275</v>
      </c>
      <c r="O320" s="69">
        <f>'Расчет субсидий'!R320-1</f>
        <v>0</v>
      </c>
      <c r="P320" s="69">
        <f>O320*'Расчет субсидий'!S320</f>
        <v>0</v>
      </c>
      <c r="Q320" s="75">
        <f t="shared" si="119"/>
        <v>0</v>
      </c>
      <c r="R320" s="69">
        <f>'Расчет субсидий'!V320-1</f>
        <v>6.3636363636363491E-2</v>
      </c>
      <c r="S320" s="69">
        <f>R320*'Расчет субсидий'!W320</f>
        <v>1.9090909090909047</v>
      </c>
      <c r="T320" s="75">
        <f t="shared" si="120"/>
        <v>0.40820029336075336</v>
      </c>
      <c r="U320" s="69">
        <f>'Расчет субсидий'!Z320-1</f>
        <v>0</v>
      </c>
      <c r="V320" s="69">
        <f>U320*'Расчет субсидий'!AA320</f>
        <v>0</v>
      </c>
      <c r="W320" s="75">
        <f t="shared" si="121"/>
        <v>0</v>
      </c>
      <c r="X320" s="70">
        <f t="shared" si="116"/>
        <v>-4.2941972127254715</v>
      </c>
    </row>
    <row r="321" spans="1:24" x14ac:dyDescent="0.2">
      <c r="A321" s="86" t="s">
        <v>316</v>
      </c>
      <c r="B321" s="69">
        <f>'Расчет субсидий'!AG321</f>
        <v>4.5454545454545414E-2</v>
      </c>
      <c r="C321" s="69">
        <f>'Расчет субсидий'!D321-1</f>
        <v>-1</v>
      </c>
      <c r="D321" s="69">
        <f>C321*'Расчет субсидий'!E321</f>
        <v>0</v>
      </c>
      <c r="E321" s="75">
        <f t="shared" si="117"/>
        <v>0</v>
      </c>
      <c r="F321" s="69" t="s">
        <v>378</v>
      </c>
      <c r="G321" s="69" t="s">
        <v>378</v>
      </c>
      <c r="H321" s="69" t="s">
        <v>378</v>
      </c>
      <c r="I321" s="69" t="s">
        <v>378</v>
      </c>
      <c r="J321" s="69" t="s">
        <v>378</v>
      </c>
      <c r="K321" s="69" t="s">
        <v>378</v>
      </c>
      <c r="L321" s="69">
        <f>'Расчет субсидий'!P321-1</f>
        <v>2.4908869987849247E-2</v>
      </c>
      <c r="M321" s="69">
        <f>L321*'Расчет субсидий'!Q321</f>
        <v>0.49817739975698494</v>
      </c>
      <c r="N321" s="75">
        <f t="shared" si="118"/>
        <v>1.0072348945474161E-2</v>
      </c>
      <c r="O321" s="69">
        <f>'Расчет субсидий'!R321-1</f>
        <v>0</v>
      </c>
      <c r="P321" s="69">
        <f>O321*'Расчет субсидий'!S321</f>
        <v>0</v>
      </c>
      <c r="Q321" s="75">
        <f t="shared" si="119"/>
        <v>0</v>
      </c>
      <c r="R321" s="69">
        <f>'Расчет субсидий'!V321-1</f>
        <v>0.17500000000000004</v>
      </c>
      <c r="S321" s="69">
        <f>R321*'Расчет субсидий'!W321</f>
        <v>1.7500000000000004</v>
      </c>
      <c r="T321" s="75">
        <f t="shared" si="120"/>
        <v>3.5382196509071248E-2</v>
      </c>
      <c r="U321" s="69">
        <f>'Расчет субсидий'!Z321-1</f>
        <v>0</v>
      </c>
      <c r="V321" s="69">
        <f>U321*'Расчет субсидий'!AA321</f>
        <v>0</v>
      </c>
      <c r="W321" s="75">
        <f t="shared" si="121"/>
        <v>0</v>
      </c>
      <c r="X321" s="70">
        <f t="shared" si="116"/>
        <v>2.2481773997569854</v>
      </c>
    </row>
    <row r="322" spans="1:24" x14ac:dyDescent="0.2">
      <c r="A322" s="86" t="s">
        <v>317</v>
      </c>
      <c r="B322" s="69">
        <f>'Расчет субсидий'!AG322</f>
        <v>-2.7272727272727337E-2</v>
      </c>
      <c r="C322" s="69">
        <f>'Расчет субсидий'!D322-1</f>
        <v>-1</v>
      </c>
      <c r="D322" s="69">
        <f>C322*'Расчет субсидий'!E322</f>
        <v>0</v>
      </c>
      <c r="E322" s="75">
        <f t="shared" si="117"/>
        <v>0</v>
      </c>
      <c r="F322" s="69" t="s">
        <v>378</v>
      </c>
      <c r="G322" s="69" t="s">
        <v>378</v>
      </c>
      <c r="H322" s="69" t="s">
        <v>378</v>
      </c>
      <c r="I322" s="69" t="s">
        <v>378</v>
      </c>
      <c r="J322" s="69" t="s">
        <v>378</v>
      </c>
      <c r="K322" s="69" t="s">
        <v>378</v>
      </c>
      <c r="L322" s="69">
        <f>'Расчет субсидий'!P322-1</f>
        <v>-0.46778100775193798</v>
      </c>
      <c r="M322" s="69">
        <f>L322*'Расчет субсидий'!Q322</f>
        <v>-9.3556201550387605</v>
      </c>
      <c r="N322" s="75">
        <f t="shared" si="118"/>
        <v>-0.12746357820792459</v>
      </c>
      <c r="O322" s="69">
        <f>'Расчет субсидий'!R322-1</f>
        <v>0</v>
      </c>
      <c r="P322" s="69">
        <f>O322*'Расчет субсидий'!S322</f>
        <v>0</v>
      </c>
      <c r="Q322" s="75">
        <f t="shared" si="119"/>
        <v>0</v>
      </c>
      <c r="R322" s="69">
        <f>'Расчет субсидий'!V322-1</f>
        <v>0.18384615384615399</v>
      </c>
      <c r="S322" s="69">
        <f>R322*'Расчет субсидий'!W322</f>
        <v>7.3538461538461597</v>
      </c>
      <c r="T322" s="75">
        <f t="shared" si="120"/>
        <v>0.10019085093519722</v>
      </c>
      <c r="U322" s="69">
        <f>'Расчет субсидий'!Z322-1</f>
        <v>0</v>
      </c>
      <c r="V322" s="69">
        <f>U322*'Расчет субсидий'!AA322</f>
        <v>0</v>
      </c>
      <c r="W322" s="75">
        <f t="shared" si="121"/>
        <v>0</v>
      </c>
      <c r="X322" s="70">
        <f t="shared" si="116"/>
        <v>-2.0017740011926008</v>
      </c>
    </row>
    <row r="323" spans="1:24" x14ac:dyDescent="0.2">
      <c r="A323" s="86" t="s">
        <v>318</v>
      </c>
      <c r="B323" s="69">
        <f>'Расчет субсидий'!AG323</f>
        <v>-10.909090909090907</v>
      </c>
      <c r="C323" s="69">
        <f>'Расчет субсидий'!D323-1</f>
        <v>-0.79765624999999996</v>
      </c>
      <c r="D323" s="69">
        <f>C323*'Расчет субсидий'!E323</f>
        <v>-7.9765625</v>
      </c>
      <c r="E323" s="75">
        <f t="shared" si="117"/>
        <v>-4.5439066395066332</v>
      </c>
      <c r="F323" s="69" t="s">
        <v>378</v>
      </c>
      <c r="G323" s="69" t="s">
        <v>378</v>
      </c>
      <c r="H323" s="69" t="s">
        <v>378</v>
      </c>
      <c r="I323" s="69" t="s">
        <v>378</v>
      </c>
      <c r="J323" s="69" t="s">
        <v>378</v>
      </c>
      <c r="K323" s="69" t="s">
        <v>378</v>
      </c>
      <c r="L323" s="69">
        <f>'Расчет субсидий'!P323-1</f>
        <v>-0.55868544600938974</v>
      </c>
      <c r="M323" s="69">
        <f>L323*'Расчет субсидий'!Q323</f>
        <v>-11.173708920187796</v>
      </c>
      <c r="N323" s="75">
        <f t="shared" si="118"/>
        <v>-6.3651842695842742</v>
      </c>
      <c r="O323" s="69">
        <f>'Расчет субсидий'!R323-1</f>
        <v>0</v>
      </c>
      <c r="P323" s="69">
        <f>O323*'Расчет субсидий'!S323</f>
        <v>0</v>
      </c>
      <c r="Q323" s="75">
        <f t="shared" si="119"/>
        <v>0</v>
      </c>
      <c r="R323" s="69">
        <f>'Расчет субсидий'!V323-1</f>
        <v>0</v>
      </c>
      <c r="S323" s="69">
        <f>R323*'Расчет субсидий'!W323</f>
        <v>0</v>
      </c>
      <c r="T323" s="75">
        <f t="shared" si="120"/>
        <v>0</v>
      </c>
      <c r="U323" s="69">
        <f>'Расчет субсидий'!Z323-1</f>
        <v>0</v>
      </c>
      <c r="V323" s="69">
        <f>U323*'Расчет субсидий'!AA323</f>
        <v>0</v>
      </c>
      <c r="W323" s="75">
        <f t="shared" si="121"/>
        <v>0</v>
      </c>
      <c r="X323" s="70">
        <f t="shared" si="116"/>
        <v>-19.150271420187796</v>
      </c>
    </row>
    <row r="324" spans="1:24" x14ac:dyDescent="0.2">
      <c r="A324" s="86" t="s">
        <v>319</v>
      </c>
      <c r="B324" s="69">
        <f>'Расчет субсидий'!AG324</f>
        <v>-2.7272727272726893E-2</v>
      </c>
      <c r="C324" s="69">
        <f>'Расчет субсидий'!D324-1</f>
        <v>-0.47786833855799371</v>
      </c>
      <c r="D324" s="69">
        <f>C324*'Расчет субсидий'!E324</f>
        <v>-4.7786833855799369</v>
      </c>
      <c r="E324" s="75">
        <f t="shared" si="117"/>
        <v>-0.18343969721430492</v>
      </c>
      <c r="F324" s="69" t="s">
        <v>378</v>
      </c>
      <c r="G324" s="69" t="s">
        <v>378</v>
      </c>
      <c r="H324" s="69" t="s">
        <v>378</v>
      </c>
      <c r="I324" s="69" t="s">
        <v>378</v>
      </c>
      <c r="J324" s="69" t="s">
        <v>378</v>
      </c>
      <c r="K324" s="69" t="s">
        <v>378</v>
      </c>
      <c r="L324" s="69">
        <f>'Расчет субсидий'!P324-1</f>
        <v>3.674418604651164E-2</v>
      </c>
      <c r="M324" s="69">
        <f>L324*'Расчет субсидий'!Q324</f>
        <v>0.7348837209302328</v>
      </c>
      <c r="N324" s="75">
        <f t="shared" si="118"/>
        <v>2.8210039539751517E-2</v>
      </c>
      <c r="O324" s="69">
        <f>'Расчет субсидий'!R324-1</f>
        <v>0</v>
      </c>
      <c r="P324" s="69">
        <f>O324*'Расчет субсидий'!S324</f>
        <v>0</v>
      </c>
      <c r="Q324" s="75">
        <f t="shared" si="119"/>
        <v>0</v>
      </c>
      <c r="R324" s="69">
        <f>'Расчет субсидий'!V324-1</f>
        <v>0.16666666666666674</v>
      </c>
      <c r="S324" s="69">
        <f>R324*'Расчет субсидий'!W324</f>
        <v>3.3333333333333348</v>
      </c>
      <c r="T324" s="75">
        <f t="shared" si="120"/>
        <v>0.12795693040182654</v>
      </c>
      <c r="U324" s="69">
        <f>'Расчет субсидий'!Z324-1</f>
        <v>0</v>
      </c>
      <c r="V324" s="69">
        <f>U324*'Расчет субсидий'!AA324</f>
        <v>0</v>
      </c>
      <c r="W324" s="75">
        <f t="shared" si="121"/>
        <v>0</v>
      </c>
      <c r="X324" s="70">
        <f t="shared" si="116"/>
        <v>-0.71046633131636927</v>
      </c>
    </row>
    <row r="325" spans="1:24" x14ac:dyDescent="0.2">
      <c r="A325" s="86" t="s">
        <v>320</v>
      </c>
      <c r="B325" s="69">
        <f>'Расчет субсидий'!AG325</f>
        <v>-7.8636363636363598</v>
      </c>
      <c r="C325" s="69">
        <f>'Расчет субсидий'!D325-1</f>
        <v>-1</v>
      </c>
      <c r="D325" s="69">
        <f>C325*'Расчет субсидий'!E325</f>
        <v>0</v>
      </c>
      <c r="E325" s="75">
        <f t="shared" si="117"/>
        <v>0</v>
      </c>
      <c r="F325" s="69" t="s">
        <v>378</v>
      </c>
      <c r="G325" s="69" t="s">
        <v>378</v>
      </c>
      <c r="H325" s="69" t="s">
        <v>378</v>
      </c>
      <c r="I325" s="69" t="s">
        <v>378</v>
      </c>
      <c r="J325" s="69" t="s">
        <v>378</v>
      </c>
      <c r="K325" s="69" t="s">
        <v>378</v>
      </c>
      <c r="L325" s="69">
        <f>'Расчет субсидий'!P325-1</f>
        <v>-0.40231092436974791</v>
      </c>
      <c r="M325" s="69">
        <f>L325*'Расчет субсидий'!Q325</f>
        <v>-8.0462184873949578</v>
      </c>
      <c r="N325" s="75">
        <f t="shared" si="118"/>
        <v>-7.8636363636363598</v>
      </c>
      <c r="O325" s="69">
        <f>'Расчет субсидий'!R325-1</f>
        <v>0</v>
      </c>
      <c r="P325" s="69">
        <f>O325*'Расчет субсидий'!S325</f>
        <v>0</v>
      </c>
      <c r="Q325" s="75">
        <f t="shared" si="119"/>
        <v>0</v>
      </c>
      <c r="R325" s="69">
        <f>'Расчет субсидий'!V325-1</f>
        <v>0</v>
      </c>
      <c r="S325" s="69">
        <f>R325*'Расчет субсидий'!W325</f>
        <v>0</v>
      </c>
      <c r="T325" s="75">
        <f t="shared" si="120"/>
        <v>0</v>
      </c>
      <c r="U325" s="69">
        <f>'Расчет субсидий'!Z325-1</f>
        <v>0</v>
      </c>
      <c r="V325" s="69">
        <f>U325*'Расчет субсидий'!AA325</f>
        <v>0</v>
      </c>
      <c r="W325" s="75">
        <f t="shared" si="121"/>
        <v>0</v>
      </c>
      <c r="X325" s="70">
        <f t="shared" si="116"/>
        <v>-8.0462184873949578</v>
      </c>
    </row>
    <row r="326" spans="1:24" x14ac:dyDescent="0.2">
      <c r="A326" s="86" t="s">
        <v>321</v>
      </c>
      <c r="B326" s="69">
        <f>'Расчет субсидий'!AG326</f>
        <v>34</v>
      </c>
      <c r="C326" s="69">
        <f>'Расчет субсидий'!D326-1</f>
        <v>0.18060606060606066</v>
      </c>
      <c r="D326" s="69">
        <f>C326*'Расчет субсидий'!E326</f>
        <v>1.8060606060606066</v>
      </c>
      <c r="E326" s="75">
        <f t="shared" si="117"/>
        <v>1.6347541581147069</v>
      </c>
      <c r="F326" s="69" t="s">
        <v>378</v>
      </c>
      <c r="G326" s="69" t="s">
        <v>378</v>
      </c>
      <c r="H326" s="69" t="s">
        <v>378</v>
      </c>
      <c r="I326" s="69" t="s">
        <v>378</v>
      </c>
      <c r="J326" s="69" t="s">
        <v>378</v>
      </c>
      <c r="K326" s="69" t="s">
        <v>378</v>
      </c>
      <c r="L326" s="69">
        <f>'Расчет субсидий'!P326-1</f>
        <v>1.6841820151679308</v>
      </c>
      <c r="M326" s="69">
        <f>L326*'Расчет субсидий'!Q326</f>
        <v>33.683640303358615</v>
      </c>
      <c r="N326" s="75">
        <f t="shared" si="118"/>
        <v>30.488717190096228</v>
      </c>
      <c r="O326" s="69">
        <f>'Расчет субсидий'!R326-1</f>
        <v>0</v>
      </c>
      <c r="P326" s="69">
        <f>O326*'Расчет субсидий'!S326</f>
        <v>0</v>
      </c>
      <c r="Q326" s="75">
        <f t="shared" si="119"/>
        <v>0</v>
      </c>
      <c r="R326" s="69">
        <f>'Расчет субсидий'!V326-1</f>
        <v>1.8292682926830395E-3</v>
      </c>
      <c r="S326" s="69">
        <f>R326*'Расчет субсидий'!W326</f>
        <v>7.3170731707321579E-2</v>
      </c>
      <c r="T326" s="75">
        <f t="shared" si="120"/>
        <v>6.6230423004323913E-2</v>
      </c>
      <c r="U326" s="69">
        <f>'Расчет субсидий'!Z326-1</f>
        <v>0.19999999999999996</v>
      </c>
      <c r="V326" s="69">
        <f>U326*'Расчет субсидий'!AA326</f>
        <v>1.9999999999999996</v>
      </c>
      <c r="W326" s="75">
        <f t="shared" si="121"/>
        <v>1.8102982287847418</v>
      </c>
      <c r="X326" s="70">
        <f t="shared" si="116"/>
        <v>37.562871641126542</v>
      </c>
    </row>
    <row r="327" spans="1:24" x14ac:dyDescent="0.2">
      <c r="A327" s="86" t="s">
        <v>322</v>
      </c>
      <c r="B327" s="69">
        <f>'Расчет субсидий'!AG327</f>
        <v>-5.5545454545454547</v>
      </c>
      <c r="C327" s="69">
        <f>'Расчет субсидий'!D327-1</f>
        <v>-1</v>
      </c>
      <c r="D327" s="69">
        <f>C327*'Расчет субсидий'!E327</f>
        <v>0</v>
      </c>
      <c r="E327" s="75">
        <f t="shared" si="117"/>
        <v>0</v>
      </c>
      <c r="F327" s="69" t="s">
        <v>378</v>
      </c>
      <c r="G327" s="69" t="s">
        <v>378</v>
      </c>
      <c r="H327" s="69" t="s">
        <v>378</v>
      </c>
      <c r="I327" s="69" t="s">
        <v>378</v>
      </c>
      <c r="J327" s="69" t="s">
        <v>378</v>
      </c>
      <c r="K327" s="69" t="s">
        <v>378</v>
      </c>
      <c r="L327" s="69">
        <f>'Расчет субсидий'!P327-1</f>
        <v>-0.54002541296060991</v>
      </c>
      <c r="M327" s="69">
        <f>L327*'Расчет субсидий'!Q327</f>
        <v>-10.800508259212197</v>
      </c>
      <c r="N327" s="75">
        <f t="shared" si="118"/>
        <v>-5.5545454545454547</v>
      </c>
      <c r="O327" s="69">
        <f>'Расчет субсидий'!R327-1</f>
        <v>0</v>
      </c>
      <c r="P327" s="69">
        <f>O327*'Расчет субсидий'!S327</f>
        <v>0</v>
      </c>
      <c r="Q327" s="75">
        <f t="shared" si="119"/>
        <v>0</v>
      </c>
      <c r="R327" s="69">
        <f>'Расчет субсидий'!V327-1</f>
        <v>0</v>
      </c>
      <c r="S327" s="69">
        <f>R327*'Расчет субсидий'!W327</f>
        <v>0</v>
      </c>
      <c r="T327" s="75">
        <f t="shared" si="120"/>
        <v>0</v>
      </c>
      <c r="U327" s="69">
        <f>'Расчет субсидий'!Z327-1</f>
        <v>0</v>
      </c>
      <c r="V327" s="69">
        <f>U327*'Расчет субсидий'!AA327</f>
        <v>0</v>
      </c>
      <c r="W327" s="75">
        <f t="shared" si="121"/>
        <v>0</v>
      </c>
      <c r="X327" s="70">
        <f t="shared" si="116"/>
        <v>-10.800508259212197</v>
      </c>
    </row>
    <row r="328" spans="1:24" x14ac:dyDescent="0.2">
      <c r="A328" s="82" t="s">
        <v>323</v>
      </c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70"/>
    </row>
    <row r="329" spans="1:24" x14ac:dyDescent="0.2">
      <c r="A329" s="86" t="s">
        <v>324</v>
      </c>
      <c r="B329" s="69">
        <f>'Расчет субсидий'!AG329</f>
        <v>-36.227272727272734</v>
      </c>
      <c r="C329" s="69">
        <f>'Расчет субсидий'!D329-1</f>
        <v>-0.58599999999999997</v>
      </c>
      <c r="D329" s="69">
        <f>C329*'Расчет субсидий'!E329</f>
        <v>-5.8599999999999994</v>
      </c>
      <c r="E329" s="75">
        <f t="shared" ref="E329:E339" si="122">$B329*D329/$X329</f>
        <v>-5.1702829562059955</v>
      </c>
      <c r="F329" s="69" t="s">
        <v>378</v>
      </c>
      <c r="G329" s="69" t="s">
        <v>378</v>
      </c>
      <c r="H329" s="69" t="s">
        <v>378</v>
      </c>
      <c r="I329" s="69" t="s">
        <v>378</v>
      </c>
      <c r="J329" s="69" t="s">
        <v>378</v>
      </c>
      <c r="K329" s="69" t="s">
        <v>378</v>
      </c>
      <c r="L329" s="69">
        <f>'Расчет субсидий'!P329-1</f>
        <v>-1</v>
      </c>
      <c r="M329" s="69">
        <f>L329*'Расчет субсидий'!Q329</f>
        <v>-20</v>
      </c>
      <c r="N329" s="75">
        <f t="shared" ref="N329:N339" si="123">$B329*M329/$X329</f>
        <v>-17.64601691537883</v>
      </c>
      <c r="O329" s="69">
        <f>'Расчет субсидий'!R329-1</f>
        <v>0</v>
      </c>
      <c r="P329" s="69">
        <f>O329*'Расчет субсидий'!S329</f>
        <v>0</v>
      </c>
      <c r="Q329" s="75">
        <f t="shared" ref="Q329:Q339" si="124">$B329*P329/$X329</f>
        <v>0</v>
      </c>
      <c r="R329" s="69">
        <f>'Расчет субсидий'!V329-1</f>
        <v>0.15999999999999992</v>
      </c>
      <c r="S329" s="69">
        <f>R329*'Расчет субсидий'!W329</f>
        <v>4.7999999999999972</v>
      </c>
      <c r="T329" s="75">
        <f t="shared" ref="T329:T339" si="125">$B329*S329/$X329</f>
        <v>4.2350440596909156</v>
      </c>
      <c r="U329" s="69">
        <f>'Расчет субсидий'!Z329-1</f>
        <v>-1</v>
      </c>
      <c r="V329" s="69">
        <f>U329*'Расчет субсидий'!AA329</f>
        <v>-20</v>
      </c>
      <c r="W329" s="75">
        <f t="shared" ref="W329:W339" si="126">$B329*V329/$X329</f>
        <v>-17.64601691537883</v>
      </c>
      <c r="X329" s="70">
        <f t="shared" si="116"/>
        <v>-41.06</v>
      </c>
    </row>
    <row r="330" spans="1:24" x14ac:dyDescent="0.2">
      <c r="A330" s="86" t="s">
        <v>325</v>
      </c>
      <c r="B330" s="69">
        <f>'Расчет субсидий'!AG330</f>
        <v>-8.2545454545454504</v>
      </c>
      <c r="C330" s="69">
        <f>'Расчет субсидий'!D330-1</f>
        <v>1.5151515151515138E-2</v>
      </c>
      <c r="D330" s="69">
        <f>C330*'Расчет субсидий'!E330</f>
        <v>0.15151515151515138</v>
      </c>
      <c r="E330" s="75">
        <f t="shared" si="122"/>
        <v>0.16611866777736273</v>
      </c>
      <c r="F330" s="69" t="s">
        <v>378</v>
      </c>
      <c r="G330" s="69" t="s">
        <v>378</v>
      </c>
      <c r="H330" s="69" t="s">
        <v>378</v>
      </c>
      <c r="I330" s="69" t="s">
        <v>378</v>
      </c>
      <c r="J330" s="69" t="s">
        <v>378</v>
      </c>
      <c r="K330" s="69" t="s">
        <v>378</v>
      </c>
      <c r="L330" s="69">
        <f>'Расчет субсидий'!P330-1</f>
        <v>-0.72174738841405506</v>
      </c>
      <c r="M330" s="69">
        <f>L330*'Расчет субсидий'!Q330</f>
        <v>-14.434947768281102</v>
      </c>
      <c r="N330" s="75">
        <f t="shared" si="123"/>
        <v>-15.82623433183765</v>
      </c>
      <c r="O330" s="69">
        <f>'Расчет субсидий'!R330-1</f>
        <v>0</v>
      </c>
      <c r="P330" s="69">
        <f>O330*'Расчет субсидий'!S330</f>
        <v>0</v>
      </c>
      <c r="Q330" s="75">
        <f t="shared" si="124"/>
        <v>0</v>
      </c>
      <c r="R330" s="69">
        <f>'Расчет субсидий'!V330-1</f>
        <v>0.11272727272727279</v>
      </c>
      <c r="S330" s="69">
        <f>R330*'Расчет субсидий'!W330</f>
        <v>2.2545454545454557</v>
      </c>
      <c r="T330" s="75">
        <f t="shared" si="125"/>
        <v>2.4718457765271613</v>
      </c>
      <c r="U330" s="69">
        <f>'Расчет субсидий'!Z330-1</f>
        <v>0.14999999999999991</v>
      </c>
      <c r="V330" s="69">
        <f>U330*'Расчет субсидий'!AA330</f>
        <v>4.4999999999999973</v>
      </c>
      <c r="W330" s="75">
        <f t="shared" si="126"/>
        <v>4.9337244329876748</v>
      </c>
      <c r="X330" s="70">
        <f t="shared" si="116"/>
        <v>-7.5288871622204967</v>
      </c>
    </row>
    <row r="331" spans="1:24" x14ac:dyDescent="0.2">
      <c r="A331" s="86" t="s">
        <v>278</v>
      </c>
      <c r="B331" s="69">
        <f>'Расчет субсидий'!AG331</f>
        <v>16.154545454545456</v>
      </c>
      <c r="C331" s="69">
        <f>'Расчет субсидий'!D331-1</f>
        <v>-0.16249999999999998</v>
      </c>
      <c r="D331" s="69">
        <f>C331*'Расчет субсидий'!E331</f>
        <v>-1.6249999999999998</v>
      </c>
      <c r="E331" s="75">
        <f t="shared" si="122"/>
        <v>-0.4132375315689959</v>
      </c>
      <c r="F331" s="69" t="s">
        <v>378</v>
      </c>
      <c r="G331" s="69" t="s">
        <v>378</v>
      </c>
      <c r="H331" s="69" t="s">
        <v>378</v>
      </c>
      <c r="I331" s="69" t="s">
        <v>378</v>
      </c>
      <c r="J331" s="69" t="s">
        <v>378</v>
      </c>
      <c r="K331" s="69" t="s">
        <v>378</v>
      </c>
      <c r="L331" s="69">
        <f>'Расчет субсидий'!P331-1</f>
        <v>-0.62580645161290316</v>
      </c>
      <c r="M331" s="69">
        <f>L331*'Расчет субсидий'!Q331</f>
        <v>-12.516129032258064</v>
      </c>
      <c r="N331" s="75">
        <f t="shared" si="123"/>
        <v>-3.1828518560549961</v>
      </c>
      <c r="O331" s="69">
        <f>'Расчет субсидий'!R331-1</f>
        <v>0</v>
      </c>
      <c r="P331" s="69">
        <f>O331*'Расчет субсидий'!S331</f>
        <v>0</v>
      </c>
      <c r="Q331" s="75">
        <f t="shared" si="124"/>
        <v>0</v>
      </c>
      <c r="R331" s="69">
        <f>'Расчет субсидий'!V331-1</f>
        <v>2.4555555555555557</v>
      </c>
      <c r="S331" s="69">
        <f>R331*'Расчет субсидий'!W331</f>
        <v>73.666666666666671</v>
      </c>
      <c r="T331" s="75">
        <f t="shared" si="125"/>
        <v>18.733434764461151</v>
      </c>
      <c r="U331" s="69">
        <f>'Расчет субсидий'!Z331-1</f>
        <v>0.19999999999999996</v>
      </c>
      <c r="V331" s="69">
        <f>U331*'Расчет субсидий'!AA331</f>
        <v>3.9999999999999991</v>
      </c>
      <c r="W331" s="75">
        <f t="shared" si="126"/>
        <v>1.0172000777082975</v>
      </c>
      <c r="X331" s="70">
        <f t="shared" si="116"/>
        <v>63.525537634408607</v>
      </c>
    </row>
    <row r="332" spans="1:24" x14ac:dyDescent="0.2">
      <c r="A332" s="86" t="s">
        <v>326</v>
      </c>
      <c r="B332" s="69">
        <f>'Расчет субсидий'!AG332</f>
        <v>-3.6545454545454561</v>
      </c>
      <c r="C332" s="69">
        <f>'Расчет субсидий'!D332-1</f>
        <v>1.1538461538461497E-2</v>
      </c>
      <c r="D332" s="69">
        <f>C332*'Расчет субсидий'!E332</f>
        <v>0.11538461538461497</v>
      </c>
      <c r="E332" s="75">
        <f t="shared" si="122"/>
        <v>0.1849619987785811</v>
      </c>
      <c r="F332" s="69" t="s">
        <v>378</v>
      </c>
      <c r="G332" s="69" t="s">
        <v>378</v>
      </c>
      <c r="H332" s="69" t="s">
        <v>378</v>
      </c>
      <c r="I332" s="69" t="s">
        <v>378</v>
      </c>
      <c r="J332" s="69" t="s">
        <v>378</v>
      </c>
      <c r="K332" s="69" t="s">
        <v>378</v>
      </c>
      <c r="L332" s="69">
        <f>'Расчет субсидий'!P332-1</f>
        <v>-0.25975975975975973</v>
      </c>
      <c r="M332" s="69">
        <f>L332*'Расчет субсидий'!Q332</f>
        <v>-5.1951951951951951</v>
      </c>
      <c r="N332" s="75">
        <f t="shared" si="123"/>
        <v>-8.3279186236842921</v>
      </c>
      <c r="O332" s="69">
        <f>'Расчет субсидий'!R332-1</f>
        <v>0</v>
      </c>
      <c r="P332" s="69">
        <f>O332*'Расчет субсидий'!S332</f>
        <v>0</v>
      </c>
      <c r="Q332" s="75">
        <f t="shared" si="124"/>
        <v>0</v>
      </c>
      <c r="R332" s="69">
        <f>'Расчет субсидий'!V332-1</f>
        <v>8.0000000000000071E-2</v>
      </c>
      <c r="S332" s="69">
        <f>R332*'Расчет субсидий'!W332</f>
        <v>2.8000000000000025</v>
      </c>
      <c r="T332" s="75">
        <f t="shared" si="125"/>
        <v>4.4884111703602549</v>
      </c>
      <c r="U332" s="69">
        <f>'Расчет субсидий'!Z332-1</f>
        <v>0</v>
      </c>
      <c r="V332" s="69">
        <f>U332*'Расчет субсидий'!AA332</f>
        <v>0</v>
      </c>
      <c r="W332" s="75">
        <f t="shared" si="126"/>
        <v>0</v>
      </c>
      <c r="X332" s="70">
        <f t="shared" si="116"/>
        <v>-2.2798105798105777</v>
      </c>
    </row>
    <row r="333" spans="1:24" x14ac:dyDescent="0.2">
      <c r="A333" s="86" t="s">
        <v>327</v>
      </c>
      <c r="B333" s="69">
        <f>'Расчет субсидий'!AG333</f>
        <v>-65.154545454545456</v>
      </c>
      <c r="C333" s="69">
        <f>'Расчет субсидий'!D333-1</f>
        <v>-1</v>
      </c>
      <c r="D333" s="69">
        <f>C333*'Расчет субсидий'!E333</f>
        <v>0</v>
      </c>
      <c r="E333" s="75">
        <f t="shared" si="122"/>
        <v>0</v>
      </c>
      <c r="F333" s="69" t="s">
        <v>378</v>
      </c>
      <c r="G333" s="69" t="s">
        <v>378</v>
      </c>
      <c r="H333" s="69" t="s">
        <v>378</v>
      </c>
      <c r="I333" s="69" t="s">
        <v>378</v>
      </c>
      <c r="J333" s="69" t="s">
        <v>378</v>
      </c>
      <c r="K333" s="69" t="s">
        <v>378</v>
      </c>
      <c r="L333" s="69">
        <f>'Расчет субсидий'!P333-1</f>
        <v>-0.78993186979560936</v>
      </c>
      <c r="M333" s="69">
        <f>L333*'Расчет субсидий'!Q333</f>
        <v>-15.798637395912188</v>
      </c>
      <c r="N333" s="75">
        <f t="shared" si="123"/>
        <v>-42.486257440584026</v>
      </c>
      <c r="O333" s="69">
        <f>'Расчет субсидий'!R333-1</f>
        <v>0</v>
      </c>
      <c r="P333" s="69">
        <f>O333*'Расчет субсидий'!S333</f>
        <v>0</v>
      </c>
      <c r="Q333" s="75">
        <f t="shared" si="124"/>
        <v>0</v>
      </c>
      <c r="R333" s="69">
        <f>'Расчет субсидий'!V333-1</f>
        <v>-0.28097560975609759</v>
      </c>
      <c r="S333" s="69">
        <f>R333*'Расчет субсидий'!W333</f>
        <v>-8.4292682926829272</v>
      </c>
      <c r="T333" s="75">
        <f t="shared" si="125"/>
        <v>-22.66828801396143</v>
      </c>
      <c r="U333" s="69">
        <f>'Расчет субсидий'!Z333-1</f>
        <v>0</v>
      </c>
      <c r="V333" s="69">
        <f>U333*'Расчет субсидий'!AA333</f>
        <v>0</v>
      </c>
      <c r="W333" s="75">
        <f t="shared" si="126"/>
        <v>0</v>
      </c>
      <c r="X333" s="70">
        <f t="shared" si="116"/>
        <v>-24.227905688595115</v>
      </c>
    </row>
    <row r="334" spans="1:24" x14ac:dyDescent="0.2">
      <c r="A334" s="86" t="s">
        <v>328</v>
      </c>
      <c r="B334" s="69">
        <f>'Расчет субсидий'!AG334</f>
        <v>-13.181818181818187</v>
      </c>
      <c r="C334" s="69">
        <f>'Расчет субсидий'!D334-1</f>
        <v>1.449275362318847E-2</v>
      </c>
      <c r="D334" s="69">
        <f>C334*'Расчет субсидий'!E334</f>
        <v>0.1449275362318847</v>
      </c>
      <c r="E334" s="75">
        <f t="shared" si="122"/>
        <v>0.14055426083352934</v>
      </c>
      <c r="F334" s="69" t="s">
        <v>378</v>
      </c>
      <c r="G334" s="69" t="s">
        <v>378</v>
      </c>
      <c r="H334" s="69" t="s">
        <v>378</v>
      </c>
      <c r="I334" s="69" t="s">
        <v>378</v>
      </c>
      <c r="J334" s="69" t="s">
        <v>378</v>
      </c>
      <c r="K334" s="69" t="s">
        <v>378</v>
      </c>
      <c r="L334" s="69">
        <f>'Расчет субсидий'!P334-1</f>
        <v>-0.1910112359550562</v>
      </c>
      <c r="M334" s="69">
        <f>L334*'Расчет субсидий'!Q334</f>
        <v>-3.820224719101124</v>
      </c>
      <c r="N334" s="75">
        <f t="shared" si="123"/>
        <v>-3.7049471451175102</v>
      </c>
      <c r="O334" s="69">
        <f>'Расчет субсидий'!R334-1</f>
        <v>0</v>
      </c>
      <c r="P334" s="69">
        <f>O334*'Расчет субсидий'!S334</f>
        <v>0</v>
      </c>
      <c r="Q334" s="75">
        <f t="shared" si="124"/>
        <v>0</v>
      </c>
      <c r="R334" s="69">
        <f>'Расчет субсидий'!V334-1</f>
        <v>2.4999999999999911E-2</v>
      </c>
      <c r="S334" s="69">
        <f>R334*'Расчет субсидий'!W334</f>
        <v>0.74999999999999734</v>
      </c>
      <c r="T334" s="75">
        <f t="shared" si="125"/>
        <v>0.72736829981350848</v>
      </c>
      <c r="U334" s="69">
        <f>'Расчет субсидий'!Z334-1</f>
        <v>-0.53333333333333344</v>
      </c>
      <c r="V334" s="69">
        <f>U334*'Расчет субсидий'!AA334</f>
        <v>-10.666666666666668</v>
      </c>
      <c r="W334" s="75">
        <f t="shared" si="126"/>
        <v>-10.344793597347715</v>
      </c>
      <c r="X334" s="70">
        <f t="shared" si="116"/>
        <v>-13.59196384953591</v>
      </c>
    </row>
    <row r="335" spans="1:24" x14ac:dyDescent="0.2">
      <c r="A335" s="86" t="s">
        <v>329</v>
      </c>
      <c r="B335" s="69">
        <f>'Расчет субсидий'!AG335</f>
        <v>9.1363636363636331</v>
      </c>
      <c r="C335" s="69">
        <f>'Расчет субсидий'!D335-1</f>
        <v>-1</v>
      </c>
      <c r="D335" s="69">
        <f>C335*'Расчет субсидий'!E335</f>
        <v>0</v>
      </c>
      <c r="E335" s="75">
        <f t="shared" si="122"/>
        <v>0</v>
      </c>
      <c r="F335" s="69" t="s">
        <v>378</v>
      </c>
      <c r="G335" s="69" t="s">
        <v>378</v>
      </c>
      <c r="H335" s="69" t="s">
        <v>378</v>
      </c>
      <c r="I335" s="69" t="s">
        <v>378</v>
      </c>
      <c r="J335" s="69" t="s">
        <v>378</v>
      </c>
      <c r="K335" s="69" t="s">
        <v>378</v>
      </c>
      <c r="L335" s="69">
        <f>'Расчет субсидий'!P335-1</f>
        <v>-0.61954683801149812</v>
      </c>
      <c r="M335" s="69">
        <f>L335*'Расчет субсидий'!Q335</f>
        <v>-12.390936760229962</v>
      </c>
      <c r="N335" s="75">
        <f t="shared" si="123"/>
        <v>-3.6455818514245921</v>
      </c>
      <c r="O335" s="69">
        <f>'Расчет субсидий'!R335-1</f>
        <v>0</v>
      </c>
      <c r="P335" s="69">
        <f>O335*'Расчет субсидий'!S335</f>
        <v>0</v>
      </c>
      <c r="Q335" s="75">
        <f t="shared" si="124"/>
        <v>0</v>
      </c>
      <c r="R335" s="69">
        <f>'Расчет субсидий'!V335-1</f>
        <v>2.0222222222222221</v>
      </c>
      <c r="S335" s="69">
        <f>R335*'Расчет субсидий'!W335</f>
        <v>40.444444444444443</v>
      </c>
      <c r="T335" s="75">
        <f t="shared" si="125"/>
        <v>11.89930475077983</v>
      </c>
      <c r="U335" s="69">
        <f>'Расчет субсидий'!Z335-1</f>
        <v>0.10000000000000009</v>
      </c>
      <c r="V335" s="69">
        <f>U335*'Расчет субсидий'!AA335</f>
        <v>3.0000000000000027</v>
      </c>
      <c r="W335" s="75">
        <f t="shared" si="126"/>
        <v>0.88264073700839485</v>
      </c>
      <c r="X335" s="70">
        <f t="shared" si="116"/>
        <v>31.053507684214484</v>
      </c>
    </row>
    <row r="336" spans="1:24" x14ac:dyDescent="0.2">
      <c r="A336" s="86" t="s">
        <v>330</v>
      </c>
      <c r="B336" s="69">
        <f>'Расчет субсидий'!AG336</f>
        <v>20.599999999999994</v>
      </c>
      <c r="C336" s="69">
        <f>'Расчет субсидий'!D336-1</f>
        <v>5.6338028169014009E-2</v>
      </c>
      <c r="D336" s="69">
        <f>C336*'Расчет субсидий'!E336</f>
        <v>0.56338028169014009</v>
      </c>
      <c r="E336" s="75">
        <f t="shared" si="122"/>
        <v>0.20707435045352918</v>
      </c>
      <c r="F336" s="69" t="s">
        <v>378</v>
      </c>
      <c r="G336" s="69" t="s">
        <v>378</v>
      </c>
      <c r="H336" s="69" t="s">
        <v>378</v>
      </c>
      <c r="I336" s="69" t="s">
        <v>378</v>
      </c>
      <c r="J336" s="69" t="s">
        <v>378</v>
      </c>
      <c r="K336" s="69" t="s">
        <v>378</v>
      </c>
      <c r="L336" s="69">
        <f>'Расчет субсидий'!P336-1</f>
        <v>2.2941176470588234</v>
      </c>
      <c r="M336" s="69">
        <f>L336*'Расчет субсидий'!Q336</f>
        <v>45.882352941176464</v>
      </c>
      <c r="N336" s="75">
        <f t="shared" si="123"/>
        <v>16.864378717818322</v>
      </c>
      <c r="O336" s="69">
        <f>'Расчет субсидий'!R336-1</f>
        <v>0</v>
      </c>
      <c r="P336" s="69">
        <f>O336*'Расчет субсидий'!S336</f>
        <v>0</v>
      </c>
      <c r="Q336" s="75">
        <f t="shared" si="124"/>
        <v>0</v>
      </c>
      <c r="R336" s="69">
        <f>'Расчет субсидий'!V336-1</f>
        <v>0.31999999999999984</v>
      </c>
      <c r="S336" s="69">
        <f>R336*'Расчет субсидий'!W336</f>
        <v>9.5999999999999943</v>
      </c>
      <c r="T336" s="75">
        <f t="shared" si="125"/>
        <v>3.5285469317281399</v>
      </c>
      <c r="U336" s="69">
        <f>'Расчет субсидий'!Z336-1</f>
        <v>0</v>
      </c>
      <c r="V336" s="69">
        <f>U336*'Расчет субсидий'!AA336</f>
        <v>0</v>
      </c>
      <c r="W336" s="75">
        <f t="shared" si="126"/>
        <v>0</v>
      </c>
      <c r="X336" s="70">
        <f t="shared" si="116"/>
        <v>56.045733222866602</v>
      </c>
    </row>
    <row r="337" spans="1:24" x14ac:dyDescent="0.2">
      <c r="A337" s="86" t="s">
        <v>331</v>
      </c>
      <c r="B337" s="69">
        <f>'Расчет субсидий'!AG337</f>
        <v>1.4545454545454533</v>
      </c>
      <c r="C337" s="69">
        <f>'Расчет субсидий'!D337-1</f>
        <v>0.1333333333333333</v>
      </c>
      <c r="D337" s="69">
        <f>C337*'Расчет субсидий'!E337</f>
        <v>1.333333333333333</v>
      </c>
      <c r="E337" s="75">
        <f t="shared" si="122"/>
        <v>0.55109535266556908</v>
      </c>
      <c r="F337" s="69" t="s">
        <v>378</v>
      </c>
      <c r="G337" s="69" t="s">
        <v>378</v>
      </c>
      <c r="H337" s="69" t="s">
        <v>378</v>
      </c>
      <c r="I337" s="69" t="s">
        <v>378</v>
      </c>
      <c r="J337" s="69" t="s">
        <v>378</v>
      </c>
      <c r="K337" s="69" t="s">
        <v>378</v>
      </c>
      <c r="L337" s="69">
        <f>'Расчет субсидий'!P337-1</f>
        <v>-0.70320855614973254</v>
      </c>
      <c r="M337" s="69">
        <f>L337*'Расчет субсидий'!Q337</f>
        <v>-14.064171122994651</v>
      </c>
      <c r="N337" s="75">
        <f t="shared" si="123"/>
        <v>-5.8130245087317389</v>
      </c>
      <c r="O337" s="69">
        <f>'Расчет субсидий'!R337-1</f>
        <v>0</v>
      </c>
      <c r="P337" s="69">
        <f>O337*'Расчет субсидий'!S337</f>
        <v>0</v>
      </c>
      <c r="Q337" s="75">
        <f t="shared" si="124"/>
        <v>0</v>
      </c>
      <c r="R337" s="69">
        <f>'Расчет субсидий'!V337-1</f>
        <v>0.64999999999999991</v>
      </c>
      <c r="S337" s="69">
        <f>R337*'Расчет субсидий'!W337</f>
        <v>16.249999999999996</v>
      </c>
      <c r="T337" s="75">
        <f t="shared" si="125"/>
        <v>6.7164746106116242</v>
      </c>
      <c r="U337" s="69">
        <f>'Расчет субсидий'!Z337-1</f>
        <v>0</v>
      </c>
      <c r="V337" s="69">
        <f>U337*'Расчет субсидий'!AA337</f>
        <v>0</v>
      </c>
      <c r="W337" s="75">
        <f t="shared" si="126"/>
        <v>0</v>
      </c>
      <c r="X337" s="70">
        <f t="shared" si="116"/>
        <v>3.5191622103386777</v>
      </c>
    </row>
    <row r="338" spans="1:24" x14ac:dyDescent="0.2">
      <c r="A338" s="86" t="s">
        <v>332</v>
      </c>
      <c r="B338" s="69">
        <f>'Расчет субсидий'!AG338</f>
        <v>-7.7727272727272663</v>
      </c>
      <c r="C338" s="69">
        <f>'Расчет субсидий'!D338-1</f>
        <v>-0.29428571428571437</v>
      </c>
      <c r="D338" s="69">
        <f>C338*'Расчет субсидий'!E338</f>
        <v>-2.9428571428571439</v>
      </c>
      <c r="E338" s="75">
        <f t="shared" si="122"/>
        <v>-2.4076234205499358</v>
      </c>
      <c r="F338" s="69" t="s">
        <v>378</v>
      </c>
      <c r="G338" s="69" t="s">
        <v>378</v>
      </c>
      <c r="H338" s="69" t="s">
        <v>378</v>
      </c>
      <c r="I338" s="69" t="s">
        <v>378</v>
      </c>
      <c r="J338" s="69" t="s">
        <v>378</v>
      </c>
      <c r="K338" s="69" t="s">
        <v>378</v>
      </c>
      <c r="L338" s="69">
        <f>'Расчет субсидий'!P338-1</f>
        <v>-0.64743589743589736</v>
      </c>
      <c r="M338" s="69">
        <f>L338*'Расчет субсидий'!Q338</f>
        <v>-12.948717948717947</v>
      </c>
      <c r="N338" s="75">
        <f t="shared" si="123"/>
        <v>-10.593662922135945</v>
      </c>
      <c r="O338" s="69">
        <f>'Расчет субсидий'!R338-1</f>
        <v>0</v>
      </c>
      <c r="P338" s="69">
        <f>O338*'Расчет субсидий'!S338</f>
        <v>0</v>
      </c>
      <c r="Q338" s="75">
        <f t="shared" si="124"/>
        <v>0</v>
      </c>
      <c r="R338" s="69">
        <f>'Расчет субсидий'!V338-1</f>
        <v>9.4545454545454488E-2</v>
      </c>
      <c r="S338" s="69">
        <f>R338*'Расчет субсидий'!W338</f>
        <v>1.8909090909090898</v>
      </c>
      <c r="T338" s="75">
        <f t="shared" si="125"/>
        <v>1.5469989851371151</v>
      </c>
      <c r="U338" s="69">
        <f>'Расчет субсидий'!Z338-1</f>
        <v>0.14999999999999991</v>
      </c>
      <c r="V338" s="69">
        <f>U338*'Расчет субсидий'!AA338</f>
        <v>4.4999999999999973</v>
      </c>
      <c r="W338" s="75">
        <f t="shared" si="126"/>
        <v>3.6815600848214998</v>
      </c>
      <c r="X338" s="70">
        <f t="shared" si="116"/>
        <v>-9.5006660006660049</v>
      </c>
    </row>
    <row r="339" spans="1:24" x14ac:dyDescent="0.2">
      <c r="A339" s="86" t="s">
        <v>333</v>
      </c>
      <c r="B339" s="69">
        <f>'Расчет субсидий'!AG339</f>
        <v>64.918181818181836</v>
      </c>
      <c r="C339" s="69">
        <f>'Расчет субсидий'!D339-1</f>
        <v>2.7600064298344273E-2</v>
      </c>
      <c r="D339" s="69">
        <f>C339*'Расчет субсидий'!E339</f>
        <v>0.27600064298344273</v>
      </c>
      <c r="E339" s="75">
        <f t="shared" si="122"/>
        <v>0.49974159413980879</v>
      </c>
      <c r="F339" s="69" t="s">
        <v>378</v>
      </c>
      <c r="G339" s="69" t="s">
        <v>378</v>
      </c>
      <c r="H339" s="69" t="s">
        <v>378</v>
      </c>
      <c r="I339" s="69" t="s">
        <v>378</v>
      </c>
      <c r="J339" s="69" t="s">
        <v>378</v>
      </c>
      <c r="K339" s="69" t="s">
        <v>378</v>
      </c>
      <c r="L339" s="69">
        <f>'Расчет субсидий'!P339-1</f>
        <v>-0.43541327997999257</v>
      </c>
      <c r="M339" s="69">
        <f>L339*'Расчет субсидий'!Q339</f>
        <v>-8.7082655995998515</v>
      </c>
      <c r="N339" s="75">
        <f t="shared" si="123"/>
        <v>-15.767653603611196</v>
      </c>
      <c r="O339" s="69">
        <f>'Расчет субсидий'!R339-1</f>
        <v>0</v>
      </c>
      <c r="P339" s="69">
        <f>O339*'Расчет субсидий'!S339</f>
        <v>0</v>
      </c>
      <c r="Q339" s="75">
        <f t="shared" si="124"/>
        <v>0</v>
      </c>
      <c r="R339" s="69">
        <f>'Расчет субсидий'!V339-1</f>
        <v>1.4142857142857141</v>
      </c>
      <c r="S339" s="69">
        <f>R339*'Расчет субсидий'!W339</f>
        <v>28.285714285714285</v>
      </c>
      <c r="T339" s="75">
        <f t="shared" si="125"/>
        <v>51.215634122178514</v>
      </c>
      <c r="U339" s="69">
        <f>'Расчет субсидий'!Z339-1</f>
        <v>0.53333333333333321</v>
      </c>
      <c r="V339" s="69">
        <f>U339*'Расчет субсидий'!AA339</f>
        <v>15.999999999999996</v>
      </c>
      <c r="W339" s="75">
        <f t="shared" si="126"/>
        <v>28.97045970547471</v>
      </c>
      <c r="X339" s="70">
        <f t="shared" si="116"/>
        <v>35.85344932909787</v>
      </c>
    </row>
    <row r="340" spans="1:24" x14ac:dyDescent="0.2">
      <c r="A340" s="82" t="s">
        <v>334</v>
      </c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70"/>
    </row>
    <row r="341" spans="1:24" x14ac:dyDescent="0.2">
      <c r="A341" s="86" t="s">
        <v>335</v>
      </c>
      <c r="B341" s="69">
        <f>'Расчет субсидий'!AG341</f>
        <v>-22.827272727272714</v>
      </c>
      <c r="C341" s="69">
        <f>'Расчет субсидий'!D341-1</f>
        <v>-7.6923076923076872E-2</v>
      </c>
      <c r="D341" s="69">
        <f>C341*'Расчет субсидий'!E341</f>
        <v>-0.76923076923076872</v>
      </c>
      <c r="E341" s="75">
        <f t="shared" ref="E341:E351" si="127">$B341*D341/$X341</f>
        <v>-1.4284797328007588</v>
      </c>
      <c r="F341" s="69" t="s">
        <v>378</v>
      </c>
      <c r="G341" s="69" t="s">
        <v>378</v>
      </c>
      <c r="H341" s="69" t="s">
        <v>378</v>
      </c>
      <c r="I341" s="69" t="s">
        <v>378</v>
      </c>
      <c r="J341" s="69" t="s">
        <v>378</v>
      </c>
      <c r="K341" s="69" t="s">
        <v>378</v>
      </c>
      <c r="L341" s="69">
        <f>'Расчет субсидий'!P341-1</f>
        <v>-0.70393610952652597</v>
      </c>
      <c r="M341" s="69">
        <f>L341*'Расчет субсидий'!Q341</f>
        <v>-14.07872219053052</v>
      </c>
      <c r="N341" s="75">
        <f t="shared" ref="N341:N351" si="128">$B341*M341/$X341</f>
        <v>-26.14452010677671</v>
      </c>
      <c r="O341" s="69">
        <f>'Расчет субсидий'!R341-1</f>
        <v>0</v>
      </c>
      <c r="P341" s="69">
        <f>O341*'Расчет субсидий'!S341</f>
        <v>0</v>
      </c>
      <c r="Q341" s="75">
        <f t="shared" ref="Q341:Q351" si="129">$B341*P341/$X341</f>
        <v>0</v>
      </c>
      <c r="R341" s="69">
        <f>'Расчет субсидий'!V341-1</f>
        <v>2.2222222222223476E-3</v>
      </c>
      <c r="S341" s="69">
        <f>R341*'Расчет субсидий'!W341</f>
        <v>5.5555555555558689E-2</v>
      </c>
      <c r="T341" s="75">
        <f t="shared" ref="T341:T351" si="130">$B341*S341/$X341</f>
        <v>0.10316798070228289</v>
      </c>
      <c r="U341" s="69">
        <f>'Расчет субсидий'!Z341-1</f>
        <v>0.10000000000000009</v>
      </c>
      <c r="V341" s="69">
        <f>U341*'Расчет субсидий'!AA341</f>
        <v>2.5000000000000022</v>
      </c>
      <c r="W341" s="75">
        <f t="shared" ref="W341:W351" si="131">$B341*V341/$X341</f>
        <v>4.6425591316024724</v>
      </c>
      <c r="X341" s="70">
        <f t="shared" si="116"/>
        <v>-12.292397404205728</v>
      </c>
    </row>
    <row r="342" spans="1:24" x14ac:dyDescent="0.2">
      <c r="A342" s="86" t="s">
        <v>336</v>
      </c>
      <c r="B342" s="69">
        <f>'Расчет субсидий'!AG342</f>
        <v>-6.1454545454545269</v>
      </c>
      <c r="C342" s="69">
        <f>'Расчет субсидий'!D342-1</f>
        <v>-1</v>
      </c>
      <c r="D342" s="69">
        <f>C342*'Расчет субсидий'!E342</f>
        <v>0</v>
      </c>
      <c r="E342" s="75">
        <f t="shared" si="127"/>
        <v>0</v>
      </c>
      <c r="F342" s="69" t="s">
        <v>378</v>
      </c>
      <c r="G342" s="69" t="s">
        <v>378</v>
      </c>
      <c r="H342" s="69" t="s">
        <v>378</v>
      </c>
      <c r="I342" s="69" t="s">
        <v>378</v>
      </c>
      <c r="J342" s="69" t="s">
        <v>378</v>
      </c>
      <c r="K342" s="69" t="s">
        <v>378</v>
      </c>
      <c r="L342" s="69">
        <f>'Расчет субсидий'!P342-1</f>
        <v>-0.23921568627450984</v>
      </c>
      <c r="M342" s="69">
        <f>L342*'Расчет субсидий'!Q342</f>
        <v>-4.7843137254901968</v>
      </c>
      <c r="N342" s="75">
        <f t="shared" si="128"/>
        <v>-7.7693829486575376</v>
      </c>
      <c r="O342" s="69">
        <f>'Расчет субсидий'!R342-1</f>
        <v>0</v>
      </c>
      <c r="P342" s="69">
        <f>O342*'Расчет субсидий'!S342</f>
        <v>0</v>
      </c>
      <c r="Q342" s="75">
        <f t="shared" si="129"/>
        <v>0</v>
      </c>
      <c r="R342" s="69">
        <f>'Расчет субсидий'!V342-1</f>
        <v>0</v>
      </c>
      <c r="S342" s="69">
        <f>R342*'Расчет субсидий'!W342</f>
        <v>0</v>
      </c>
      <c r="T342" s="75">
        <f t="shared" si="130"/>
        <v>0</v>
      </c>
      <c r="U342" s="69">
        <f>'Расчет субсидий'!Z342-1</f>
        <v>5.0000000000000044E-2</v>
      </c>
      <c r="V342" s="69">
        <f>U342*'Расчет субсидий'!AA342</f>
        <v>1.0000000000000009</v>
      </c>
      <c r="W342" s="75">
        <f t="shared" si="131"/>
        <v>1.6239284032030112</v>
      </c>
      <c r="X342" s="70">
        <f t="shared" si="116"/>
        <v>-3.784313725490196</v>
      </c>
    </row>
    <row r="343" spans="1:24" x14ac:dyDescent="0.2">
      <c r="A343" s="86" t="s">
        <v>337</v>
      </c>
      <c r="B343" s="69">
        <f>'Расчет субсидий'!AG343</f>
        <v>33.190909090909088</v>
      </c>
      <c r="C343" s="69">
        <f>'Расчет субсидий'!D343-1</f>
        <v>-0.17021276595744683</v>
      </c>
      <c r="D343" s="69">
        <f>C343*'Расчет субсидий'!E343</f>
        <v>-1.7021276595744683</v>
      </c>
      <c r="E343" s="75">
        <f t="shared" si="127"/>
        <v>-0.73291197186946788</v>
      </c>
      <c r="F343" s="69" t="s">
        <v>378</v>
      </c>
      <c r="G343" s="69" t="s">
        <v>378</v>
      </c>
      <c r="H343" s="69" t="s">
        <v>378</v>
      </c>
      <c r="I343" s="69" t="s">
        <v>378</v>
      </c>
      <c r="J343" s="69" t="s">
        <v>378</v>
      </c>
      <c r="K343" s="69" t="s">
        <v>378</v>
      </c>
      <c r="L343" s="69">
        <f>'Расчет субсидий'!P343-1</f>
        <v>3.7407407407407405</v>
      </c>
      <c r="M343" s="69">
        <f>L343*'Расчет субсидий'!Q343</f>
        <v>74.81481481481481</v>
      </c>
      <c r="N343" s="75">
        <f t="shared" si="128"/>
        <v>32.214195652447806</v>
      </c>
      <c r="O343" s="69">
        <f>'Расчет субсидий'!R343-1</f>
        <v>0</v>
      </c>
      <c r="P343" s="69">
        <f>O343*'Расчет субсидий'!S343</f>
        <v>0</v>
      </c>
      <c r="Q343" s="75">
        <f t="shared" si="129"/>
        <v>0</v>
      </c>
      <c r="R343" s="69">
        <f>'Расчет субсидий'!V343-1</f>
        <v>0.11012658227848116</v>
      </c>
      <c r="S343" s="69">
        <f>R343*'Расчет субсидий'!W343</f>
        <v>3.3037974683544347</v>
      </c>
      <c r="T343" s="75">
        <f t="shared" si="130"/>
        <v>1.42256822134854</v>
      </c>
      <c r="U343" s="69">
        <f>'Расчет субсидий'!Z343-1</f>
        <v>3.3333333333333437E-2</v>
      </c>
      <c r="V343" s="69">
        <f>U343*'Расчет субсидий'!AA343</f>
        <v>0.66666666666666874</v>
      </c>
      <c r="W343" s="75">
        <f t="shared" si="131"/>
        <v>0.28705718898220911</v>
      </c>
      <c r="X343" s="70">
        <f t="shared" si="116"/>
        <v>77.083151290261441</v>
      </c>
    </row>
    <row r="344" spans="1:24" x14ac:dyDescent="0.2">
      <c r="A344" s="86" t="s">
        <v>338</v>
      </c>
      <c r="B344" s="69">
        <f>'Расчет субсидий'!AG344</f>
        <v>6.4727272727272691</v>
      </c>
      <c r="C344" s="69">
        <f>'Расчет субсидий'!D344-1</f>
        <v>-8.8050314465408785E-2</v>
      </c>
      <c r="D344" s="69">
        <f>C344*'Расчет субсидий'!E344</f>
        <v>-0.88050314465408785</v>
      </c>
      <c r="E344" s="75">
        <f t="shared" si="127"/>
        <v>-1.6992089097096357</v>
      </c>
      <c r="F344" s="69" t="s">
        <v>378</v>
      </c>
      <c r="G344" s="69" t="s">
        <v>378</v>
      </c>
      <c r="H344" s="69" t="s">
        <v>378</v>
      </c>
      <c r="I344" s="69" t="s">
        <v>378</v>
      </c>
      <c r="J344" s="69" t="s">
        <v>378</v>
      </c>
      <c r="K344" s="69" t="s">
        <v>378</v>
      </c>
      <c r="L344" s="69">
        <f>'Расчет субсидий'!P344-1</f>
        <v>6.1728395061728447E-2</v>
      </c>
      <c r="M344" s="69">
        <f>L344*'Расчет субсидий'!Q344</f>
        <v>1.2345679012345689</v>
      </c>
      <c r="N344" s="75">
        <f t="shared" si="128"/>
        <v>2.3824886829262115</v>
      </c>
      <c r="O344" s="69">
        <f>'Расчет субсидий'!R344-1</f>
        <v>0</v>
      </c>
      <c r="P344" s="69">
        <f>O344*'Расчет субсидий'!S344</f>
        <v>0</v>
      </c>
      <c r="Q344" s="75">
        <f t="shared" si="129"/>
        <v>0</v>
      </c>
      <c r="R344" s="69">
        <f>'Расчет субсидий'!V344-1</f>
        <v>0</v>
      </c>
      <c r="S344" s="69">
        <f>R344*'Расчет субсидий'!W344</f>
        <v>0</v>
      </c>
      <c r="T344" s="75">
        <f t="shared" si="130"/>
        <v>0</v>
      </c>
      <c r="U344" s="69">
        <f>'Расчет субсидий'!Z344-1</f>
        <v>0.10000000000000009</v>
      </c>
      <c r="V344" s="69">
        <f>U344*'Расчет субсидий'!AA344</f>
        <v>3.0000000000000027</v>
      </c>
      <c r="W344" s="75">
        <f t="shared" si="131"/>
        <v>5.7894474995106933</v>
      </c>
      <c r="X344" s="70">
        <f t="shared" si="116"/>
        <v>3.3540647565804838</v>
      </c>
    </row>
    <row r="345" spans="1:24" x14ac:dyDescent="0.2">
      <c r="A345" s="86" t="s">
        <v>339</v>
      </c>
      <c r="B345" s="69">
        <f>'Расчет субсидий'!AG345</f>
        <v>-8.0363636363636459</v>
      </c>
      <c r="C345" s="69">
        <f>'Расчет субсидий'!D345-1</f>
        <v>-6.8181818181818232E-2</v>
      </c>
      <c r="D345" s="69">
        <f>C345*'Расчет субсидий'!E345</f>
        <v>-0.68181818181818232</v>
      </c>
      <c r="E345" s="75">
        <f t="shared" si="127"/>
        <v>-0.54764903744403437</v>
      </c>
      <c r="F345" s="69" t="s">
        <v>378</v>
      </c>
      <c r="G345" s="69" t="s">
        <v>378</v>
      </c>
      <c r="H345" s="69" t="s">
        <v>378</v>
      </c>
      <c r="I345" s="69" t="s">
        <v>378</v>
      </c>
      <c r="J345" s="69" t="s">
        <v>378</v>
      </c>
      <c r="K345" s="69" t="s">
        <v>378</v>
      </c>
      <c r="L345" s="69">
        <f>'Расчет субсидий'!P345-1</f>
        <v>-0.56616915422885572</v>
      </c>
      <c r="M345" s="69">
        <f>L345*'Расчет субсидий'!Q345</f>
        <v>-11.323383084577115</v>
      </c>
      <c r="N345" s="75">
        <f t="shared" si="128"/>
        <v>-9.0951517754221136</v>
      </c>
      <c r="O345" s="69">
        <f>'Расчет субсидий'!R345-1</f>
        <v>0</v>
      </c>
      <c r="P345" s="69">
        <f>O345*'Расчет субсидий'!S345</f>
        <v>0</v>
      </c>
      <c r="Q345" s="75">
        <f t="shared" si="129"/>
        <v>0</v>
      </c>
      <c r="R345" s="69">
        <f>'Расчет субсидий'!V345-1</f>
        <v>0.10000000000000009</v>
      </c>
      <c r="S345" s="69">
        <f>R345*'Расчет субсидий'!W345</f>
        <v>2.0000000000000018</v>
      </c>
      <c r="T345" s="75">
        <f t="shared" si="130"/>
        <v>1.6064371765025012</v>
      </c>
      <c r="U345" s="69">
        <f>'Расчет субсидий'!Z345-1</f>
        <v>0</v>
      </c>
      <c r="V345" s="69">
        <f>U345*'Расчет субсидий'!AA345</f>
        <v>0</v>
      </c>
      <c r="W345" s="75">
        <f t="shared" si="131"/>
        <v>0</v>
      </c>
      <c r="X345" s="70">
        <f t="shared" si="116"/>
        <v>-10.005201266395295</v>
      </c>
    </row>
    <row r="346" spans="1:24" x14ac:dyDescent="0.2">
      <c r="A346" s="86" t="s">
        <v>340</v>
      </c>
      <c r="B346" s="69">
        <f>'Расчет субсидий'!AG346</f>
        <v>0.47272727272727266</v>
      </c>
      <c r="C346" s="69">
        <f>'Расчет субсидий'!D346-1</f>
        <v>-1.4705882352941124E-2</v>
      </c>
      <c r="D346" s="69">
        <f>C346*'Расчет субсидий'!E346</f>
        <v>-0.14705882352941124</v>
      </c>
      <c r="E346" s="75">
        <f t="shared" si="127"/>
        <v>-3.0839906467780422E-2</v>
      </c>
      <c r="F346" s="69" t="s">
        <v>378</v>
      </c>
      <c r="G346" s="69" t="s">
        <v>378</v>
      </c>
      <c r="H346" s="69" t="s">
        <v>378</v>
      </c>
      <c r="I346" s="69" t="s">
        <v>378</v>
      </c>
      <c r="J346" s="69" t="s">
        <v>378</v>
      </c>
      <c r="K346" s="69" t="s">
        <v>378</v>
      </c>
      <c r="L346" s="69">
        <f>'Расчет субсидий'!P346-1</f>
        <v>0.12006196746707976</v>
      </c>
      <c r="M346" s="69">
        <f>L346*'Расчет субсидий'!Q346</f>
        <v>2.4012393493415951</v>
      </c>
      <c r="N346" s="75">
        <f t="shared" si="128"/>
        <v>0.50356717919505312</v>
      </c>
      <c r="O346" s="69">
        <f>'Расчет субсидий'!R346-1</f>
        <v>0</v>
      </c>
      <c r="P346" s="69">
        <f>O346*'Расчет субсидий'!S346</f>
        <v>0</v>
      </c>
      <c r="Q346" s="75">
        <f t="shared" si="129"/>
        <v>0</v>
      </c>
      <c r="R346" s="69">
        <f>'Расчет субсидий'!V346-1</f>
        <v>0</v>
      </c>
      <c r="S346" s="69">
        <f>R346*'Расчет субсидий'!W346</f>
        <v>0</v>
      </c>
      <c r="T346" s="75">
        <f t="shared" si="130"/>
        <v>0</v>
      </c>
      <c r="U346" s="69">
        <f>'Расчет субсидий'!Z346-1</f>
        <v>0</v>
      </c>
      <c r="V346" s="69">
        <f>U346*'Расчет субсидий'!AA346</f>
        <v>0</v>
      </c>
      <c r="W346" s="75">
        <f t="shared" si="131"/>
        <v>0</v>
      </c>
      <c r="X346" s="70">
        <f t="shared" si="116"/>
        <v>2.2541805258121839</v>
      </c>
    </row>
    <row r="347" spans="1:24" x14ac:dyDescent="0.2">
      <c r="A347" s="86" t="s">
        <v>341</v>
      </c>
      <c r="B347" s="69">
        <f>'Расчет субсидий'!AG347</f>
        <v>0.26363636363637966</v>
      </c>
      <c r="C347" s="69">
        <f>'Расчет субсидий'!D347-1</f>
        <v>-1</v>
      </c>
      <c r="D347" s="69">
        <f>C347*'Расчет субсидий'!E347</f>
        <v>0</v>
      </c>
      <c r="E347" s="75">
        <f t="shared" si="127"/>
        <v>0</v>
      </c>
      <c r="F347" s="69" t="s">
        <v>378</v>
      </c>
      <c r="G347" s="69" t="s">
        <v>378</v>
      </c>
      <c r="H347" s="69" t="s">
        <v>378</v>
      </c>
      <c r="I347" s="69" t="s">
        <v>378</v>
      </c>
      <c r="J347" s="69" t="s">
        <v>378</v>
      </c>
      <c r="K347" s="69" t="s">
        <v>378</v>
      </c>
      <c r="L347" s="69">
        <f>'Расчет субсидий'!P347-1</f>
        <v>-9.191759112519815E-2</v>
      </c>
      <c r="M347" s="69">
        <f>L347*'Расчет субсидий'!Q347</f>
        <v>-1.838351822503963</v>
      </c>
      <c r="N347" s="75">
        <f t="shared" si="128"/>
        <v>-2.9982174688059153</v>
      </c>
      <c r="O347" s="69">
        <f>'Расчет субсидий'!R347-1</f>
        <v>0</v>
      </c>
      <c r="P347" s="69">
        <f>O347*'Расчет субсидий'!S347</f>
        <v>0</v>
      </c>
      <c r="Q347" s="75">
        <f t="shared" si="129"/>
        <v>0</v>
      </c>
      <c r="R347" s="69">
        <f>'Расчет субсидий'!V347-1</f>
        <v>0</v>
      </c>
      <c r="S347" s="69">
        <f>R347*'Расчет субсидий'!W347</f>
        <v>0</v>
      </c>
      <c r="T347" s="75">
        <f t="shared" si="130"/>
        <v>0</v>
      </c>
      <c r="U347" s="69">
        <f>'Расчет субсидий'!Z347-1</f>
        <v>6.6666666666666652E-2</v>
      </c>
      <c r="V347" s="69">
        <f>U347*'Расчет субсидий'!AA347</f>
        <v>1.9999999999999996</v>
      </c>
      <c r="W347" s="75">
        <f t="shared" si="131"/>
        <v>3.2618538324422954</v>
      </c>
      <c r="X347" s="70">
        <f t="shared" si="116"/>
        <v>0.16164817749603655</v>
      </c>
    </row>
    <row r="348" spans="1:24" x14ac:dyDescent="0.2">
      <c r="A348" s="86" t="s">
        <v>342</v>
      </c>
      <c r="B348" s="69">
        <f>'Расчет субсидий'!AG348</f>
        <v>-8.8181818181818201</v>
      </c>
      <c r="C348" s="69">
        <f>'Расчет субсидий'!D348-1</f>
        <v>5.4054054054053946E-2</v>
      </c>
      <c r="D348" s="69">
        <f>C348*'Расчет субсидий'!E348</f>
        <v>0.54054054054053946</v>
      </c>
      <c r="E348" s="75">
        <f t="shared" si="127"/>
        <v>0.24271908722182134</v>
      </c>
      <c r="F348" s="69" t="s">
        <v>378</v>
      </c>
      <c r="G348" s="69" t="s">
        <v>378</v>
      </c>
      <c r="H348" s="69" t="s">
        <v>378</v>
      </c>
      <c r="I348" s="69" t="s">
        <v>378</v>
      </c>
      <c r="J348" s="69" t="s">
        <v>378</v>
      </c>
      <c r="K348" s="69" t="s">
        <v>378</v>
      </c>
      <c r="L348" s="69">
        <f>'Расчет субсидий'!P348-1</f>
        <v>-0.87144089732528041</v>
      </c>
      <c r="M348" s="69">
        <f>L348*'Расчет субсидий'!Q348</f>
        <v>-17.428817946505607</v>
      </c>
      <c r="N348" s="75">
        <f t="shared" si="128"/>
        <v>-7.8260675491626239</v>
      </c>
      <c r="O348" s="69">
        <f>'Расчет субсидий'!R348-1</f>
        <v>0</v>
      </c>
      <c r="P348" s="69">
        <f>O348*'Расчет субсидий'!S348</f>
        <v>0</v>
      </c>
      <c r="Q348" s="75">
        <f t="shared" si="129"/>
        <v>0</v>
      </c>
      <c r="R348" s="69">
        <f>'Расчет субсидий'!V348-1</f>
        <v>-9.1666666666666674E-2</v>
      </c>
      <c r="S348" s="69">
        <f>R348*'Расчет субсидий'!W348</f>
        <v>-2.75</v>
      </c>
      <c r="T348" s="75">
        <f t="shared" si="130"/>
        <v>-1.2348333562410185</v>
      </c>
      <c r="U348" s="69">
        <f>'Расчет субсидий'!Z348-1</f>
        <v>0</v>
      </c>
      <c r="V348" s="69">
        <f>U348*'Расчет субсидий'!AA348</f>
        <v>0</v>
      </c>
      <c r="W348" s="75">
        <f t="shared" si="131"/>
        <v>0</v>
      </c>
      <c r="X348" s="70">
        <f t="shared" si="116"/>
        <v>-19.638277405965066</v>
      </c>
    </row>
    <row r="349" spans="1:24" x14ac:dyDescent="0.2">
      <c r="A349" s="86" t="s">
        <v>343</v>
      </c>
      <c r="B349" s="69">
        <f>'Расчет субсидий'!AG349</f>
        <v>1.7454545454545496</v>
      </c>
      <c r="C349" s="69">
        <f>'Расчет субсидий'!D349-1</f>
        <v>-0.16383547379382157</v>
      </c>
      <c r="D349" s="69">
        <f>C349*'Расчет субсидий'!E349</f>
        <v>-1.6383547379382157</v>
      </c>
      <c r="E349" s="75">
        <f t="shared" si="127"/>
        <v>-6.4216506907078976</v>
      </c>
      <c r="F349" s="69" t="s">
        <v>378</v>
      </c>
      <c r="G349" s="69" t="s">
        <v>378</v>
      </c>
      <c r="H349" s="69" t="s">
        <v>378</v>
      </c>
      <c r="I349" s="69" t="s">
        <v>378</v>
      </c>
      <c r="J349" s="69" t="s">
        <v>378</v>
      </c>
      <c r="K349" s="69" t="s">
        <v>378</v>
      </c>
      <c r="L349" s="69">
        <f>'Расчет субсидий'!P349-1</f>
        <v>-0.19581638582219629</v>
      </c>
      <c r="M349" s="69">
        <f>L349*'Расчет субсидий'!Q349</f>
        <v>-3.9163277164439259</v>
      </c>
      <c r="N349" s="75">
        <f t="shared" si="128"/>
        <v>-15.350331648559635</v>
      </c>
      <c r="O349" s="69">
        <f>'Расчет субсидий'!R349-1</f>
        <v>0</v>
      </c>
      <c r="P349" s="69">
        <f>O349*'Расчет субсидий'!S349</f>
        <v>0</v>
      </c>
      <c r="Q349" s="75">
        <f t="shared" si="129"/>
        <v>0</v>
      </c>
      <c r="R349" s="69">
        <f>'Расчет субсидий'!V349-1</f>
        <v>0</v>
      </c>
      <c r="S349" s="69">
        <f>R349*'Расчет субсидий'!W349</f>
        <v>0</v>
      </c>
      <c r="T349" s="75">
        <f t="shared" si="130"/>
        <v>0</v>
      </c>
      <c r="U349" s="69">
        <f>'Расчет субсидий'!Z349-1</f>
        <v>0.19999999999999996</v>
      </c>
      <c r="V349" s="69">
        <f>U349*'Расчет субсидий'!AA349</f>
        <v>5.9999999999999982</v>
      </c>
      <c r="W349" s="75">
        <f t="shared" si="131"/>
        <v>23.51743688472208</v>
      </c>
      <c r="X349" s="70">
        <f t="shared" si="116"/>
        <v>0.44531754561785686</v>
      </c>
    </row>
    <row r="350" spans="1:24" x14ac:dyDescent="0.2">
      <c r="A350" s="86" t="s">
        <v>344</v>
      </c>
      <c r="B350" s="69">
        <f>'Расчет субсидий'!AG350</f>
        <v>-10.627272727272725</v>
      </c>
      <c r="C350" s="69">
        <f>'Расчет субсидий'!D350-1</f>
        <v>-6.6666666666666652E-2</v>
      </c>
      <c r="D350" s="69">
        <f>C350*'Расчет субсидий'!E350</f>
        <v>-0.66666666666666652</v>
      </c>
      <c r="E350" s="75">
        <f t="shared" si="127"/>
        <v>-0.43244775533487462</v>
      </c>
      <c r="F350" s="69" t="s">
        <v>378</v>
      </c>
      <c r="G350" s="69" t="s">
        <v>378</v>
      </c>
      <c r="H350" s="69" t="s">
        <v>378</v>
      </c>
      <c r="I350" s="69" t="s">
        <v>378</v>
      </c>
      <c r="J350" s="69" t="s">
        <v>378</v>
      </c>
      <c r="K350" s="69" t="s">
        <v>378</v>
      </c>
      <c r="L350" s="69">
        <f>'Расчет субсидий'!P350-1</f>
        <v>-0.93987730061349695</v>
      </c>
      <c r="M350" s="69">
        <f>L350*'Расчет субсидий'!Q350</f>
        <v>-18.79754601226994</v>
      </c>
      <c r="N350" s="75">
        <f t="shared" si="128"/>
        <v>-12.19343486821524</v>
      </c>
      <c r="O350" s="69">
        <f>'Расчет субсидий'!R350-1</f>
        <v>0</v>
      </c>
      <c r="P350" s="69">
        <f>O350*'Расчет субсидий'!S350</f>
        <v>0</v>
      </c>
      <c r="Q350" s="75">
        <f t="shared" si="129"/>
        <v>0</v>
      </c>
      <c r="R350" s="69">
        <f>'Расчет субсидий'!V350-1</f>
        <v>2.7027027027026751E-3</v>
      </c>
      <c r="S350" s="69">
        <f>R350*'Расчет субсидий'!W350</f>
        <v>8.1081081081080253E-2</v>
      </c>
      <c r="T350" s="75">
        <f t="shared" si="130"/>
        <v>5.2594997270457196E-2</v>
      </c>
      <c r="U350" s="69">
        <f>'Расчет субсидий'!Z350-1</f>
        <v>0.14999999999999991</v>
      </c>
      <c r="V350" s="69">
        <f>U350*'Расчет субсидий'!AA350</f>
        <v>2.9999999999999982</v>
      </c>
      <c r="W350" s="75">
        <f t="shared" si="131"/>
        <v>1.946014899006935</v>
      </c>
      <c r="X350" s="70">
        <f t="shared" si="116"/>
        <v>-16.383131597855531</v>
      </c>
    </row>
    <row r="351" spans="1:24" x14ac:dyDescent="0.2">
      <c r="A351" s="86" t="s">
        <v>345</v>
      </c>
      <c r="B351" s="69">
        <f>'Расчет субсидий'!AG351</f>
        <v>2.9000000000000057</v>
      </c>
      <c r="C351" s="69">
        <f>'Расчет субсидий'!D351-1</f>
        <v>-0.21000000000000008</v>
      </c>
      <c r="D351" s="69">
        <f>C351*'Расчет субсидий'!E351</f>
        <v>-2.1000000000000005</v>
      </c>
      <c r="E351" s="75">
        <f t="shared" si="127"/>
        <v>-4.1588235294117659</v>
      </c>
      <c r="F351" s="69" t="s">
        <v>378</v>
      </c>
      <c r="G351" s="69" t="s">
        <v>378</v>
      </c>
      <c r="H351" s="69" t="s">
        <v>378</v>
      </c>
      <c r="I351" s="69" t="s">
        <v>378</v>
      </c>
      <c r="J351" s="69" t="s">
        <v>378</v>
      </c>
      <c r="K351" s="69" t="s">
        <v>378</v>
      </c>
      <c r="L351" s="69">
        <f>'Расчет субсидий'!P351-1</f>
        <v>0.17821782178217838</v>
      </c>
      <c r="M351" s="69">
        <f>L351*'Расчет субсидий'!Q351</f>
        <v>3.5643564356435675</v>
      </c>
      <c r="N351" s="75">
        <f t="shared" si="128"/>
        <v>7.0588235294117716</v>
      </c>
      <c r="O351" s="69">
        <f>'Расчет субсидий'!R351-1</f>
        <v>0</v>
      </c>
      <c r="P351" s="69">
        <f>O351*'Расчет субсидий'!S351</f>
        <v>0</v>
      </c>
      <c r="Q351" s="75">
        <f t="shared" si="129"/>
        <v>0</v>
      </c>
      <c r="R351" s="69">
        <f>'Расчет субсидий'!V351-1</f>
        <v>0</v>
      </c>
      <c r="S351" s="69">
        <f>R351*'Расчет субсидий'!W351</f>
        <v>0</v>
      </c>
      <c r="T351" s="75">
        <f t="shared" si="130"/>
        <v>0</v>
      </c>
      <c r="U351" s="69">
        <f>'Расчет субсидий'!Z351-1</f>
        <v>0</v>
      </c>
      <c r="V351" s="69">
        <f>U351*'Расчет субсидий'!AA351</f>
        <v>0</v>
      </c>
      <c r="W351" s="75">
        <f t="shared" si="131"/>
        <v>0</v>
      </c>
      <c r="X351" s="70">
        <f t="shared" si="116"/>
        <v>1.464356435643567</v>
      </c>
    </row>
    <row r="352" spans="1:24" x14ac:dyDescent="0.2">
      <c r="A352" s="82" t="s">
        <v>346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70"/>
    </row>
    <row r="353" spans="1:24" x14ac:dyDescent="0.2">
      <c r="A353" s="86" t="s">
        <v>347</v>
      </c>
      <c r="B353" s="69">
        <f>'Расчет субсидий'!AG353</f>
        <v>-8.9454545454545453</v>
      </c>
      <c r="C353" s="69">
        <f>'Расчет субсидий'!D353-1</f>
        <v>-0.34571428571428575</v>
      </c>
      <c r="D353" s="69">
        <f>C353*'Расчет субсидий'!E353</f>
        <v>-3.4571428571428573</v>
      </c>
      <c r="E353" s="75">
        <f t="shared" ref="E353:E363" si="132">$B353*D353/$X353</f>
        <v>-2.0928861079034293</v>
      </c>
      <c r="F353" s="69" t="s">
        <v>378</v>
      </c>
      <c r="G353" s="69" t="s">
        <v>378</v>
      </c>
      <c r="H353" s="69" t="s">
        <v>378</v>
      </c>
      <c r="I353" s="69" t="s">
        <v>378</v>
      </c>
      <c r="J353" s="69" t="s">
        <v>378</v>
      </c>
      <c r="K353" s="69" t="s">
        <v>378</v>
      </c>
      <c r="L353" s="69">
        <f>'Расчет субсидий'!P353-1</f>
        <v>-0.65972222222222221</v>
      </c>
      <c r="M353" s="69">
        <f>L353*'Расчет субсидий'!Q353</f>
        <v>-13.194444444444445</v>
      </c>
      <c r="N353" s="75">
        <f t="shared" ref="N353:N363" si="133">$B353*M353/$X353</f>
        <v>-7.9876564609491538</v>
      </c>
      <c r="O353" s="69">
        <f>'Расчет субсидий'!R353-1</f>
        <v>0</v>
      </c>
      <c r="P353" s="69">
        <f>O353*'Расчет субсидий'!S353</f>
        <v>0</v>
      </c>
      <c r="Q353" s="75">
        <f t="shared" ref="Q353:Q363" si="134">$B353*P353/$X353</f>
        <v>0</v>
      </c>
      <c r="R353" s="69">
        <f>'Расчет субсидий'!V353-1</f>
        <v>0.125</v>
      </c>
      <c r="S353" s="69">
        <f>R353*'Расчет субсидий'!W353</f>
        <v>1.875</v>
      </c>
      <c r="T353" s="75">
        <f t="shared" ref="T353:T363" si="135">$B353*S353/$X353</f>
        <v>1.1350880233980376</v>
      </c>
      <c r="U353" s="69">
        <f>'Расчет субсидий'!Z353-1</f>
        <v>0</v>
      </c>
      <c r="V353" s="69">
        <f>U353*'Расчет субсидий'!AA353</f>
        <v>0</v>
      </c>
      <c r="W353" s="75">
        <f t="shared" ref="W353:W363" si="136">$B353*V353/$X353</f>
        <v>0</v>
      </c>
      <c r="X353" s="70">
        <f t="shared" si="116"/>
        <v>-14.776587301587302</v>
      </c>
    </row>
    <row r="354" spans="1:24" x14ac:dyDescent="0.2">
      <c r="A354" s="86" t="s">
        <v>55</v>
      </c>
      <c r="B354" s="69">
        <f>'Расчет субсидий'!AG354</f>
        <v>-2.254545454545454</v>
      </c>
      <c r="C354" s="69">
        <f>'Расчет субсидий'!D354-1</f>
        <v>-1</v>
      </c>
      <c r="D354" s="69">
        <f>C354*'Расчет субсидий'!E354</f>
        <v>0</v>
      </c>
      <c r="E354" s="75">
        <f t="shared" si="132"/>
        <v>0</v>
      </c>
      <c r="F354" s="69" t="s">
        <v>378</v>
      </c>
      <c r="G354" s="69" t="s">
        <v>378</v>
      </c>
      <c r="H354" s="69" t="s">
        <v>378</v>
      </c>
      <c r="I354" s="69" t="s">
        <v>378</v>
      </c>
      <c r="J354" s="69" t="s">
        <v>378</v>
      </c>
      <c r="K354" s="69" t="s">
        <v>378</v>
      </c>
      <c r="L354" s="69">
        <f>'Расчет субсидий'!P354-1</f>
        <v>-0.90480678605089537</v>
      </c>
      <c r="M354" s="69">
        <f>L354*'Расчет субсидий'!Q354</f>
        <v>-18.096135721017909</v>
      </c>
      <c r="N354" s="75">
        <f t="shared" si="133"/>
        <v>-7.0563159693098338</v>
      </c>
      <c r="O354" s="69">
        <f>'Расчет субсидий'!R354-1</f>
        <v>0</v>
      </c>
      <c r="P354" s="69">
        <f>O354*'Расчет субсидий'!S354</f>
        <v>0</v>
      </c>
      <c r="Q354" s="75">
        <f t="shared" si="134"/>
        <v>0</v>
      </c>
      <c r="R354" s="69">
        <f>'Расчет субсидий'!V354-1</f>
        <v>7.714285714285718E-2</v>
      </c>
      <c r="S354" s="69">
        <f>R354*'Расчет субсидий'!W354</f>
        <v>2.3142857142857154</v>
      </c>
      <c r="T354" s="75">
        <f t="shared" si="135"/>
        <v>0.90242090880722714</v>
      </c>
      <c r="U354" s="69">
        <f>'Расчет субсидий'!Z354-1</f>
        <v>0.5</v>
      </c>
      <c r="V354" s="69">
        <f>U354*'Расчет субсидий'!AA354</f>
        <v>10</v>
      </c>
      <c r="W354" s="75">
        <f t="shared" si="136"/>
        <v>3.8993496059571524</v>
      </c>
      <c r="X354" s="70">
        <f t="shared" si="116"/>
        <v>-5.7818500067321938</v>
      </c>
    </row>
    <row r="355" spans="1:24" x14ac:dyDescent="0.2">
      <c r="A355" s="86" t="s">
        <v>348</v>
      </c>
      <c r="B355" s="69">
        <f>'Расчет субсидий'!AG355</f>
        <v>25.709090909090918</v>
      </c>
      <c r="C355" s="69">
        <f>'Расчет субсидий'!D355-1</f>
        <v>1.1267605633802802E-2</v>
      </c>
      <c r="D355" s="69">
        <f>C355*'Расчет субсидий'!E355</f>
        <v>0.11267605633802802</v>
      </c>
      <c r="E355" s="75">
        <f t="shared" si="132"/>
        <v>0.22422992645770751</v>
      </c>
      <c r="F355" s="69" t="s">
        <v>378</v>
      </c>
      <c r="G355" s="69" t="s">
        <v>378</v>
      </c>
      <c r="H355" s="69" t="s">
        <v>378</v>
      </c>
      <c r="I355" s="69" t="s">
        <v>378</v>
      </c>
      <c r="J355" s="69" t="s">
        <v>378</v>
      </c>
      <c r="K355" s="69" t="s">
        <v>378</v>
      </c>
      <c r="L355" s="69">
        <f>'Расчет субсидий'!P355-1</f>
        <v>-9.3023255813953432E-2</v>
      </c>
      <c r="M355" s="69">
        <f>L355*'Расчет субсидий'!Q355</f>
        <v>-1.8604651162790686</v>
      </c>
      <c r="N355" s="75">
        <f t="shared" si="133"/>
        <v>-3.7024011112784287</v>
      </c>
      <c r="O355" s="69">
        <f>'Расчет субсидий'!R355-1</f>
        <v>0</v>
      </c>
      <c r="P355" s="69">
        <f>O355*'Расчет субсидий'!S355</f>
        <v>0</v>
      </c>
      <c r="Q355" s="75">
        <f t="shared" si="134"/>
        <v>0</v>
      </c>
      <c r="R355" s="69">
        <f>'Расчет субсидий'!V355-1</f>
        <v>4.4444444444444509E-2</v>
      </c>
      <c r="S355" s="69">
        <f>R355*'Расчет субсидий'!W355</f>
        <v>1.3333333333333353</v>
      </c>
      <c r="T355" s="75">
        <f t="shared" si="135"/>
        <v>2.6533874630828791</v>
      </c>
      <c r="U355" s="69">
        <f>'Расчет субсидий'!Z355-1</f>
        <v>0.66666666666666674</v>
      </c>
      <c r="V355" s="69">
        <f>U355*'Расчет субсидий'!AA355</f>
        <v>13.333333333333336</v>
      </c>
      <c r="W355" s="75">
        <f t="shared" si="136"/>
        <v>26.533874630828763</v>
      </c>
      <c r="X355" s="70">
        <f t="shared" si="116"/>
        <v>12.91887760672563</v>
      </c>
    </row>
    <row r="356" spans="1:24" x14ac:dyDescent="0.2">
      <c r="A356" s="86" t="s">
        <v>349</v>
      </c>
      <c r="B356" s="69">
        <f>'Расчет субсидий'!AG356</f>
        <v>7.5363636363636388</v>
      </c>
      <c r="C356" s="69">
        <f>'Расчет субсидий'!D356-1</f>
        <v>0.15482041587901696</v>
      </c>
      <c r="D356" s="69">
        <f>C356*'Расчет субсидий'!E356</f>
        <v>1.5482041587901696</v>
      </c>
      <c r="E356" s="75">
        <f t="shared" si="132"/>
        <v>1.0273605769045551</v>
      </c>
      <c r="F356" s="69" t="s">
        <v>378</v>
      </c>
      <c r="G356" s="69" t="s">
        <v>378</v>
      </c>
      <c r="H356" s="69" t="s">
        <v>378</v>
      </c>
      <c r="I356" s="69" t="s">
        <v>378</v>
      </c>
      <c r="J356" s="69" t="s">
        <v>378</v>
      </c>
      <c r="K356" s="69" t="s">
        <v>378</v>
      </c>
      <c r="L356" s="69">
        <f>'Расчет субсидий'!P356-1</f>
        <v>7.4812967581047385E-2</v>
      </c>
      <c r="M356" s="69">
        <f>L356*'Расчет субсидий'!Q356</f>
        <v>1.4962593516209477</v>
      </c>
      <c r="N356" s="75">
        <f t="shared" si="133"/>
        <v>0.99289093234406645</v>
      </c>
      <c r="O356" s="69">
        <f>'Расчет субсидий'!R356-1</f>
        <v>0</v>
      </c>
      <c r="P356" s="69">
        <f>O356*'Расчет субсидий'!S356</f>
        <v>0</v>
      </c>
      <c r="Q356" s="75">
        <f t="shared" si="134"/>
        <v>0</v>
      </c>
      <c r="R356" s="69">
        <f>'Расчет субсидий'!V356-1</f>
        <v>9.613526570048303E-2</v>
      </c>
      <c r="S356" s="69">
        <f>R356*'Расчет субсидий'!W356</f>
        <v>2.8840579710144909</v>
      </c>
      <c r="T356" s="75">
        <f t="shared" si="135"/>
        <v>1.9138092635295676</v>
      </c>
      <c r="U356" s="69">
        <f>'Расчет субсидий'!Z356-1</f>
        <v>0.27142857142857157</v>
      </c>
      <c r="V356" s="69">
        <f>U356*'Расчет субсидий'!AA356</f>
        <v>5.4285714285714315</v>
      </c>
      <c r="W356" s="75">
        <f t="shared" si="136"/>
        <v>3.6023028635854497</v>
      </c>
      <c r="X356" s="70">
        <f t="shared" si="116"/>
        <v>11.357092909997039</v>
      </c>
    </row>
    <row r="357" spans="1:24" x14ac:dyDescent="0.2">
      <c r="A357" s="86" t="s">
        <v>350</v>
      </c>
      <c r="B357" s="69">
        <f>'Расчет субсидий'!AG357</f>
        <v>8.672727272727272</v>
      </c>
      <c r="C357" s="69">
        <f>'Расчет субсидий'!D357-1</f>
        <v>8.0598052851182267E-2</v>
      </c>
      <c r="D357" s="69">
        <f>C357*'Расчет субсидий'!E357</f>
        <v>0.80598052851182267</v>
      </c>
      <c r="E357" s="75">
        <f t="shared" si="132"/>
        <v>0.31060590102897462</v>
      </c>
      <c r="F357" s="69" t="s">
        <v>378</v>
      </c>
      <c r="G357" s="69" t="s">
        <v>378</v>
      </c>
      <c r="H357" s="69" t="s">
        <v>378</v>
      </c>
      <c r="I357" s="69" t="s">
        <v>378</v>
      </c>
      <c r="J357" s="69" t="s">
        <v>378</v>
      </c>
      <c r="K357" s="69" t="s">
        <v>378</v>
      </c>
      <c r="L357" s="69">
        <f>'Расчет субсидий'!P357-1</f>
        <v>-0.38382099827882965</v>
      </c>
      <c r="M357" s="69">
        <f>L357*'Расчет субсидий'!Q357</f>
        <v>-7.676419965576593</v>
      </c>
      <c r="N357" s="75">
        <f t="shared" si="133"/>
        <v>-2.9583113434355788</v>
      </c>
      <c r="O357" s="69">
        <f>'Расчет субсидий'!R357-1</f>
        <v>0</v>
      </c>
      <c r="P357" s="69">
        <f>O357*'Расчет субсидий'!S357</f>
        <v>0</v>
      </c>
      <c r="Q357" s="75">
        <f t="shared" si="134"/>
        <v>0</v>
      </c>
      <c r="R357" s="69">
        <f>'Расчет субсидий'!V357-1</f>
        <v>0.375</v>
      </c>
      <c r="S357" s="69">
        <f>R357*'Расчет субсидий'!W357</f>
        <v>9.375</v>
      </c>
      <c r="T357" s="75">
        <f t="shared" si="135"/>
        <v>3.6129040580214498</v>
      </c>
      <c r="U357" s="69">
        <f>'Расчет субсидий'!Z357-1</f>
        <v>0.8</v>
      </c>
      <c r="V357" s="69">
        <f>U357*'Расчет субсидий'!AA357</f>
        <v>20</v>
      </c>
      <c r="W357" s="75">
        <f t="shared" si="136"/>
        <v>7.7075286571124266</v>
      </c>
      <c r="X357" s="70">
        <f t="shared" si="116"/>
        <v>22.504560562935229</v>
      </c>
    </row>
    <row r="358" spans="1:24" x14ac:dyDescent="0.2">
      <c r="A358" s="86" t="s">
        <v>351</v>
      </c>
      <c r="B358" s="69">
        <f>'Расчет субсидий'!AG358</f>
        <v>-0.1454545454545455</v>
      </c>
      <c r="C358" s="69">
        <f>'Расчет субсидий'!D358-1</f>
        <v>-1</v>
      </c>
      <c r="D358" s="69">
        <f>C358*'Расчет субсидий'!E358</f>
        <v>0</v>
      </c>
      <c r="E358" s="75">
        <f t="shared" si="132"/>
        <v>0</v>
      </c>
      <c r="F358" s="69" t="s">
        <v>378</v>
      </c>
      <c r="G358" s="69" t="s">
        <v>378</v>
      </c>
      <c r="H358" s="69" t="s">
        <v>378</v>
      </c>
      <c r="I358" s="69" t="s">
        <v>378</v>
      </c>
      <c r="J358" s="69" t="s">
        <v>378</v>
      </c>
      <c r="K358" s="69" t="s">
        <v>378</v>
      </c>
      <c r="L358" s="69">
        <f>'Расчет субсидий'!P358-1</f>
        <v>-0.22807017543859642</v>
      </c>
      <c r="M358" s="69">
        <f>L358*'Расчет субсидий'!Q358</f>
        <v>-4.561403508771928</v>
      </c>
      <c r="N358" s="75">
        <f t="shared" si="133"/>
        <v>-0.15427779031893968</v>
      </c>
      <c r="O358" s="69">
        <f>'Расчет субсидий'!R358-1</f>
        <v>0</v>
      </c>
      <c r="P358" s="69">
        <f>O358*'Расчет субсидий'!S358</f>
        <v>0</v>
      </c>
      <c r="Q358" s="75">
        <f t="shared" si="134"/>
        <v>0</v>
      </c>
      <c r="R358" s="69">
        <f>'Расчет субсидий'!V358-1</f>
        <v>8.6956521739129933E-3</v>
      </c>
      <c r="S358" s="69">
        <f>R358*'Расчет субсидий'!W358</f>
        <v>0.2608695652173898</v>
      </c>
      <c r="T358" s="75">
        <f t="shared" si="135"/>
        <v>8.8232448643941613E-3</v>
      </c>
      <c r="U358" s="69">
        <f>'Расчет субсидий'!Z358-1</f>
        <v>0</v>
      </c>
      <c r="V358" s="69">
        <f>U358*'Расчет субсидий'!AA358</f>
        <v>0</v>
      </c>
      <c r="W358" s="75">
        <f t="shared" si="136"/>
        <v>0</v>
      </c>
      <c r="X358" s="70">
        <f t="shared" si="116"/>
        <v>-4.3005339435545382</v>
      </c>
    </row>
    <row r="359" spans="1:24" x14ac:dyDescent="0.2">
      <c r="A359" s="86" t="s">
        <v>352</v>
      </c>
      <c r="B359" s="69">
        <f>'Расчет субсидий'!AG359</f>
        <v>3.1818181818181817</v>
      </c>
      <c r="C359" s="69">
        <f>'Расчет субсидий'!D359-1</f>
        <v>0.21621621621621623</v>
      </c>
      <c r="D359" s="69">
        <f>C359*'Расчет субсидий'!E359</f>
        <v>2.1621621621621623</v>
      </c>
      <c r="E359" s="75">
        <f t="shared" si="132"/>
        <v>6.126762507663696E-2</v>
      </c>
      <c r="F359" s="69" t="s">
        <v>378</v>
      </c>
      <c r="G359" s="69" t="s">
        <v>378</v>
      </c>
      <c r="H359" s="69" t="s">
        <v>378</v>
      </c>
      <c r="I359" s="69" t="s">
        <v>378</v>
      </c>
      <c r="J359" s="69" t="s">
        <v>378</v>
      </c>
      <c r="K359" s="69" t="s">
        <v>378</v>
      </c>
      <c r="L359" s="69">
        <f>'Расчет субсидий'!P359-1</f>
        <v>4.1930777061418398</v>
      </c>
      <c r="M359" s="69">
        <f>L359*'Расчет субсидий'!Q359</f>
        <v>83.861554122836793</v>
      </c>
      <c r="N359" s="75">
        <f t="shared" si="133"/>
        <v>2.376324193558204</v>
      </c>
      <c r="O359" s="69">
        <f>'Расчет субсидий'!R359-1</f>
        <v>0</v>
      </c>
      <c r="P359" s="69">
        <f>O359*'Расчет субсидий'!S359</f>
        <v>0</v>
      </c>
      <c r="Q359" s="75">
        <f t="shared" si="134"/>
        <v>0</v>
      </c>
      <c r="R359" s="69">
        <f>'Расчет субсидий'!V359-1</f>
        <v>0.48380281690140836</v>
      </c>
      <c r="S359" s="69">
        <f>R359*'Расчет субсидий'!W359</f>
        <v>14.51408450704225</v>
      </c>
      <c r="T359" s="75">
        <f t="shared" si="135"/>
        <v>0.41127511315749149</v>
      </c>
      <c r="U359" s="69">
        <f>'Расчет субсидий'!Z359-1</f>
        <v>0.58749999999999991</v>
      </c>
      <c r="V359" s="69">
        <f>U359*'Расчет субсидий'!AA359</f>
        <v>11.749999999999998</v>
      </c>
      <c r="W359" s="75">
        <f t="shared" si="136"/>
        <v>0.33295125002584891</v>
      </c>
      <c r="X359" s="70">
        <f t="shared" si="116"/>
        <v>112.28780079204121</v>
      </c>
    </row>
    <row r="360" spans="1:24" x14ac:dyDescent="0.2">
      <c r="A360" s="86" t="s">
        <v>353</v>
      </c>
      <c r="B360" s="69">
        <f>'Расчет субсидий'!AG360</f>
        <v>-15.654545454545456</v>
      </c>
      <c r="C360" s="69">
        <f>'Расчет субсидий'!D360-1</f>
        <v>-0.25806451612903225</v>
      </c>
      <c r="D360" s="69">
        <f>C360*'Расчет субсидий'!E360</f>
        <v>-2.5806451612903225</v>
      </c>
      <c r="E360" s="75">
        <f t="shared" si="132"/>
        <v>-2.7050581788154044</v>
      </c>
      <c r="F360" s="69" t="s">
        <v>378</v>
      </c>
      <c r="G360" s="69" t="s">
        <v>378</v>
      </c>
      <c r="H360" s="69" t="s">
        <v>378</v>
      </c>
      <c r="I360" s="69" t="s">
        <v>378</v>
      </c>
      <c r="J360" s="69" t="s">
        <v>378</v>
      </c>
      <c r="K360" s="69" t="s">
        <v>378</v>
      </c>
      <c r="L360" s="69">
        <f>'Расчет субсидий'!P360-1</f>
        <v>-0.61769524849808843</v>
      </c>
      <c r="M360" s="69">
        <f>L360*'Расчет субсидий'!Q360</f>
        <v>-12.353904969961768</v>
      </c>
      <c r="N360" s="75">
        <f t="shared" si="133"/>
        <v>-12.949487275730052</v>
      </c>
      <c r="O360" s="69">
        <f>'Расчет субсидий'!R360-1</f>
        <v>0</v>
      </c>
      <c r="P360" s="69">
        <f>O360*'Расчет субсидий'!S360</f>
        <v>0</v>
      </c>
      <c r="Q360" s="75">
        <f t="shared" si="134"/>
        <v>0</v>
      </c>
      <c r="R360" s="69">
        <f>'Расчет субсидий'!V360-1</f>
        <v>0</v>
      </c>
      <c r="S360" s="69">
        <f>R360*'Расчет субсидий'!W360</f>
        <v>0</v>
      </c>
      <c r="T360" s="75">
        <f t="shared" si="135"/>
        <v>0</v>
      </c>
      <c r="U360" s="69">
        <f>'Расчет субсидий'!Z360-1</f>
        <v>0</v>
      </c>
      <c r="V360" s="69">
        <f>U360*'Расчет субсидий'!AA360</f>
        <v>0</v>
      </c>
      <c r="W360" s="75">
        <f t="shared" si="136"/>
        <v>0</v>
      </c>
      <c r="X360" s="70">
        <f t="shared" si="116"/>
        <v>-14.93455013125209</v>
      </c>
    </row>
    <row r="361" spans="1:24" x14ac:dyDescent="0.2">
      <c r="A361" s="86" t="s">
        <v>354</v>
      </c>
      <c r="B361" s="69">
        <f>'Расчет субсидий'!AG361</f>
        <v>-12.24545454545455</v>
      </c>
      <c r="C361" s="69">
        <f>'Расчет субсидий'!D361-1</f>
        <v>0</v>
      </c>
      <c r="D361" s="69">
        <f>C361*'Расчет субсидий'!E361</f>
        <v>0</v>
      </c>
      <c r="E361" s="75">
        <f t="shared" si="132"/>
        <v>0</v>
      </c>
      <c r="F361" s="69" t="s">
        <v>378</v>
      </c>
      <c r="G361" s="69" t="s">
        <v>378</v>
      </c>
      <c r="H361" s="69" t="s">
        <v>378</v>
      </c>
      <c r="I361" s="69" t="s">
        <v>378</v>
      </c>
      <c r="J361" s="69" t="s">
        <v>378</v>
      </c>
      <c r="K361" s="69" t="s">
        <v>378</v>
      </c>
      <c r="L361" s="69">
        <f>'Расчет субсидий'!P361-1</f>
        <v>-0.76138211382113818</v>
      </c>
      <c r="M361" s="69">
        <f>L361*'Расчет субсидий'!Q361</f>
        <v>-15.227642276422763</v>
      </c>
      <c r="N361" s="75">
        <f t="shared" si="133"/>
        <v>-12.24545454545455</v>
      </c>
      <c r="O361" s="69">
        <f>'Расчет субсидий'!R361-1</f>
        <v>0</v>
      </c>
      <c r="P361" s="69">
        <f>O361*'Расчет субсидий'!S361</f>
        <v>0</v>
      </c>
      <c r="Q361" s="75">
        <f t="shared" si="134"/>
        <v>0</v>
      </c>
      <c r="R361" s="69">
        <f>'Расчет субсидий'!V361-1</f>
        <v>0</v>
      </c>
      <c r="S361" s="69">
        <f>R361*'Расчет субсидий'!W361</f>
        <v>0</v>
      </c>
      <c r="T361" s="75">
        <f t="shared" si="135"/>
        <v>0</v>
      </c>
      <c r="U361" s="69">
        <f>'Расчет субсидий'!Z361-1</f>
        <v>0</v>
      </c>
      <c r="V361" s="69">
        <f>U361*'Расчет субсидий'!AA361</f>
        <v>0</v>
      </c>
      <c r="W361" s="75">
        <f t="shared" si="136"/>
        <v>0</v>
      </c>
      <c r="X361" s="70">
        <f t="shared" si="116"/>
        <v>-15.227642276422763</v>
      </c>
    </row>
    <row r="362" spans="1:24" x14ac:dyDescent="0.2">
      <c r="A362" s="86" t="s">
        <v>355</v>
      </c>
      <c r="B362" s="69">
        <f>'Расчет субсидий'!AG362</f>
        <v>27.854545454545459</v>
      </c>
      <c r="C362" s="69">
        <f>'Расчет субсидий'!D362-1</f>
        <v>-1</v>
      </c>
      <c r="D362" s="69">
        <f>C362*'Расчет субсидий'!E362</f>
        <v>0</v>
      </c>
      <c r="E362" s="75">
        <f t="shared" si="132"/>
        <v>0</v>
      </c>
      <c r="F362" s="69" t="s">
        <v>378</v>
      </c>
      <c r="G362" s="69" t="s">
        <v>378</v>
      </c>
      <c r="H362" s="69" t="s">
        <v>378</v>
      </c>
      <c r="I362" s="69" t="s">
        <v>378</v>
      </c>
      <c r="J362" s="69" t="s">
        <v>378</v>
      </c>
      <c r="K362" s="69" t="s">
        <v>378</v>
      </c>
      <c r="L362" s="69">
        <f>'Расчет субсидий'!P362-1</f>
        <v>3.3445945945945939</v>
      </c>
      <c r="M362" s="69">
        <f>L362*'Расчет субсидий'!Q362</f>
        <v>66.891891891891873</v>
      </c>
      <c r="N362" s="75">
        <f t="shared" si="133"/>
        <v>32.283282373357579</v>
      </c>
      <c r="O362" s="69">
        <f>'Расчет субсидий'!R362-1</f>
        <v>0</v>
      </c>
      <c r="P362" s="69">
        <f>O362*'Расчет субсидий'!S362</f>
        <v>0</v>
      </c>
      <c r="Q362" s="75">
        <f t="shared" si="134"/>
        <v>0</v>
      </c>
      <c r="R362" s="69">
        <f>'Расчет субсидий'!V362-1</f>
        <v>-0.11764705882352944</v>
      </c>
      <c r="S362" s="69">
        <f>R362*'Расчет субсидий'!W362</f>
        <v>-1.1764705882352944</v>
      </c>
      <c r="T362" s="75">
        <f t="shared" si="135"/>
        <v>-0.5677867844630925</v>
      </c>
      <c r="U362" s="69">
        <f>'Расчет субсидий'!Z362-1</f>
        <v>-0.19999999999999996</v>
      </c>
      <c r="V362" s="69">
        <f>U362*'Расчет субсидий'!AA362</f>
        <v>-7.9999999999999982</v>
      </c>
      <c r="W362" s="75">
        <f t="shared" si="136"/>
        <v>-3.8609501343490278</v>
      </c>
      <c r="X362" s="70">
        <f t="shared" si="116"/>
        <v>57.715421303656584</v>
      </c>
    </row>
    <row r="363" spans="1:24" x14ac:dyDescent="0.2">
      <c r="A363" s="86" t="s">
        <v>356</v>
      </c>
      <c r="B363" s="69">
        <f>'Расчет субсидий'!AG363</f>
        <v>-31.309090909090912</v>
      </c>
      <c r="C363" s="69">
        <f>'Расчет субсидий'!D363-1</f>
        <v>-0.40740740740740744</v>
      </c>
      <c r="D363" s="69">
        <f>C363*'Расчет субсидий'!E363</f>
        <v>-4.0740740740740744</v>
      </c>
      <c r="E363" s="75">
        <f t="shared" si="132"/>
        <v>-13.584944574680534</v>
      </c>
      <c r="F363" s="69" t="s">
        <v>378</v>
      </c>
      <c r="G363" s="69" t="s">
        <v>378</v>
      </c>
      <c r="H363" s="69" t="s">
        <v>378</v>
      </c>
      <c r="I363" s="69" t="s">
        <v>378</v>
      </c>
      <c r="J363" s="69" t="s">
        <v>378</v>
      </c>
      <c r="K363" s="69" t="s">
        <v>378</v>
      </c>
      <c r="L363" s="69">
        <f>'Расчет субсидий'!P363-1</f>
        <v>-0.57827026011832094</v>
      </c>
      <c r="M363" s="69">
        <f>L363*'Расчет субсидий'!Q363</f>
        <v>-11.565405202366419</v>
      </c>
      <c r="N363" s="75">
        <f t="shared" si="133"/>
        <v>-38.564686306931648</v>
      </c>
      <c r="O363" s="69">
        <f>'Расчет субсидий'!R363-1</f>
        <v>0</v>
      </c>
      <c r="P363" s="69">
        <f>O363*'Расчет субсидий'!S363</f>
        <v>0</v>
      </c>
      <c r="Q363" s="75">
        <f t="shared" si="134"/>
        <v>0</v>
      </c>
      <c r="R363" s="69">
        <f>'Расчет субсидий'!V363-1</f>
        <v>0.25</v>
      </c>
      <c r="S363" s="69">
        <f>R363*'Расчет субсидий'!W363</f>
        <v>6.25</v>
      </c>
      <c r="T363" s="75">
        <f t="shared" si="135"/>
        <v>20.84053997252127</v>
      </c>
      <c r="U363" s="69">
        <f>'Расчет субсидий'!Z363-1</f>
        <v>0</v>
      </c>
      <c r="V363" s="69">
        <f>U363*'Расчет субсидий'!AA363</f>
        <v>0</v>
      </c>
      <c r="W363" s="75">
        <f t="shared" si="136"/>
        <v>0</v>
      </c>
      <c r="X363" s="70">
        <f t="shared" si="116"/>
        <v>-9.3894792764404933</v>
      </c>
    </row>
    <row r="364" spans="1:24" x14ac:dyDescent="0.2">
      <c r="A364" s="82" t="s">
        <v>357</v>
      </c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70"/>
    </row>
    <row r="365" spans="1:24" x14ac:dyDescent="0.2">
      <c r="A365" s="86" t="s">
        <v>358</v>
      </c>
      <c r="B365" s="69">
        <f>'Расчет субсидий'!AG365</f>
        <v>-21.036363636363646</v>
      </c>
      <c r="C365" s="69">
        <f>'Расчет субсидий'!D365-1</f>
        <v>-0.11333333333333329</v>
      </c>
      <c r="D365" s="69">
        <f>C365*'Расчет субсидий'!E365</f>
        <v>-1.1333333333333329</v>
      </c>
      <c r="E365" s="75">
        <f t="shared" ref="E365:E376" si="137">$B365*D365/$X365</f>
        <v>-1.4611460725775101</v>
      </c>
      <c r="F365" s="69" t="s">
        <v>378</v>
      </c>
      <c r="G365" s="69" t="s">
        <v>378</v>
      </c>
      <c r="H365" s="69" t="s">
        <v>378</v>
      </c>
      <c r="I365" s="69" t="s">
        <v>378</v>
      </c>
      <c r="J365" s="69" t="s">
        <v>378</v>
      </c>
      <c r="K365" s="69" t="s">
        <v>378</v>
      </c>
      <c r="L365" s="69">
        <f>'Расчет субсидий'!P365-1</f>
        <v>-0.75917278185456971</v>
      </c>
      <c r="M365" s="69">
        <f>L365*'Расчет субсидий'!Q365</f>
        <v>-15.183455637091395</v>
      </c>
      <c r="N365" s="75">
        <f t="shared" ref="N365:N376" si="138">$B365*M365/$X365</f>
        <v>-19.575217563786136</v>
      </c>
      <c r="O365" s="69">
        <f>'Расчет субсидий'!R365-1</f>
        <v>0</v>
      </c>
      <c r="P365" s="69">
        <f>O365*'Расчет субсидий'!S365</f>
        <v>0</v>
      </c>
      <c r="Q365" s="75">
        <f t="shared" ref="Q365:Q376" si="139">$B365*P365/$X365</f>
        <v>0</v>
      </c>
      <c r="R365" s="69">
        <f>'Расчет субсидий'!V365-1</f>
        <v>0</v>
      </c>
      <c r="S365" s="69">
        <f>R365*'Расчет субсидий'!W365</f>
        <v>0</v>
      </c>
      <c r="T365" s="75">
        <f t="shared" ref="T365:T376" si="140">$B365*S365/$X365</f>
        <v>0</v>
      </c>
      <c r="U365" s="69">
        <f>'Расчет субсидий'!Z365-1</f>
        <v>0</v>
      </c>
      <c r="V365" s="69">
        <f>U365*'Расчет субсидий'!AA365</f>
        <v>0</v>
      </c>
      <c r="W365" s="75">
        <f t="shared" ref="W365:W376" si="141">$B365*V365/$X365</f>
        <v>0</v>
      </c>
      <c r="X365" s="70">
        <f t="shared" si="116"/>
        <v>-16.316788970424728</v>
      </c>
    </row>
    <row r="366" spans="1:24" x14ac:dyDescent="0.2">
      <c r="A366" s="86" t="s">
        <v>359</v>
      </c>
      <c r="B366" s="69">
        <f>'Расчет субсидий'!AG366</f>
        <v>-18.26363636363638</v>
      </c>
      <c r="C366" s="69">
        <f>'Расчет субсидий'!D366-1</f>
        <v>-1</v>
      </c>
      <c r="D366" s="69">
        <f>C366*'Расчет субсидий'!E366</f>
        <v>0</v>
      </c>
      <c r="E366" s="75">
        <f t="shared" si="137"/>
        <v>0</v>
      </c>
      <c r="F366" s="69" t="s">
        <v>378</v>
      </c>
      <c r="G366" s="69" t="s">
        <v>378</v>
      </c>
      <c r="H366" s="69" t="s">
        <v>378</v>
      </c>
      <c r="I366" s="69" t="s">
        <v>378</v>
      </c>
      <c r="J366" s="69" t="s">
        <v>378</v>
      </c>
      <c r="K366" s="69" t="s">
        <v>378</v>
      </c>
      <c r="L366" s="69">
        <f>'Расчет субсидий'!P366-1</f>
        <v>-0.67533718689788058</v>
      </c>
      <c r="M366" s="69">
        <f>L366*'Расчет субсидий'!Q366</f>
        <v>-13.506743737957612</v>
      </c>
      <c r="N366" s="75">
        <f t="shared" si="138"/>
        <v>-24.651601214805247</v>
      </c>
      <c r="O366" s="69">
        <f>'Расчет субсидий'!R366-1</f>
        <v>0</v>
      </c>
      <c r="P366" s="69">
        <f>O366*'Расчет субсидий'!S366</f>
        <v>0</v>
      </c>
      <c r="Q366" s="75">
        <f t="shared" si="139"/>
        <v>0</v>
      </c>
      <c r="R366" s="69">
        <f>'Расчет субсидий'!V366-1</f>
        <v>0.14000000000000012</v>
      </c>
      <c r="S366" s="69">
        <f>R366*'Расчет субсидий'!W366</f>
        <v>3.5000000000000031</v>
      </c>
      <c r="T366" s="75">
        <f t="shared" si="140"/>
        <v>6.3879648511688689</v>
      </c>
      <c r="U366" s="69">
        <f>'Расчет субсидий'!Z366-1</f>
        <v>0</v>
      </c>
      <c r="V366" s="69">
        <f>U366*'Расчет субсидий'!AA366</f>
        <v>0</v>
      </c>
      <c r="W366" s="75">
        <f t="shared" si="141"/>
        <v>0</v>
      </c>
      <c r="X366" s="70">
        <f t="shared" si="116"/>
        <v>-10.006743737957608</v>
      </c>
    </row>
    <row r="367" spans="1:24" x14ac:dyDescent="0.2">
      <c r="A367" s="86" t="s">
        <v>360</v>
      </c>
      <c r="B367" s="69">
        <f>'Расчет субсидий'!AG367</f>
        <v>-0.30000000000000004</v>
      </c>
      <c r="C367" s="69">
        <f>'Расчет субсидий'!D367-1</f>
        <v>-9.6733333333333227E-2</v>
      </c>
      <c r="D367" s="69">
        <f>C367*'Расчет субсидий'!E367</f>
        <v>-0.96733333333333227</v>
      </c>
      <c r="E367" s="75">
        <f t="shared" si="137"/>
        <v>-2.1428439867829153E-2</v>
      </c>
      <c r="F367" s="69" t="s">
        <v>378</v>
      </c>
      <c r="G367" s="69" t="s">
        <v>378</v>
      </c>
      <c r="H367" s="69" t="s">
        <v>378</v>
      </c>
      <c r="I367" s="69" t="s">
        <v>378</v>
      </c>
      <c r="J367" s="69" t="s">
        <v>378</v>
      </c>
      <c r="K367" s="69" t="s">
        <v>378</v>
      </c>
      <c r="L367" s="69">
        <f>'Расчет субсидий'!P367-1</f>
        <v>-0.62877082395317418</v>
      </c>
      <c r="M367" s="69">
        <f>L367*'Расчет субсидий'!Q367</f>
        <v>-12.575416479063485</v>
      </c>
      <c r="N367" s="75">
        <f t="shared" si="138"/>
        <v>-0.27857156013217088</v>
      </c>
      <c r="O367" s="69">
        <f>'Расчет субсидий'!R367-1</f>
        <v>0</v>
      </c>
      <c r="P367" s="69">
        <f>O367*'Расчет субсидий'!S367</f>
        <v>0</v>
      </c>
      <c r="Q367" s="75">
        <f t="shared" si="139"/>
        <v>0</v>
      </c>
      <c r="R367" s="69">
        <f>'Расчет субсидий'!V367-1</f>
        <v>0</v>
      </c>
      <c r="S367" s="69">
        <f>R367*'Расчет субсидий'!W367</f>
        <v>0</v>
      </c>
      <c r="T367" s="75">
        <f t="shared" si="140"/>
        <v>0</v>
      </c>
      <c r="U367" s="69">
        <f>'Расчет субсидий'!Z367-1</f>
        <v>0</v>
      </c>
      <c r="V367" s="69">
        <f>U367*'Расчет субсидий'!AA367</f>
        <v>0</v>
      </c>
      <c r="W367" s="75">
        <f t="shared" si="141"/>
        <v>0</v>
      </c>
      <c r="X367" s="70">
        <f t="shared" si="116"/>
        <v>-13.542749812396817</v>
      </c>
    </row>
    <row r="368" spans="1:24" x14ac:dyDescent="0.2">
      <c r="A368" s="86" t="s">
        <v>361</v>
      </c>
      <c r="B368" s="69">
        <f>'Расчет субсидий'!AG368</f>
        <v>-7.9636363636363683</v>
      </c>
      <c r="C368" s="69">
        <f>'Расчет субсидий'!D368-1</f>
        <v>-1</v>
      </c>
      <c r="D368" s="69">
        <f>C368*'Расчет субсидий'!E368</f>
        <v>0</v>
      </c>
      <c r="E368" s="75">
        <f t="shared" si="137"/>
        <v>0</v>
      </c>
      <c r="F368" s="69" t="s">
        <v>378</v>
      </c>
      <c r="G368" s="69" t="s">
        <v>378</v>
      </c>
      <c r="H368" s="69" t="s">
        <v>378</v>
      </c>
      <c r="I368" s="69" t="s">
        <v>378</v>
      </c>
      <c r="J368" s="69" t="s">
        <v>378</v>
      </c>
      <c r="K368" s="69" t="s">
        <v>378</v>
      </c>
      <c r="L368" s="69">
        <f>'Расчет субсидий'!P368-1</f>
        <v>-0.20720720720720709</v>
      </c>
      <c r="M368" s="69">
        <f>L368*'Расчет субсидий'!Q368</f>
        <v>-4.1441441441441418</v>
      </c>
      <c r="N368" s="75">
        <f t="shared" si="138"/>
        <v>-7.9636363636363674</v>
      </c>
      <c r="O368" s="69">
        <f>'Расчет субсидий'!R368-1</f>
        <v>0</v>
      </c>
      <c r="P368" s="69">
        <f>O368*'Расчет субсидий'!S368</f>
        <v>0</v>
      </c>
      <c r="Q368" s="75">
        <f t="shared" si="139"/>
        <v>0</v>
      </c>
      <c r="R368" s="69">
        <f>'Расчет субсидий'!V368-1</f>
        <v>0</v>
      </c>
      <c r="S368" s="69">
        <f>R368*'Расчет субсидий'!W368</f>
        <v>0</v>
      </c>
      <c r="T368" s="75">
        <f t="shared" si="140"/>
        <v>0</v>
      </c>
      <c r="U368" s="69">
        <f>'Расчет субсидий'!Z368-1</f>
        <v>0</v>
      </c>
      <c r="V368" s="69">
        <f>U368*'Расчет субсидий'!AA368</f>
        <v>0</v>
      </c>
      <c r="W368" s="75">
        <f t="shared" si="141"/>
        <v>0</v>
      </c>
      <c r="X368" s="70">
        <f t="shared" ref="X368:X376" si="142">D368+M368+P368+S368+V368</f>
        <v>-4.1441441441441418</v>
      </c>
    </row>
    <row r="369" spans="1:24" x14ac:dyDescent="0.2">
      <c r="A369" s="86" t="s">
        <v>362</v>
      </c>
      <c r="B369" s="69">
        <f>'Расчет субсидий'!AG369</f>
        <v>30.936363636363652</v>
      </c>
      <c r="C369" s="69">
        <f>'Расчет субсидий'!D369-1</f>
        <v>1.6000000000000458E-3</v>
      </c>
      <c r="D369" s="69">
        <f>C369*'Расчет субсидий'!E369</f>
        <v>1.6000000000000458E-2</v>
      </c>
      <c r="E369" s="75">
        <f t="shared" si="137"/>
        <v>8.0743692566669772E-3</v>
      </c>
      <c r="F369" s="69" t="s">
        <v>378</v>
      </c>
      <c r="G369" s="69" t="s">
        <v>378</v>
      </c>
      <c r="H369" s="69" t="s">
        <v>378</v>
      </c>
      <c r="I369" s="69" t="s">
        <v>378</v>
      </c>
      <c r="J369" s="69" t="s">
        <v>378</v>
      </c>
      <c r="K369" s="69" t="s">
        <v>378</v>
      </c>
      <c r="L369" s="69">
        <f>'Расчет субсидий'!P369-1</f>
        <v>1.2018423191547005</v>
      </c>
      <c r="M369" s="69">
        <f>L369*'Расчет субсидий'!Q369</f>
        <v>24.036846383094009</v>
      </c>
      <c r="N369" s="75">
        <f t="shared" si="138"/>
        <v>12.130148341429718</v>
      </c>
      <c r="O369" s="69">
        <f>'Расчет субсидий'!R369-1</f>
        <v>0</v>
      </c>
      <c r="P369" s="69">
        <f>O369*'Расчет субсидий'!S369</f>
        <v>0</v>
      </c>
      <c r="Q369" s="75">
        <f t="shared" si="139"/>
        <v>0</v>
      </c>
      <c r="R369" s="69">
        <f>'Расчет субсидий'!V369-1</f>
        <v>0.10000000000000009</v>
      </c>
      <c r="S369" s="69">
        <f>R369*'Расчет субсидий'!W369</f>
        <v>2.0000000000000018</v>
      </c>
      <c r="T369" s="75">
        <f t="shared" si="140"/>
        <v>1.0092961570833441</v>
      </c>
      <c r="U369" s="69">
        <f>'Расчет субсидий'!Z369-1</f>
        <v>1.1749999999999998</v>
      </c>
      <c r="V369" s="69">
        <f>U369*'Расчет субсидий'!AA369</f>
        <v>35.249999999999993</v>
      </c>
      <c r="W369" s="75">
        <f t="shared" si="141"/>
        <v>17.788844768593918</v>
      </c>
      <c r="X369" s="70">
        <f t="shared" si="142"/>
        <v>61.302846383094007</v>
      </c>
    </row>
    <row r="370" spans="1:24" x14ac:dyDescent="0.2">
      <c r="A370" s="86" t="s">
        <v>363</v>
      </c>
      <c r="B370" s="69">
        <f>'Расчет субсидий'!AG370</f>
        <v>-21.554545454545462</v>
      </c>
      <c r="C370" s="69">
        <f>'Расчет субсидий'!D370-1</f>
        <v>-0.36499999999999999</v>
      </c>
      <c r="D370" s="69">
        <f>C370*'Расчет субсидий'!E370</f>
        <v>-3.65</v>
      </c>
      <c r="E370" s="75">
        <f t="shared" si="137"/>
        <v>-6.6321628080266359</v>
      </c>
      <c r="F370" s="69" t="s">
        <v>378</v>
      </c>
      <c r="G370" s="69" t="s">
        <v>378</v>
      </c>
      <c r="H370" s="69" t="s">
        <v>378</v>
      </c>
      <c r="I370" s="69" t="s">
        <v>378</v>
      </c>
      <c r="J370" s="69" t="s">
        <v>378</v>
      </c>
      <c r="K370" s="69" t="s">
        <v>378</v>
      </c>
      <c r="L370" s="69">
        <f>'Расчет субсидий'!P370-1</f>
        <v>-0.43062544931703806</v>
      </c>
      <c r="M370" s="69">
        <f>L370*'Расчет субсидий'!Q370</f>
        <v>-8.6125089863407602</v>
      </c>
      <c r="N370" s="75">
        <f t="shared" si="138"/>
        <v>-15.649195009042295</v>
      </c>
      <c r="O370" s="69">
        <f>'Расчет субсидий'!R370-1</f>
        <v>0</v>
      </c>
      <c r="P370" s="69">
        <f>O370*'Расчет субсидий'!S370</f>
        <v>0</v>
      </c>
      <c r="Q370" s="75">
        <f t="shared" si="139"/>
        <v>0</v>
      </c>
      <c r="R370" s="69">
        <f>'Расчет субсидий'!V370-1</f>
        <v>2.0000000000000018E-2</v>
      </c>
      <c r="S370" s="69">
        <f>R370*'Расчет субсидий'!W370</f>
        <v>0.40000000000000036</v>
      </c>
      <c r="T370" s="75">
        <f t="shared" si="140"/>
        <v>0.72681236252346748</v>
      </c>
      <c r="U370" s="69">
        <f>'Расчет субсидий'!Z370-1</f>
        <v>0</v>
      </c>
      <c r="V370" s="69">
        <f>U370*'Расчет субсидий'!AA370</f>
        <v>0</v>
      </c>
      <c r="W370" s="75">
        <f t="shared" si="141"/>
        <v>0</v>
      </c>
      <c r="X370" s="70">
        <f t="shared" si="142"/>
        <v>-11.86250898634076</v>
      </c>
    </row>
    <row r="371" spans="1:24" x14ac:dyDescent="0.2">
      <c r="A371" s="86" t="s">
        <v>364</v>
      </c>
      <c r="B371" s="69">
        <f>'Расчет субсидий'!AG371</f>
        <v>16.945454545454552</v>
      </c>
      <c r="C371" s="69">
        <f>'Расчет субсидий'!D371-1</f>
        <v>-1</v>
      </c>
      <c r="D371" s="69">
        <f>C371*'Расчет субсидий'!E371</f>
        <v>0</v>
      </c>
      <c r="E371" s="75">
        <f t="shared" si="137"/>
        <v>0</v>
      </c>
      <c r="F371" s="69" t="s">
        <v>378</v>
      </c>
      <c r="G371" s="69" t="s">
        <v>378</v>
      </c>
      <c r="H371" s="69" t="s">
        <v>378</v>
      </c>
      <c r="I371" s="69" t="s">
        <v>378</v>
      </c>
      <c r="J371" s="69" t="s">
        <v>378</v>
      </c>
      <c r="K371" s="69" t="s">
        <v>378</v>
      </c>
      <c r="L371" s="69">
        <f>'Расчет субсидий'!P371-1</f>
        <v>0.58814814814814809</v>
      </c>
      <c r="M371" s="69">
        <f>L371*'Расчет субсидий'!Q371</f>
        <v>11.762962962962963</v>
      </c>
      <c r="N371" s="75">
        <f t="shared" si="138"/>
        <v>16.945454545454552</v>
      </c>
      <c r="O371" s="69">
        <f>'Расчет субсидий'!R371-1</f>
        <v>0</v>
      </c>
      <c r="P371" s="69">
        <f>O371*'Расчет субсидий'!S371</f>
        <v>0</v>
      </c>
      <c r="Q371" s="75">
        <f t="shared" si="139"/>
        <v>0</v>
      </c>
      <c r="R371" s="69">
        <f>'Расчет субсидий'!V371-1</f>
        <v>0</v>
      </c>
      <c r="S371" s="69">
        <f>R371*'Расчет субсидий'!W371</f>
        <v>0</v>
      </c>
      <c r="T371" s="75">
        <f t="shared" si="140"/>
        <v>0</v>
      </c>
      <c r="U371" s="69">
        <f>'Расчет субсидий'!Z371-1</f>
        <v>0</v>
      </c>
      <c r="V371" s="69">
        <f>U371*'Расчет субсидий'!AA371</f>
        <v>0</v>
      </c>
      <c r="W371" s="75">
        <f t="shared" si="141"/>
        <v>0</v>
      </c>
      <c r="X371" s="70">
        <f t="shared" si="142"/>
        <v>11.762962962962963</v>
      </c>
    </row>
    <row r="372" spans="1:24" x14ac:dyDescent="0.2">
      <c r="A372" s="86" t="s">
        <v>365</v>
      </c>
      <c r="B372" s="69">
        <f>'Расчет субсидий'!AG372</f>
        <v>-16.518181818181816</v>
      </c>
      <c r="C372" s="69">
        <f>'Расчет субсидий'!D372-1</f>
        <v>-1</v>
      </c>
      <c r="D372" s="69">
        <f>C372*'Расчет субсидий'!E372</f>
        <v>0</v>
      </c>
      <c r="E372" s="75">
        <f t="shared" si="137"/>
        <v>0</v>
      </c>
      <c r="F372" s="69" t="s">
        <v>378</v>
      </c>
      <c r="G372" s="69" t="s">
        <v>378</v>
      </c>
      <c r="H372" s="69" t="s">
        <v>378</v>
      </c>
      <c r="I372" s="69" t="s">
        <v>378</v>
      </c>
      <c r="J372" s="69" t="s">
        <v>378</v>
      </c>
      <c r="K372" s="69" t="s">
        <v>378</v>
      </c>
      <c r="L372" s="69">
        <f>'Расчет субсидий'!P372-1</f>
        <v>-0.74829001367989056</v>
      </c>
      <c r="M372" s="69">
        <f>L372*'Расчет субсидий'!Q372</f>
        <v>-14.965800273597811</v>
      </c>
      <c r="N372" s="75">
        <f t="shared" si="138"/>
        <v>-17.089120912658665</v>
      </c>
      <c r="O372" s="69">
        <f>'Расчет субсидий'!R372-1</f>
        <v>0</v>
      </c>
      <c r="P372" s="69">
        <f>O372*'Расчет субсидий'!S372</f>
        <v>0</v>
      </c>
      <c r="Q372" s="75">
        <f t="shared" si="139"/>
        <v>0</v>
      </c>
      <c r="R372" s="69">
        <f>'Расчет субсидий'!V372-1</f>
        <v>2.0000000000000018E-2</v>
      </c>
      <c r="S372" s="69">
        <f>R372*'Расчет субсидий'!W372</f>
        <v>0.50000000000000044</v>
      </c>
      <c r="T372" s="75">
        <f t="shared" si="140"/>
        <v>0.57093909447685087</v>
      </c>
      <c r="U372" s="69">
        <f>'Расчет субсидий'!Z372-1</f>
        <v>0</v>
      </c>
      <c r="V372" s="69">
        <f>U372*'Расчет субсидий'!AA372</f>
        <v>0</v>
      </c>
      <c r="W372" s="75">
        <f t="shared" si="141"/>
        <v>0</v>
      </c>
      <c r="X372" s="70">
        <f t="shared" si="142"/>
        <v>-14.465800273597811</v>
      </c>
    </row>
    <row r="373" spans="1:24" x14ac:dyDescent="0.2">
      <c r="A373" s="86" t="s">
        <v>366</v>
      </c>
      <c r="B373" s="69">
        <f>'Расчет субсидий'!AG373</f>
        <v>-21.754545454545479</v>
      </c>
      <c r="C373" s="69">
        <f>'Расчет субсидий'!D373-1</f>
        <v>-1</v>
      </c>
      <c r="D373" s="69">
        <f>C373*'Расчет субсидий'!E373</f>
        <v>0</v>
      </c>
      <c r="E373" s="75">
        <f t="shared" si="137"/>
        <v>0</v>
      </c>
      <c r="F373" s="69" t="s">
        <v>378</v>
      </c>
      <c r="G373" s="69" t="s">
        <v>378</v>
      </c>
      <c r="H373" s="69" t="s">
        <v>378</v>
      </c>
      <c r="I373" s="69" t="s">
        <v>378</v>
      </c>
      <c r="J373" s="69" t="s">
        <v>378</v>
      </c>
      <c r="K373" s="69" t="s">
        <v>378</v>
      </c>
      <c r="L373" s="69">
        <f>'Расчет субсидий'!P373-1</f>
        <v>-0.46861924686192469</v>
      </c>
      <c r="M373" s="69">
        <f>L373*'Расчет субсидий'!Q373</f>
        <v>-9.3723849372384933</v>
      </c>
      <c r="N373" s="75">
        <f t="shared" si="138"/>
        <v>-21.754545454545479</v>
      </c>
      <c r="O373" s="69">
        <f>'Расчет субсидий'!R373-1</f>
        <v>0</v>
      </c>
      <c r="P373" s="69">
        <f>O373*'Расчет субсидий'!S373</f>
        <v>0</v>
      </c>
      <c r="Q373" s="75">
        <f t="shared" si="139"/>
        <v>0</v>
      </c>
      <c r="R373" s="69">
        <f>'Расчет субсидий'!V373-1</f>
        <v>0</v>
      </c>
      <c r="S373" s="69">
        <f>R373*'Расчет субсидий'!W373</f>
        <v>0</v>
      </c>
      <c r="T373" s="75">
        <f t="shared" si="140"/>
        <v>0</v>
      </c>
      <c r="U373" s="69">
        <f>'Расчет субсидий'!Z373-1</f>
        <v>0</v>
      </c>
      <c r="V373" s="69">
        <f>U373*'Расчет субсидий'!AA373</f>
        <v>0</v>
      </c>
      <c r="W373" s="75">
        <f t="shared" si="141"/>
        <v>0</v>
      </c>
      <c r="X373" s="70">
        <f t="shared" si="142"/>
        <v>-9.3723849372384933</v>
      </c>
    </row>
    <row r="374" spans="1:24" x14ac:dyDescent="0.2">
      <c r="A374" s="86" t="s">
        <v>367</v>
      </c>
      <c r="B374" s="69">
        <f>'Расчет субсидий'!AG374</f>
        <v>-12.227272727272734</v>
      </c>
      <c r="C374" s="69">
        <f>'Расчет субсидий'!D374-1</f>
        <v>-1</v>
      </c>
      <c r="D374" s="69">
        <f>C374*'Расчет субсидий'!E374</f>
        <v>0</v>
      </c>
      <c r="E374" s="75">
        <f t="shared" si="137"/>
        <v>0</v>
      </c>
      <c r="F374" s="69" t="s">
        <v>378</v>
      </c>
      <c r="G374" s="69" t="s">
        <v>378</v>
      </c>
      <c r="H374" s="69" t="s">
        <v>378</v>
      </c>
      <c r="I374" s="69" t="s">
        <v>378</v>
      </c>
      <c r="J374" s="69" t="s">
        <v>378</v>
      </c>
      <c r="K374" s="69" t="s">
        <v>378</v>
      </c>
      <c r="L374" s="69">
        <f>'Расчет субсидий'!P374-1</f>
        <v>-0.73235294117647065</v>
      </c>
      <c r="M374" s="69">
        <f>L374*'Расчет субсидий'!Q374</f>
        <v>-14.647058823529413</v>
      </c>
      <c r="N374" s="75">
        <f t="shared" si="138"/>
        <v>-15.117134603231934</v>
      </c>
      <c r="O374" s="69">
        <f>'Расчет субсидий'!R374-1</f>
        <v>0</v>
      </c>
      <c r="P374" s="69">
        <f>O374*'Расчет субсидий'!S374</f>
        <v>0</v>
      </c>
      <c r="Q374" s="75">
        <f t="shared" si="139"/>
        <v>0</v>
      </c>
      <c r="R374" s="69">
        <f>'Расчет субсидий'!V374-1</f>
        <v>0.14000000000000012</v>
      </c>
      <c r="S374" s="69">
        <f>R374*'Расчет субсидий'!W374</f>
        <v>2.8000000000000025</v>
      </c>
      <c r="T374" s="75">
        <f t="shared" si="140"/>
        <v>2.8898618759591992</v>
      </c>
      <c r="U374" s="69">
        <f>'Расчет субсидий'!Z374-1</f>
        <v>0</v>
      </c>
      <c r="V374" s="69">
        <f>U374*'Расчет субсидий'!AA374</f>
        <v>0</v>
      </c>
      <c r="W374" s="75">
        <f t="shared" si="141"/>
        <v>0</v>
      </c>
      <c r="X374" s="70">
        <f t="shared" si="142"/>
        <v>-11.847058823529411</v>
      </c>
    </row>
    <row r="375" spans="1:24" x14ac:dyDescent="0.2">
      <c r="A375" s="86" t="s">
        <v>368</v>
      </c>
      <c r="B375" s="69">
        <f>'Расчет субсидий'!AG375</f>
        <v>0.36363636363637397</v>
      </c>
      <c r="C375" s="69">
        <f>'Расчет субсидий'!D375-1</f>
        <v>-1.1111111111111072E-2</v>
      </c>
      <c r="D375" s="69">
        <f>C375*'Расчет субсидий'!E375</f>
        <v>-0.11111111111111072</v>
      </c>
      <c r="E375" s="75">
        <f t="shared" si="137"/>
        <v>-0.17427921350222927</v>
      </c>
      <c r="F375" s="69" t="s">
        <v>378</v>
      </c>
      <c r="G375" s="69" t="s">
        <v>378</v>
      </c>
      <c r="H375" s="69" t="s">
        <v>378</v>
      </c>
      <c r="I375" s="69" t="s">
        <v>378</v>
      </c>
      <c r="J375" s="69" t="s">
        <v>378</v>
      </c>
      <c r="K375" s="69" t="s">
        <v>378</v>
      </c>
      <c r="L375" s="69">
        <f>'Расчет субсидий'!P375-1</f>
        <v>1.7147310989867437E-2</v>
      </c>
      <c r="M375" s="69">
        <f>L375*'Расчет субсидий'!Q375</f>
        <v>0.34294621979734874</v>
      </c>
      <c r="N375" s="75">
        <f t="shared" si="138"/>
        <v>0.53791557713860327</v>
      </c>
      <c r="O375" s="69">
        <f>'Расчет субсидий'!R375-1</f>
        <v>0</v>
      </c>
      <c r="P375" s="69">
        <f>O375*'Расчет субсидий'!S375</f>
        <v>0</v>
      </c>
      <c r="Q375" s="75">
        <f t="shared" si="139"/>
        <v>0</v>
      </c>
      <c r="R375" s="69">
        <f>'Расчет субсидий'!V375-1</f>
        <v>0</v>
      </c>
      <c r="S375" s="69">
        <f>R375*'Расчет субсидий'!W375</f>
        <v>0</v>
      </c>
      <c r="T375" s="75">
        <f t="shared" si="140"/>
        <v>0</v>
      </c>
      <c r="U375" s="69">
        <f>'Расчет субсидий'!Z375-1</f>
        <v>0</v>
      </c>
      <c r="V375" s="69">
        <f>U375*'Расчет субсидий'!AA375</f>
        <v>0</v>
      </c>
      <c r="W375" s="75">
        <f t="shared" si="141"/>
        <v>0</v>
      </c>
      <c r="X375" s="70">
        <f t="shared" si="142"/>
        <v>0.23183510868623802</v>
      </c>
    </row>
    <row r="376" spans="1:24" x14ac:dyDescent="0.2">
      <c r="A376" s="86" t="s">
        <v>369</v>
      </c>
      <c r="B376" s="69">
        <f>'Расчет субсидий'!AG376</f>
        <v>-6.4818181818181984</v>
      </c>
      <c r="C376" s="69">
        <f>'Расчет субсидий'!D376-1</f>
        <v>-0.33958666666666659</v>
      </c>
      <c r="D376" s="69">
        <f>C376*'Расчет субсидий'!E376</f>
        <v>-3.3958666666666657</v>
      </c>
      <c r="E376" s="75">
        <f t="shared" si="137"/>
        <v>-6.3660167971712323</v>
      </c>
      <c r="F376" s="69" t="s">
        <v>378</v>
      </c>
      <c r="G376" s="69" t="s">
        <v>378</v>
      </c>
      <c r="H376" s="69" t="s">
        <v>378</v>
      </c>
      <c r="I376" s="69" t="s">
        <v>378</v>
      </c>
      <c r="J376" s="69" t="s">
        <v>378</v>
      </c>
      <c r="K376" s="69" t="s">
        <v>378</v>
      </c>
      <c r="L376" s="69">
        <f>'Расчет субсидий'!P376-1</f>
        <v>-8.3088635127786858E-2</v>
      </c>
      <c r="M376" s="69">
        <f>L376*'Расчет субсидий'!Q376</f>
        <v>-1.6617727025557372</v>
      </c>
      <c r="N376" s="75">
        <f t="shared" si="138"/>
        <v>-3.1152203475451903</v>
      </c>
      <c r="O376" s="69">
        <f>'Расчет субсидий'!R376-1</f>
        <v>0</v>
      </c>
      <c r="P376" s="69">
        <f>O376*'Расчет субсидий'!S376</f>
        <v>0</v>
      </c>
      <c r="Q376" s="75">
        <f t="shared" si="139"/>
        <v>0</v>
      </c>
      <c r="R376" s="69">
        <f>'Расчет субсидий'!V376-1</f>
        <v>8.0000000000000071E-2</v>
      </c>
      <c r="S376" s="69">
        <f>R376*'Расчет субсидий'!W376</f>
        <v>1.6000000000000014</v>
      </c>
      <c r="T376" s="75">
        <f t="shared" si="140"/>
        <v>2.9994189628982246</v>
      </c>
      <c r="U376" s="69">
        <f>'Расчет субсидий'!Z376-1</f>
        <v>0</v>
      </c>
      <c r="V376" s="69">
        <f>U376*'Расчет субсидий'!AA376</f>
        <v>0</v>
      </c>
      <c r="W376" s="75">
        <f t="shared" si="141"/>
        <v>0</v>
      </c>
      <c r="X376" s="70">
        <f t="shared" si="142"/>
        <v>-3.4576393692224014</v>
      </c>
    </row>
    <row r="377" spans="1:24" x14ac:dyDescent="0.2">
      <c r="A377" s="82" t="s">
        <v>382</v>
      </c>
      <c r="B377" s="88">
        <f>B6+B17+B45</f>
        <v>-1090.836363636362</v>
      </c>
      <c r="C377" s="89"/>
      <c r="D377" s="89"/>
      <c r="E377" s="88">
        <f>E6+E17+E45</f>
        <v>-618.7788239678074</v>
      </c>
      <c r="F377" s="89"/>
      <c r="G377" s="89"/>
      <c r="H377" s="88">
        <f>H6+H17+H45</f>
        <v>0</v>
      </c>
      <c r="I377" s="89"/>
      <c r="J377" s="89"/>
      <c r="K377" s="88">
        <f>K6+K17+K45</f>
        <v>2096.2677427419612</v>
      </c>
      <c r="L377" s="89"/>
      <c r="M377" s="89"/>
      <c r="N377" s="88">
        <f>N6+N17+N45</f>
        <v>-12241.778495798701</v>
      </c>
      <c r="O377" s="89"/>
      <c r="P377" s="89"/>
      <c r="Q377" s="88">
        <f>Q6+Q17+Q45</f>
        <v>0</v>
      </c>
      <c r="R377" s="89"/>
      <c r="S377" s="89"/>
      <c r="T377" s="88">
        <f>T6+T17+T45</f>
        <v>2350.40608926084</v>
      </c>
      <c r="U377" s="89"/>
      <c r="V377" s="89"/>
      <c r="W377" s="88">
        <f>W6+W17+W45</f>
        <v>7323.0471241273444</v>
      </c>
      <c r="X377" s="89"/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2014-05-28T11:30:15Z</cp:lastPrinted>
  <dcterms:created xsi:type="dcterms:W3CDTF">2010-02-05T14:48:49Z</dcterms:created>
  <dcterms:modified xsi:type="dcterms:W3CDTF">2014-06-24T13:39:45Z</dcterms:modified>
</cp:coreProperties>
</file>